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Git Repository\Centralise_Database\misPython_doc\"/>
    </mc:Choice>
  </mc:AlternateContent>
  <xr:revisionPtr revIDLastSave="0" documentId="13_ncr:1_{38853F82-6501-40DB-911D-90DAF6C6D291}" xr6:coauthVersionLast="47" xr6:coauthVersionMax="47" xr10:uidLastSave="{00000000-0000-0000-0000-000000000000}"/>
  <bookViews>
    <workbookView xWindow="-120" yWindow="-120" windowWidth="29040" windowHeight="15720" activeTab="2" xr2:uid="{7DC5E7A2-948D-4B80-AFF3-AA3F664CE9C0}"/>
  </bookViews>
  <sheets>
    <sheet name="JV202506" sheetId="2" r:id="rId1"/>
    <sheet name="workjv202506" sheetId="5" r:id="rId2"/>
    <sheet name="ECL" sheetId="1" r:id="rId3"/>
    <sheet name="EXIM_EXIB TB JUNE25" sheetId="8" r:id="rId4"/>
    <sheet name="EXIM_EXIB TB MAY25" sheetId="4" r:id="rId5"/>
    <sheet name="V2" sheetId="7" r:id="rId6"/>
    <sheet name="V1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2" hidden="1">ECL!$A$2:$S$181</definedName>
    <definedName name="_xlnm.Print_Area" localSheetId="0">'JV202506'!$A$1:$E$71</definedName>
  </definedNames>
  <calcPr calcId="19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3" i="1"/>
  <c r="H2156" i="8"/>
  <c r="H373" i="8"/>
  <c r="C45" i="5"/>
  <c r="K211" i="1"/>
  <c r="K212" i="1"/>
  <c r="L212" i="1" s="1"/>
  <c r="K213" i="1"/>
  <c r="K214" i="1"/>
  <c r="K215" i="1"/>
  <c r="K216" i="1"/>
  <c r="L216" i="1" s="1"/>
  <c r="K217" i="1"/>
  <c r="K210" i="1"/>
  <c r="J18" i="2"/>
  <c r="W17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8" i="1"/>
  <c r="W179" i="1"/>
  <c r="W180" i="1"/>
  <c r="W181" i="1"/>
  <c r="W3" i="1"/>
  <c r="X14" i="1"/>
  <c r="X46" i="1"/>
  <c r="X54" i="1"/>
  <c r="X82" i="1"/>
  <c r="X98" i="1"/>
  <c r="X136" i="1"/>
  <c r="X137" i="1"/>
  <c r="X158" i="1"/>
  <c r="V4" i="1"/>
  <c r="X4" i="1" s="1"/>
  <c r="V5" i="1"/>
  <c r="X5" i="1" s="1"/>
  <c r="V6" i="1"/>
  <c r="X6" i="1" s="1"/>
  <c r="V7" i="1"/>
  <c r="X7" i="1" s="1"/>
  <c r="V8" i="1"/>
  <c r="X8" i="1" s="1"/>
  <c r="V9" i="1"/>
  <c r="X9" i="1" s="1"/>
  <c r="V10" i="1"/>
  <c r="X10" i="1" s="1"/>
  <c r="V11" i="1"/>
  <c r="X11" i="1" s="1"/>
  <c r="V12" i="1"/>
  <c r="X12" i="1" s="1"/>
  <c r="V13" i="1"/>
  <c r="X13" i="1" s="1"/>
  <c r="V15" i="1"/>
  <c r="X15" i="1" s="1"/>
  <c r="V16" i="1"/>
  <c r="X16" i="1" s="1"/>
  <c r="V17" i="1"/>
  <c r="X17" i="1" s="1"/>
  <c r="V18" i="1"/>
  <c r="X18" i="1" s="1"/>
  <c r="V19" i="1"/>
  <c r="X19" i="1" s="1"/>
  <c r="V20" i="1"/>
  <c r="X20" i="1" s="1"/>
  <c r="V21" i="1"/>
  <c r="X21" i="1" s="1"/>
  <c r="V22" i="1"/>
  <c r="X22" i="1" s="1"/>
  <c r="V23" i="1"/>
  <c r="X23" i="1" s="1"/>
  <c r="V24" i="1"/>
  <c r="X24" i="1" s="1"/>
  <c r="V25" i="1"/>
  <c r="X25" i="1" s="1"/>
  <c r="V26" i="1"/>
  <c r="X26" i="1" s="1"/>
  <c r="V27" i="1"/>
  <c r="X27" i="1" s="1"/>
  <c r="V28" i="1"/>
  <c r="X28" i="1" s="1"/>
  <c r="V29" i="1"/>
  <c r="X29" i="1" s="1"/>
  <c r="V30" i="1"/>
  <c r="X30" i="1" s="1"/>
  <c r="V31" i="1"/>
  <c r="X31" i="1" s="1"/>
  <c r="V32" i="1"/>
  <c r="X32" i="1" s="1"/>
  <c r="V33" i="1"/>
  <c r="X33" i="1" s="1"/>
  <c r="V34" i="1"/>
  <c r="X34" i="1" s="1"/>
  <c r="V35" i="1"/>
  <c r="X35" i="1" s="1"/>
  <c r="V36" i="1"/>
  <c r="X36" i="1" s="1"/>
  <c r="V37" i="1"/>
  <c r="X37" i="1" s="1"/>
  <c r="V38" i="1"/>
  <c r="X38" i="1" s="1"/>
  <c r="V39" i="1"/>
  <c r="X39" i="1" s="1"/>
  <c r="V40" i="1"/>
  <c r="X40" i="1" s="1"/>
  <c r="V41" i="1"/>
  <c r="X41" i="1" s="1"/>
  <c r="V42" i="1"/>
  <c r="X42" i="1" s="1"/>
  <c r="V43" i="1"/>
  <c r="X43" i="1" s="1"/>
  <c r="V44" i="1"/>
  <c r="X44" i="1" s="1"/>
  <c r="V45" i="1"/>
  <c r="X45" i="1" s="1"/>
  <c r="V47" i="1"/>
  <c r="X47" i="1" s="1"/>
  <c r="V48" i="1"/>
  <c r="X48" i="1" s="1"/>
  <c r="V49" i="1"/>
  <c r="X49" i="1" s="1"/>
  <c r="V50" i="1"/>
  <c r="X50" i="1" s="1"/>
  <c r="V51" i="1"/>
  <c r="X51" i="1" s="1"/>
  <c r="V52" i="1"/>
  <c r="X52" i="1" s="1"/>
  <c r="V53" i="1"/>
  <c r="X53" i="1" s="1"/>
  <c r="V55" i="1"/>
  <c r="X55" i="1" s="1"/>
  <c r="V56" i="1"/>
  <c r="X56" i="1" s="1"/>
  <c r="V57" i="1"/>
  <c r="X57" i="1" s="1"/>
  <c r="V58" i="1"/>
  <c r="X58" i="1" s="1"/>
  <c r="V59" i="1"/>
  <c r="X59" i="1" s="1"/>
  <c r="V60" i="1"/>
  <c r="X60" i="1" s="1"/>
  <c r="V61" i="1"/>
  <c r="X61" i="1" s="1"/>
  <c r="V62" i="1"/>
  <c r="X62" i="1" s="1"/>
  <c r="V63" i="1"/>
  <c r="X63" i="1" s="1"/>
  <c r="V64" i="1"/>
  <c r="X64" i="1" s="1"/>
  <c r="V65" i="1"/>
  <c r="X65" i="1" s="1"/>
  <c r="V66" i="1"/>
  <c r="X66" i="1" s="1"/>
  <c r="V67" i="1"/>
  <c r="X67" i="1" s="1"/>
  <c r="V68" i="1"/>
  <c r="X68" i="1" s="1"/>
  <c r="V69" i="1"/>
  <c r="X69" i="1" s="1"/>
  <c r="V70" i="1"/>
  <c r="X70" i="1" s="1"/>
  <c r="V71" i="1"/>
  <c r="X71" i="1" s="1"/>
  <c r="V72" i="1"/>
  <c r="X72" i="1" s="1"/>
  <c r="V73" i="1"/>
  <c r="X73" i="1" s="1"/>
  <c r="V74" i="1"/>
  <c r="X74" i="1" s="1"/>
  <c r="V75" i="1"/>
  <c r="X75" i="1" s="1"/>
  <c r="V76" i="1"/>
  <c r="X76" i="1" s="1"/>
  <c r="V77" i="1"/>
  <c r="X77" i="1" s="1"/>
  <c r="V78" i="1"/>
  <c r="X78" i="1" s="1"/>
  <c r="V79" i="1"/>
  <c r="X79" i="1" s="1"/>
  <c r="V80" i="1"/>
  <c r="X80" i="1" s="1"/>
  <c r="V81" i="1"/>
  <c r="X81" i="1" s="1"/>
  <c r="V83" i="1"/>
  <c r="X83" i="1" s="1"/>
  <c r="V84" i="1"/>
  <c r="X84" i="1" s="1"/>
  <c r="V85" i="1"/>
  <c r="X85" i="1" s="1"/>
  <c r="V86" i="1"/>
  <c r="X86" i="1" s="1"/>
  <c r="V87" i="1"/>
  <c r="X87" i="1" s="1"/>
  <c r="V88" i="1"/>
  <c r="X88" i="1" s="1"/>
  <c r="V89" i="1"/>
  <c r="X89" i="1" s="1"/>
  <c r="V90" i="1"/>
  <c r="X90" i="1" s="1"/>
  <c r="V91" i="1"/>
  <c r="X91" i="1" s="1"/>
  <c r="V92" i="1"/>
  <c r="X92" i="1" s="1"/>
  <c r="V93" i="1"/>
  <c r="X93" i="1" s="1"/>
  <c r="V94" i="1"/>
  <c r="X94" i="1" s="1"/>
  <c r="V95" i="1"/>
  <c r="X95" i="1" s="1"/>
  <c r="V96" i="1"/>
  <c r="X96" i="1" s="1"/>
  <c r="V97" i="1"/>
  <c r="X97" i="1" s="1"/>
  <c r="V99" i="1"/>
  <c r="X99" i="1" s="1"/>
  <c r="V100" i="1"/>
  <c r="X100" i="1" s="1"/>
  <c r="V101" i="1"/>
  <c r="X101" i="1" s="1"/>
  <c r="V102" i="1"/>
  <c r="X102" i="1" s="1"/>
  <c r="V103" i="1"/>
  <c r="X103" i="1" s="1"/>
  <c r="V104" i="1"/>
  <c r="X104" i="1" s="1"/>
  <c r="V105" i="1"/>
  <c r="X105" i="1" s="1"/>
  <c r="V106" i="1"/>
  <c r="X106" i="1" s="1"/>
  <c r="V107" i="1"/>
  <c r="X107" i="1" s="1"/>
  <c r="V108" i="1"/>
  <c r="X108" i="1" s="1"/>
  <c r="V109" i="1"/>
  <c r="X109" i="1" s="1"/>
  <c r="V110" i="1"/>
  <c r="X110" i="1" s="1"/>
  <c r="V111" i="1"/>
  <c r="X111" i="1" s="1"/>
  <c r="V112" i="1"/>
  <c r="X112" i="1" s="1"/>
  <c r="V113" i="1"/>
  <c r="X113" i="1" s="1"/>
  <c r="V114" i="1"/>
  <c r="X114" i="1" s="1"/>
  <c r="V115" i="1"/>
  <c r="X115" i="1" s="1"/>
  <c r="V116" i="1"/>
  <c r="X116" i="1" s="1"/>
  <c r="V117" i="1"/>
  <c r="X117" i="1" s="1"/>
  <c r="V118" i="1"/>
  <c r="X118" i="1" s="1"/>
  <c r="V119" i="1"/>
  <c r="X119" i="1" s="1"/>
  <c r="V120" i="1"/>
  <c r="X120" i="1" s="1"/>
  <c r="V121" i="1"/>
  <c r="X121" i="1" s="1"/>
  <c r="V122" i="1"/>
  <c r="X122" i="1" s="1"/>
  <c r="V123" i="1"/>
  <c r="X123" i="1" s="1"/>
  <c r="V124" i="1"/>
  <c r="X124" i="1" s="1"/>
  <c r="V125" i="1"/>
  <c r="X125" i="1" s="1"/>
  <c r="V126" i="1"/>
  <c r="X126" i="1" s="1"/>
  <c r="V127" i="1"/>
  <c r="X127" i="1" s="1"/>
  <c r="V128" i="1"/>
  <c r="X128" i="1" s="1"/>
  <c r="V129" i="1"/>
  <c r="X129" i="1" s="1"/>
  <c r="V130" i="1"/>
  <c r="X130" i="1" s="1"/>
  <c r="V131" i="1"/>
  <c r="X131" i="1" s="1"/>
  <c r="V132" i="1"/>
  <c r="X132" i="1" s="1"/>
  <c r="V133" i="1"/>
  <c r="X133" i="1" s="1"/>
  <c r="V134" i="1"/>
  <c r="X134" i="1" s="1"/>
  <c r="V135" i="1"/>
  <c r="X135" i="1" s="1"/>
  <c r="V138" i="1"/>
  <c r="X138" i="1" s="1"/>
  <c r="V139" i="1"/>
  <c r="X139" i="1" s="1"/>
  <c r="V140" i="1"/>
  <c r="X140" i="1" s="1"/>
  <c r="V141" i="1"/>
  <c r="X141" i="1" s="1"/>
  <c r="V142" i="1"/>
  <c r="X142" i="1" s="1"/>
  <c r="V143" i="1"/>
  <c r="X143" i="1" s="1"/>
  <c r="V144" i="1"/>
  <c r="X144" i="1" s="1"/>
  <c r="V145" i="1"/>
  <c r="X145" i="1" s="1"/>
  <c r="V146" i="1"/>
  <c r="X146" i="1" s="1"/>
  <c r="V147" i="1"/>
  <c r="X147" i="1" s="1"/>
  <c r="V148" i="1"/>
  <c r="X148" i="1" s="1"/>
  <c r="V149" i="1"/>
  <c r="X149" i="1" s="1"/>
  <c r="V150" i="1"/>
  <c r="X150" i="1" s="1"/>
  <c r="V151" i="1"/>
  <c r="X151" i="1" s="1"/>
  <c r="V152" i="1"/>
  <c r="X152" i="1" s="1"/>
  <c r="V153" i="1"/>
  <c r="X153" i="1" s="1"/>
  <c r="V154" i="1"/>
  <c r="X154" i="1" s="1"/>
  <c r="V155" i="1"/>
  <c r="X155" i="1" s="1"/>
  <c r="V156" i="1"/>
  <c r="X156" i="1" s="1"/>
  <c r="V157" i="1"/>
  <c r="X157" i="1" s="1"/>
  <c r="V159" i="1"/>
  <c r="X159" i="1" s="1"/>
  <c r="V160" i="1"/>
  <c r="X160" i="1" s="1"/>
  <c r="V161" i="1"/>
  <c r="X161" i="1" s="1"/>
  <c r="V162" i="1"/>
  <c r="X162" i="1" s="1"/>
  <c r="V163" i="1"/>
  <c r="X163" i="1" s="1"/>
  <c r="V164" i="1"/>
  <c r="X164" i="1" s="1"/>
  <c r="V165" i="1"/>
  <c r="X165" i="1" s="1"/>
  <c r="V166" i="1"/>
  <c r="X166" i="1" s="1"/>
  <c r="V167" i="1"/>
  <c r="X167" i="1" s="1"/>
  <c r="V168" i="1"/>
  <c r="X168" i="1" s="1"/>
  <c r="V169" i="1"/>
  <c r="X169" i="1" s="1"/>
  <c r="V170" i="1"/>
  <c r="X170" i="1" s="1"/>
  <c r="V171" i="1"/>
  <c r="X171" i="1" s="1"/>
  <c r="V172" i="1"/>
  <c r="X172" i="1" s="1"/>
  <c r="V173" i="1"/>
  <c r="X173" i="1" s="1"/>
  <c r="V174" i="1"/>
  <c r="X174" i="1" s="1"/>
  <c r="V175" i="1"/>
  <c r="X175" i="1" s="1"/>
  <c r="V176" i="1"/>
  <c r="X176" i="1" s="1"/>
  <c r="V177" i="1"/>
  <c r="X177" i="1" s="1"/>
  <c r="V178" i="1"/>
  <c r="X178" i="1" s="1"/>
  <c r="V179" i="1"/>
  <c r="X179" i="1" s="1"/>
  <c r="V180" i="1"/>
  <c r="X180" i="1" s="1"/>
  <c r="V181" i="1"/>
  <c r="X181" i="1" s="1"/>
  <c r="V3" i="1"/>
  <c r="X3" i="1" s="1"/>
  <c r="L210" i="1"/>
  <c r="L213" i="1"/>
  <c r="J19" i="2"/>
  <c r="L217" i="1"/>
  <c r="L215" i="1"/>
  <c r="L214" i="1"/>
  <c r="L211" i="1"/>
  <c r="Q211" i="1" l="1"/>
  <c r="Q212" i="1"/>
  <c r="Q213" i="1"/>
  <c r="Q214" i="1"/>
  <c r="Q215" i="1"/>
  <c r="Q216" i="1"/>
  <c r="Q217" i="1"/>
  <c r="Q210" i="1"/>
  <c r="H2153" i="4"/>
  <c r="H373" i="4"/>
  <c r="N46" i="1"/>
  <c r="N137" i="1"/>
  <c r="N98" i="1" l="1"/>
  <c r="M98" i="1"/>
  <c r="S98" i="1" s="1"/>
  <c r="L98" i="1"/>
  <c r="R98" i="1" s="1"/>
  <c r="J98" i="1"/>
  <c r="S181" i="7"/>
  <c r="T181" i="7" s="1"/>
  <c r="M138" i="1"/>
  <c r="L138" i="1"/>
  <c r="L137" i="1"/>
  <c r="M137" i="1"/>
  <c r="S146" i="7" s="1"/>
  <c r="T146" i="7" s="1"/>
  <c r="N158" i="1"/>
  <c r="R15" i="1"/>
  <c r="M15" i="1"/>
  <c r="K15" i="1" s="1"/>
  <c r="Q15" i="1" s="1"/>
  <c r="L14" i="1"/>
  <c r="M14" i="1"/>
  <c r="S12" i="7" s="1"/>
  <c r="T12" i="7" s="1"/>
  <c r="J15" i="1"/>
  <c r="M4" i="1"/>
  <c r="S4" i="7" s="1"/>
  <c r="T4" i="7" s="1"/>
  <c r="M5" i="1"/>
  <c r="S5" i="7" s="1"/>
  <c r="T5" i="7" s="1"/>
  <c r="M6" i="1"/>
  <c r="S6" i="7" s="1"/>
  <c r="T6" i="7" s="1"/>
  <c r="M7" i="1"/>
  <c r="S124" i="7" s="1"/>
  <c r="T124" i="7" s="1"/>
  <c r="M8" i="1"/>
  <c r="S125" i="7" s="1"/>
  <c r="T125" i="7" s="1"/>
  <c r="M9" i="1"/>
  <c r="S7" i="7" s="1"/>
  <c r="T7" i="7" s="1"/>
  <c r="M10" i="1"/>
  <c r="S8" i="7" s="1"/>
  <c r="T8" i="7" s="1"/>
  <c r="M11" i="1"/>
  <c r="S9" i="7" s="1"/>
  <c r="T9" i="7" s="1"/>
  <c r="M12" i="1"/>
  <c r="S11" i="7" s="1"/>
  <c r="T11" i="7" s="1"/>
  <c r="M13" i="1"/>
  <c r="S10" i="7" s="1"/>
  <c r="T10" i="7" s="1"/>
  <c r="M16" i="1"/>
  <c r="S14" i="7" s="1"/>
  <c r="T14" i="7" s="1"/>
  <c r="M17" i="1"/>
  <c r="S15" i="7" s="1"/>
  <c r="T15" i="7" s="1"/>
  <c r="M18" i="1"/>
  <c r="S16" i="7" s="1"/>
  <c r="T16" i="7" s="1"/>
  <c r="M19" i="1"/>
  <c r="S17" i="7" s="1"/>
  <c r="T17" i="7" s="1"/>
  <c r="M20" i="1"/>
  <c r="S18" i="7" s="1"/>
  <c r="T18" i="7" s="1"/>
  <c r="M21" i="1"/>
  <c r="S19" i="7" s="1"/>
  <c r="T19" i="7" s="1"/>
  <c r="M22" i="1"/>
  <c r="S21" i="7" s="1"/>
  <c r="T21" i="7" s="1"/>
  <c r="M23" i="1"/>
  <c r="S20" i="7" s="1"/>
  <c r="T20" i="7" s="1"/>
  <c r="M24" i="1"/>
  <c r="S22" i="7" s="1"/>
  <c r="T22" i="7" s="1"/>
  <c r="M25" i="1"/>
  <c r="S23" i="7" s="1"/>
  <c r="T23" i="7" s="1"/>
  <c r="M26" i="1"/>
  <c r="S24" i="7" s="1"/>
  <c r="T24" i="7" s="1"/>
  <c r="M27" i="1"/>
  <c r="S25" i="7" s="1"/>
  <c r="T25" i="7" s="1"/>
  <c r="M28" i="1"/>
  <c r="S26" i="7" s="1"/>
  <c r="T26" i="7" s="1"/>
  <c r="M29" i="1"/>
  <c r="S27" i="7" s="1"/>
  <c r="T27" i="7" s="1"/>
  <c r="M30" i="1"/>
  <c r="S28" i="7" s="1"/>
  <c r="T28" i="7" s="1"/>
  <c r="M31" i="1"/>
  <c r="S30" i="7" s="1"/>
  <c r="T30" i="7" s="1"/>
  <c r="M32" i="1"/>
  <c r="S32" i="7" s="1"/>
  <c r="T32" i="7" s="1"/>
  <c r="M33" i="1"/>
  <c r="S31" i="7" s="1"/>
  <c r="T31" i="7" s="1"/>
  <c r="M34" i="1"/>
  <c r="S33" i="7" s="1"/>
  <c r="T33" i="7" s="1"/>
  <c r="M35" i="1"/>
  <c r="S34" i="7" s="1"/>
  <c r="T34" i="7" s="1"/>
  <c r="M36" i="1"/>
  <c r="S37" i="7" s="1"/>
  <c r="T37" i="7" s="1"/>
  <c r="M37" i="1"/>
  <c r="S35" i="7" s="1"/>
  <c r="T35" i="7" s="1"/>
  <c r="M38" i="1"/>
  <c r="S36" i="7" s="1"/>
  <c r="T36" i="7" s="1"/>
  <c r="M39" i="1"/>
  <c r="S38" i="7" s="1"/>
  <c r="T38" i="7" s="1"/>
  <c r="M40" i="1"/>
  <c r="S39" i="7" s="1"/>
  <c r="T39" i="7" s="1"/>
  <c r="M41" i="1"/>
  <c r="S40" i="7" s="1"/>
  <c r="T40" i="7" s="1"/>
  <c r="M42" i="1"/>
  <c r="S41" i="7" s="1"/>
  <c r="T41" i="7" s="1"/>
  <c r="M43" i="1"/>
  <c r="S42" i="7" s="1"/>
  <c r="T42" i="7" s="1"/>
  <c r="M44" i="1"/>
  <c r="S43" i="7" s="1"/>
  <c r="T43" i="7" s="1"/>
  <c r="M45" i="1"/>
  <c r="S45" i="7" s="1"/>
  <c r="T45" i="7" s="1"/>
  <c r="M46" i="1"/>
  <c r="S44" i="7" s="1"/>
  <c r="T44" i="7" s="1"/>
  <c r="M47" i="1"/>
  <c r="S46" i="7" s="1"/>
  <c r="T46" i="7" s="1"/>
  <c r="M48" i="1"/>
  <c r="S47" i="7" s="1"/>
  <c r="T47" i="7" s="1"/>
  <c r="M49" i="1"/>
  <c r="S48" i="7" s="1"/>
  <c r="T48" i="7" s="1"/>
  <c r="M50" i="1"/>
  <c r="S49" i="7" s="1"/>
  <c r="T49" i="7" s="1"/>
  <c r="M51" i="1"/>
  <c r="S50" i="7" s="1"/>
  <c r="T50" i="7" s="1"/>
  <c r="M52" i="1"/>
  <c r="S52" i="7" s="1"/>
  <c r="T52" i="7" s="1"/>
  <c r="M53" i="1"/>
  <c r="S53" i="7" s="1"/>
  <c r="T53" i="7" s="1"/>
  <c r="M54" i="1"/>
  <c r="S51" i="7" s="1"/>
  <c r="T51" i="7" s="1"/>
  <c r="M55" i="1"/>
  <c r="S54" i="7" s="1"/>
  <c r="T54" i="7" s="1"/>
  <c r="M56" i="1"/>
  <c r="S55" i="7" s="1"/>
  <c r="T55" i="7" s="1"/>
  <c r="M57" i="1"/>
  <c r="S56" i="7" s="1"/>
  <c r="T56" i="7" s="1"/>
  <c r="M58" i="1"/>
  <c r="S57" i="7" s="1"/>
  <c r="T57" i="7" s="1"/>
  <c r="M59" i="1"/>
  <c r="S59" i="7" s="1"/>
  <c r="T59" i="7" s="1"/>
  <c r="M60" i="1"/>
  <c r="S60" i="7" s="1"/>
  <c r="T60" i="7" s="1"/>
  <c r="M61" i="1"/>
  <c r="S61" i="7" s="1"/>
  <c r="T61" i="7" s="1"/>
  <c r="M62" i="1"/>
  <c r="S64" i="7" s="1"/>
  <c r="T64" i="7" s="1"/>
  <c r="M63" i="1"/>
  <c r="S63" i="7" s="1"/>
  <c r="T63" i="7" s="1"/>
  <c r="M64" i="1"/>
  <c r="S62" i="7" s="1"/>
  <c r="T62" i="7" s="1"/>
  <c r="M65" i="1"/>
  <c r="S65" i="7" s="1"/>
  <c r="T65" i="7" s="1"/>
  <c r="M66" i="1"/>
  <c r="S66" i="7" s="1"/>
  <c r="T66" i="7" s="1"/>
  <c r="M67" i="1"/>
  <c r="S67" i="7" s="1"/>
  <c r="T67" i="7" s="1"/>
  <c r="M68" i="1"/>
  <c r="S68" i="7" s="1"/>
  <c r="T68" i="7" s="1"/>
  <c r="M69" i="1"/>
  <c r="S69" i="7" s="1"/>
  <c r="T69" i="7" s="1"/>
  <c r="M70" i="1"/>
  <c r="S70" i="7" s="1"/>
  <c r="T70" i="7" s="1"/>
  <c r="M71" i="1"/>
  <c r="S75" i="7" s="1"/>
  <c r="T75" i="7" s="1"/>
  <c r="M72" i="1"/>
  <c r="S74" i="7" s="1"/>
  <c r="T74" i="7" s="1"/>
  <c r="M73" i="1"/>
  <c r="S73" i="7" s="1"/>
  <c r="T73" i="7" s="1"/>
  <c r="M74" i="1"/>
  <c r="S72" i="7" s="1"/>
  <c r="T72" i="7" s="1"/>
  <c r="M75" i="1"/>
  <c r="S71" i="7" s="1"/>
  <c r="T71" i="7" s="1"/>
  <c r="M76" i="1"/>
  <c r="S79" i="7" s="1"/>
  <c r="T79" i="7" s="1"/>
  <c r="M77" i="1"/>
  <c r="S82" i="7" s="1"/>
  <c r="T82" i="7" s="1"/>
  <c r="M78" i="1"/>
  <c r="S83" i="7" s="1"/>
  <c r="T83" i="7" s="1"/>
  <c r="M79" i="1"/>
  <c r="S84" i="7" s="1"/>
  <c r="T84" i="7" s="1"/>
  <c r="M80" i="1"/>
  <c r="S85" i="7" s="1"/>
  <c r="T85" i="7" s="1"/>
  <c r="M81" i="1"/>
  <c r="S88" i="7" s="1"/>
  <c r="T88" i="7" s="1"/>
  <c r="M82" i="1"/>
  <c r="S87" i="7" s="1"/>
  <c r="T87" i="7" s="1"/>
  <c r="M83" i="1"/>
  <c r="S89" i="7" s="1"/>
  <c r="T89" i="7" s="1"/>
  <c r="M84" i="1"/>
  <c r="S90" i="7" s="1"/>
  <c r="T90" i="7" s="1"/>
  <c r="M85" i="1"/>
  <c r="S94" i="7" s="1"/>
  <c r="T94" i="7" s="1"/>
  <c r="M86" i="1"/>
  <c r="S97" i="7" s="1"/>
  <c r="T97" i="7" s="1"/>
  <c r="M87" i="1"/>
  <c r="S93" i="7" s="1"/>
  <c r="T93" i="7" s="1"/>
  <c r="M88" i="1"/>
  <c r="S95" i="7" s="1"/>
  <c r="T95" i="7" s="1"/>
  <c r="M89" i="1"/>
  <c r="S96" i="7" s="1"/>
  <c r="T96" i="7" s="1"/>
  <c r="M90" i="1"/>
  <c r="S91" i="7" s="1"/>
  <c r="T91" i="7" s="1"/>
  <c r="M91" i="1"/>
  <c r="S92" i="7" s="1"/>
  <c r="T92" i="7" s="1"/>
  <c r="M92" i="1"/>
  <c r="S98" i="7" s="1"/>
  <c r="T98" i="7" s="1"/>
  <c r="M93" i="1"/>
  <c r="S103" i="7" s="1"/>
  <c r="T103" i="7" s="1"/>
  <c r="M94" i="1"/>
  <c r="S102" i="7" s="1"/>
  <c r="T102" i="7" s="1"/>
  <c r="M95" i="1"/>
  <c r="S99" i="7" s="1"/>
  <c r="T99" i="7" s="1"/>
  <c r="M96" i="1"/>
  <c r="S100" i="7" s="1"/>
  <c r="T100" i="7" s="1"/>
  <c r="M97" i="1"/>
  <c r="S101" i="7" s="1"/>
  <c r="T101" i="7" s="1"/>
  <c r="M99" i="1"/>
  <c r="S106" i="7" s="1"/>
  <c r="T106" i="7" s="1"/>
  <c r="M100" i="1"/>
  <c r="S105" i="7" s="1"/>
  <c r="T105" i="7" s="1"/>
  <c r="M101" i="1"/>
  <c r="S107" i="7" s="1"/>
  <c r="T107" i="7" s="1"/>
  <c r="M102" i="1"/>
  <c r="S108" i="7" s="1"/>
  <c r="T108" i="7" s="1"/>
  <c r="M103" i="1"/>
  <c r="S109" i="7" s="1"/>
  <c r="T109" i="7" s="1"/>
  <c r="M104" i="1"/>
  <c r="S110" i="7" s="1"/>
  <c r="T110" i="7" s="1"/>
  <c r="M105" i="1"/>
  <c r="S111" i="7" s="1"/>
  <c r="T111" i="7" s="1"/>
  <c r="M106" i="1"/>
  <c r="S112" i="7" s="1"/>
  <c r="T112" i="7" s="1"/>
  <c r="M107" i="1"/>
  <c r="S113" i="7" s="1"/>
  <c r="T113" i="7" s="1"/>
  <c r="M108" i="1"/>
  <c r="S115" i="7" s="1"/>
  <c r="T115" i="7" s="1"/>
  <c r="M109" i="1"/>
  <c r="S114" i="7" s="1"/>
  <c r="T114" i="7" s="1"/>
  <c r="M110" i="1"/>
  <c r="S116" i="7" s="1"/>
  <c r="T116" i="7" s="1"/>
  <c r="M111" i="1"/>
  <c r="S118" i="7" s="1"/>
  <c r="T118" i="7" s="1"/>
  <c r="M112" i="1"/>
  <c r="S117" i="7" s="1"/>
  <c r="T117" i="7" s="1"/>
  <c r="M113" i="1"/>
  <c r="S119" i="7" s="1"/>
  <c r="T119" i="7" s="1"/>
  <c r="M114" i="1"/>
  <c r="S120" i="7" s="1"/>
  <c r="T120" i="7" s="1"/>
  <c r="M115" i="1"/>
  <c r="S121" i="7" s="1"/>
  <c r="T121" i="7" s="1"/>
  <c r="M116" i="1"/>
  <c r="S123" i="7" s="1"/>
  <c r="T123" i="7" s="1"/>
  <c r="M117" i="1"/>
  <c r="S122" i="7" s="1"/>
  <c r="T122" i="7" s="1"/>
  <c r="M118" i="1"/>
  <c r="S126" i="7" s="1"/>
  <c r="T126" i="7" s="1"/>
  <c r="M119" i="1"/>
  <c r="S128" i="7" s="1"/>
  <c r="T128" i="7" s="1"/>
  <c r="M120" i="1"/>
  <c r="S129" i="7" s="1"/>
  <c r="T129" i="7" s="1"/>
  <c r="M121" i="1"/>
  <c r="S130" i="7" s="1"/>
  <c r="T130" i="7" s="1"/>
  <c r="M122" i="1"/>
  <c r="S131" i="7" s="1"/>
  <c r="T131" i="7" s="1"/>
  <c r="M123" i="1"/>
  <c r="S132" i="7" s="1"/>
  <c r="T132" i="7" s="1"/>
  <c r="M124" i="1"/>
  <c r="S133" i="7" s="1"/>
  <c r="T133" i="7" s="1"/>
  <c r="M125" i="1"/>
  <c r="S134" i="7" s="1"/>
  <c r="T134" i="7" s="1"/>
  <c r="M126" i="1"/>
  <c r="S135" i="7" s="1"/>
  <c r="T135" i="7" s="1"/>
  <c r="M127" i="1"/>
  <c r="S137" i="7" s="1"/>
  <c r="T137" i="7" s="1"/>
  <c r="M128" i="1"/>
  <c r="S136" i="7" s="1"/>
  <c r="T136" i="7" s="1"/>
  <c r="M129" i="1"/>
  <c r="S138" i="7" s="1"/>
  <c r="T138" i="7" s="1"/>
  <c r="M130" i="1"/>
  <c r="S140" i="7" s="1"/>
  <c r="T140" i="7" s="1"/>
  <c r="M131" i="1"/>
  <c r="S139" i="7" s="1"/>
  <c r="T139" i="7" s="1"/>
  <c r="M132" i="1"/>
  <c r="S141" i="7" s="1"/>
  <c r="T141" i="7" s="1"/>
  <c r="M133" i="1"/>
  <c r="S142" i="7" s="1"/>
  <c r="T142" i="7" s="1"/>
  <c r="M134" i="1"/>
  <c r="S143" i="7" s="1"/>
  <c r="T143" i="7" s="1"/>
  <c r="M135" i="1"/>
  <c r="S144" i="7" s="1"/>
  <c r="T144" i="7" s="1"/>
  <c r="M136" i="1"/>
  <c r="S145" i="7" s="1"/>
  <c r="T145" i="7" s="1"/>
  <c r="M139" i="1"/>
  <c r="S147" i="7" s="1"/>
  <c r="T147" i="7" s="1"/>
  <c r="M140" i="1"/>
  <c r="S148" i="7" s="1"/>
  <c r="T148" i="7" s="1"/>
  <c r="M141" i="1"/>
  <c r="S149" i="7" s="1"/>
  <c r="T149" i="7" s="1"/>
  <c r="M142" i="1"/>
  <c r="S151" i="7" s="1"/>
  <c r="T151" i="7" s="1"/>
  <c r="M143" i="1"/>
  <c r="S154" i="7" s="1"/>
  <c r="T154" i="7" s="1"/>
  <c r="M144" i="1"/>
  <c r="S156" i="7" s="1"/>
  <c r="T156" i="7" s="1"/>
  <c r="M145" i="1"/>
  <c r="S153" i="7" s="1"/>
  <c r="T153" i="7" s="1"/>
  <c r="M146" i="1"/>
  <c r="S155" i="7" s="1"/>
  <c r="T155" i="7" s="1"/>
  <c r="M147" i="1"/>
  <c r="S152" i="7" s="1"/>
  <c r="T152" i="7" s="1"/>
  <c r="M148" i="1"/>
  <c r="S157" i="7" s="1"/>
  <c r="T157" i="7" s="1"/>
  <c r="M149" i="1"/>
  <c r="S158" i="7" s="1"/>
  <c r="T158" i="7" s="1"/>
  <c r="M150" i="1"/>
  <c r="S159" i="7" s="1"/>
  <c r="T159" i="7" s="1"/>
  <c r="M151" i="1"/>
  <c r="S162" i="7" s="1"/>
  <c r="T162" i="7" s="1"/>
  <c r="M152" i="1"/>
  <c r="S161" i="7" s="1"/>
  <c r="T161" i="7" s="1"/>
  <c r="M153" i="1"/>
  <c r="S163" i="7" s="1"/>
  <c r="T163" i="7" s="1"/>
  <c r="M154" i="1"/>
  <c r="S164" i="7" s="1"/>
  <c r="T164" i="7" s="1"/>
  <c r="M155" i="1"/>
  <c r="S165" i="7" s="1"/>
  <c r="T165" i="7" s="1"/>
  <c r="M156" i="1"/>
  <c r="S166" i="7" s="1"/>
  <c r="T166" i="7" s="1"/>
  <c r="M157" i="1"/>
  <c r="S167" i="7" s="1"/>
  <c r="T167" i="7" s="1"/>
  <c r="M158" i="1"/>
  <c r="S168" i="7" s="1"/>
  <c r="T168" i="7" s="1"/>
  <c r="M159" i="1"/>
  <c r="S169" i="7" s="1"/>
  <c r="T169" i="7" s="1"/>
  <c r="M160" i="1"/>
  <c r="S172" i="7" s="1"/>
  <c r="T172" i="7" s="1"/>
  <c r="M161" i="1"/>
  <c r="S174" i="7" s="1"/>
  <c r="T174" i="7" s="1"/>
  <c r="M162" i="1"/>
  <c r="S171" i="7" s="1"/>
  <c r="T171" i="7" s="1"/>
  <c r="M163" i="1"/>
  <c r="S173" i="7" s="1"/>
  <c r="T173" i="7" s="1"/>
  <c r="M164" i="1"/>
  <c r="S176" i="7" s="1"/>
  <c r="T176" i="7" s="1"/>
  <c r="M165" i="1"/>
  <c r="S175" i="7" s="1"/>
  <c r="T175" i="7" s="1"/>
  <c r="M166" i="1"/>
  <c r="S177" i="7" s="1"/>
  <c r="T177" i="7" s="1"/>
  <c r="M167" i="1"/>
  <c r="S178" i="7" s="1"/>
  <c r="T178" i="7" s="1"/>
  <c r="M168" i="1"/>
  <c r="S179" i="7" s="1"/>
  <c r="T179" i="7" s="1"/>
  <c r="M169" i="1"/>
  <c r="S180" i="7" s="1"/>
  <c r="T180" i="7" s="1"/>
  <c r="M170" i="1"/>
  <c r="S58" i="7" s="1"/>
  <c r="T58" i="7" s="1"/>
  <c r="M171" i="1"/>
  <c r="S86" i="7" s="1"/>
  <c r="T86" i="7" s="1"/>
  <c r="M172" i="1"/>
  <c r="S77" i="7" s="1"/>
  <c r="T77" i="7" s="1"/>
  <c r="M173" i="1"/>
  <c r="S76" i="7" s="1"/>
  <c r="T76" i="7" s="1"/>
  <c r="M174" i="1"/>
  <c r="S78" i="7" s="1"/>
  <c r="T78" i="7" s="1"/>
  <c r="M175" i="1"/>
  <c r="S80" i="7" s="1"/>
  <c r="T80" i="7" s="1"/>
  <c r="M176" i="1"/>
  <c r="S81" i="7" s="1"/>
  <c r="T81" i="7" s="1"/>
  <c r="M177" i="1"/>
  <c r="S150" i="7" s="1"/>
  <c r="T150" i="7" s="1"/>
  <c r="M178" i="1"/>
  <c r="S160" i="7" s="1"/>
  <c r="T160" i="7" s="1"/>
  <c r="M179" i="1"/>
  <c r="S29" i="7" s="1"/>
  <c r="T29" i="7" s="1"/>
  <c r="M180" i="1"/>
  <c r="S127" i="7" s="1"/>
  <c r="T127" i="7" s="1"/>
  <c r="M181" i="1"/>
  <c r="S170" i="7" s="1"/>
  <c r="T170" i="7" s="1"/>
  <c r="M3" i="1"/>
  <c r="S3" i="7" s="1"/>
  <c r="T3" i="7" s="1"/>
  <c r="L4" i="1"/>
  <c r="L5" i="1"/>
  <c r="L6" i="1"/>
  <c r="L7" i="1"/>
  <c r="L8" i="1"/>
  <c r="L9" i="1"/>
  <c r="L10" i="1"/>
  <c r="L11" i="1"/>
  <c r="L12" i="1"/>
  <c r="L13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3" i="1"/>
  <c r="M3" i="7"/>
  <c r="M4" i="7"/>
  <c r="N4" i="7"/>
  <c r="O4" i="7"/>
  <c r="P4" i="7"/>
  <c r="Q4" i="7"/>
  <c r="M5" i="7"/>
  <c r="N5" i="7"/>
  <c r="O5" i="7"/>
  <c r="P5" i="7"/>
  <c r="Q5" i="7"/>
  <c r="M6" i="7"/>
  <c r="N6" i="7"/>
  <c r="O6" i="7"/>
  <c r="P6" i="7"/>
  <c r="Q6" i="7"/>
  <c r="M7" i="7"/>
  <c r="N7" i="7"/>
  <c r="O7" i="7"/>
  <c r="P7" i="7"/>
  <c r="Q7" i="7"/>
  <c r="M8" i="7"/>
  <c r="N8" i="7"/>
  <c r="O8" i="7"/>
  <c r="P8" i="7"/>
  <c r="Q8" i="7"/>
  <c r="M9" i="7"/>
  <c r="N9" i="7"/>
  <c r="O9" i="7"/>
  <c r="P9" i="7"/>
  <c r="Q9" i="7"/>
  <c r="M10" i="7"/>
  <c r="N10" i="7"/>
  <c r="O10" i="7"/>
  <c r="P10" i="7"/>
  <c r="Q10" i="7"/>
  <c r="M11" i="7"/>
  <c r="N11" i="7"/>
  <c r="O11" i="7"/>
  <c r="P11" i="7"/>
  <c r="Q11" i="7"/>
  <c r="M12" i="7"/>
  <c r="N12" i="7"/>
  <c r="O12" i="7"/>
  <c r="P12" i="7"/>
  <c r="Q12" i="7"/>
  <c r="M13" i="7"/>
  <c r="N13" i="7"/>
  <c r="O13" i="7"/>
  <c r="P13" i="7"/>
  <c r="Q13" i="7"/>
  <c r="M14" i="7"/>
  <c r="N14" i="7"/>
  <c r="O14" i="7"/>
  <c r="P14" i="7"/>
  <c r="Q14" i="7"/>
  <c r="M15" i="7"/>
  <c r="N15" i="7"/>
  <c r="O15" i="7"/>
  <c r="P15" i="7"/>
  <c r="Q15" i="7"/>
  <c r="M16" i="7"/>
  <c r="N16" i="7"/>
  <c r="O16" i="7"/>
  <c r="P16" i="7"/>
  <c r="Q16" i="7"/>
  <c r="M17" i="7"/>
  <c r="N17" i="7"/>
  <c r="O17" i="7"/>
  <c r="P17" i="7"/>
  <c r="Q17" i="7"/>
  <c r="M18" i="7"/>
  <c r="N18" i="7"/>
  <c r="O18" i="7"/>
  <c r="P18" i="7"/>
  <c r="Q18" i="7"/>
  <c r="M19" i="7"/>
  <c r="N19" i="7"/>
  <c r="O19" i="7"/>
  <c r="P19" i="7"/>
  <c r="Q19" i="7"/>
  <c r="M20" i="7"/>
  <c r="N20" i="7"/>
  <c r="O20" i="7"/>
  <c r="P20" i="7"/>
  <c r="Q20" i="7"/>
  <c r="M21" i="7"/>
  <c r="N21" i="7"/>
  <c r="O21" i="7"/>
  <c r="P21" i="7"/>
  <c r="Q21" i="7"/>
  <c r="M22" i="7"/>
  <c r="N22" i="7"/>
  <c r="O22" i="7"/>
  <c r="P22" i="7"/>
  <c r="Q22" i="7"/>
  <c r="M23" i="7"/>
  <c r="N23" i="7"/>
  <c r="O23" i="7"/>
  <c r="P23" i="7"/>
  <c r="Q23" i="7"/>
  <c r="M24" i="7"/>
  <c r="N24" i="7"/>
  <c r="O24" i="7"/>
  <c r="P24" i="7"/>
  <c r="Q24" i="7"/>
  <c r="M25" i="7"/>
  <c r="N25" i="7"/>
  <c r="O25" i="7"/>
  <c r="P25" i="7"/>
  <c r="Q25" i="7"/>
  <c r="M26" i="7"/>
  <c r="N26" i="7"/>
  <c r="O26" i="7"/>
  <c r="P26" i="7"/>
  <c r="Q26" i="7"/>
  <c r="M27" i="7"/>
  <c r="N27" i="7"/>
  <c r="O27" i="7"/>
  <c r="P27" i="7"/>
  <c r="Q27" i="7"/>
  <c r="M28" i="7"/>
  <c r="N28" i="7"/>
  <c r="O28" i="7"/>
  <c r="P28" i="7"/>
  <c r="Q28" i="7"/>
  <c r="M29" i="7"/>
  <c r="N29" i="7"/>
  <c r="O29" i="7"/>
  <c r="P29" i="7"/>
  <c r="Q29" i="7"/>
  <c r="M30" i="7"/>
  <c r="N30" i="7"/>
  <c r="O30" i="7"/>
  <c r="P30" i="7"/>
  <c r="Q30" i="7"/>
  <c r="M31" i="7"/>
  <c r="N31" i="7"/>
  <c r="O31" i="7"/>
  <c r="P31" i="7"/>
  <c r="Q31" i="7"/>
  <c r="M32" i="7"/>
  <c r="N32" i="7"/>
  <c r="O32" i="7"/>
  <c r="P32" i="7"/>
  <c r="Q32" i="7"/>
  <c r="M33" i="7"/>
  <c r="N33" i="7"/>
  <c r="O33" i="7"/>
  <c r="P33" i="7"/>
  <c r="Q33" i="7"/>
  <c r="M34" i="7"/>
  <c r="N34" i="7"/>
  <c r="O34" i="7"/>
  <c r="P34" i="7"/>
  <c r="Q34" i="7"/>
  <c r="M35" i="7"/>
  <c r="N35" i="7"/>
  <c r="O35" i="7"/>
  <c r="P35" i="7"/>
  <c r="Q35" i="7"/>
  <c r="M36" i="7"/>
  <c r="N36" i="7"/>
  <c r="O36" i="7"/>
  <c r="P36" i="7"/>
  <c r="Q36" i="7"/>
  <c r="M37" i="7"/>
  <c r="N37" i="7"/>
  <c r="O37" i="7"/>
  <c r="P37" i="7"/>
  <c r="Q37" i="7"/>
  <c r="M38" i="7"/>
  <c r="N38" i="7"/>
  <c r="O38" i="7"/>
  <c r="P38" i="7"/>
  <c r="Q38" i="7"/>
  <c r="M39" i="7"/>
  <c r="N39" i="7"/>
  <c r="O39" i="7"/>
  <c r="P39" i="7"/>
  <c r="Q39" i="7"/>
  <c r="M40" i="7"/>
  <c r="N40" i="7"/>
  <c r="O40" i="7"/>
  <c r="P40" i="7"/>
  <c r="Q40" i="7"/>
  <c r="M41" i="7"/>
  <c r="N41" i="7"/>
  <c r="O41" i="7"/>
  <c r="P41" i="7"/>
  <c r="Q41" i="7"/>
  <c r="M42" i="7"/>
  <c r="N42" i="7"/>
  <c r="O42" i="7"/>
  <c r="P42" i="7"/>
  <c r="Q42" i="7"/>
  <c r="M43" i="7"/>
  <c r="N43" i="7"/>
  <c r="O43" i="7"/>
  <c r="P43" i="7"/>
  <c r="Q43" i="7"/>
  <c r="M44" i="7"/>
  <c r="N44" i="7"/>
  <c r="O44" i="7"/>
  <c r="P44" i="7"/>
  <c r="Q44" i="7"/>
  <c r="M45" i="7"/>
  <c r="N45" i="7"/>
  <c r="O45" i="7"/>
  <c r="P45" i="7"/>
  <c r="Q45" i="7"/>
  <c r="M46" i="7"/>
  <c r="N46" i="7"/>
  <c r="O46" i="7"/>
  <c r="P46" i="7"/>
  <c r="Q46" i="7"/>
  <c r="M47" i="7"/>
  <c r="N47" i="7"/>
  <c r="O47" i="7"/>
  <c r="P47" i="7"/>
  <c r="Q47" i="7"/>
  <c r="M48" i="7"/>
  <c r="N48" i="7"/>
  <c r="O48" i="7"/>
  <c r="P48" i="7"/>
  <c r="Q48" i="7"/>
  <c r="M49" i="7"/>
  <c r="N49" i="7"/>
  <c r="O49" i="7"/>
  <c r="P49" i="7"/>
  <c r="Q49" i="7"/>
  <c r="M50" i="7"/>
  <c r="N50" i="7"/>
  <c r="O50" i="7"/>
  <c r="P50" i="7"/>
  <c r="Q50" i="7"/>
  <c r="M51" i="7"/>
  <c r="N51" i="7"/>
  <c r="O51" i="7"/>
  <c r="P51" i="7"/>
  <c r="Q51" i="7"/>
  <c r="M52" i="7"/>
  <c r="N52" i="7"/>
  <c r="O52" i="7"/>
  <c r="P52" i="7"/>
  <c r="Q52" i="7"/>
  <c r="M53" i="7"/>
  <c r="N53" i="7"/>
  <c r="O53" i="7"/>
  <c r="P53" i="7"/>
  <c r="Q53" i="7"/>
  <c r="M54" i="7"/>
  <c r="N54" i="7"/>
  <c r="O54" i="7"/>
  <c r="P54" i="7"/>
  <c r="Q54" i="7"/>
  <c r="M55" i="7"/>
  <c r="N55" i="7"/>
  <c r="O55" i="7"/>
  <c r="P55" i="7"/>
  <c r="Q55" i="7"/>
  <c r="M56" i="7"/>
  <c r="N56" i="7"/>
  <c r="O56" i="7"/>
  <c r="P56" i="7"/>
  <c r="Q56" i="7"/>
  <c r="M57" i="7"/>
  <c r="N57" i="7"/>
  <c r="O57" i="7"/>
  <c r="P57" i="7"/>
  <c r="Q57" i="7"/>
  <c r="M58" i="7"/>
  <c r="N58" i="7"/>
  <c r="O58" i="7"/>
  <c r="P58" i="7"/>
  <c r="Q58" i="7"/>
  <c r="M59" i="7"/>
  <c r="N59" i="7"/>
  <c r="O59" i="7"/>
  <c r="P59" i="7"/>
  <c r="Q59" i="7"/>
  <c r="M60" i="7"/>
  <c r="N60" i="7"/>
  <c r="O60" i="7"/>
  <c r="P60" i="7"/>
  <c r="Q60" i="7"/>
  <c r="M61" i="7"/>
  <c r="N61" i="7"/>
  <c r="O61" i="7"/>
  <c r="P61" i="7"/>
  <c r="Q61" i="7"/>
  <c r="M62" i="7"/>
  <c r="N62" i="7"/>
  <c r="O62" i="7"/>
  <c r="P62" i="7"/>
  <c r="Q62" i="7"/>
  <c r="M63" i="7"/>
  <c r="N63" i="7"/>
  <c r="O63" i="7"/>
  <c r="P63" i="7"/>
  <c r="Q63" i="7"/>
  <c r="M64" i="7"/>
  <c r="N64" i="7"/>
  <c r="O64" i="7"/>
  <c r="P64" i="7"/>
  <c r="Q64" i="7"/>
  <c r="M65" i="7"/>
  <c r="N65" i="7"/>
  <c r="O65" i="7"/>
  <c r="P65" i="7"/>
  <c r="Q65" i="7"/>
  <c r="M66" i="7"/>
  <c r="N66" i="7"/>
  <c r="O66" i="7"/>
  <c r="P66" i="7"/>
  <c r="Q66" i="7"/>
  <c r="M67" i="7"/>
  <c r="N67" i="7"/>
  <c r="O67" i="7"/>
  <c r="P67" i="7"/>
  <c r="Q67" i="7"/>
  <c r="M68" i="7"/>
  <c r="N68" i="7"/>
  <c r="O68" i="7"/>
  <c r="P68" i="7"/>
  <c r="Q68" i="7"/>
  <c r="M69" i="7"/>
  <c r="N69" i="7"/>
  <c r="O69" i="7"/>
  <c r="P69" i="7"/>
  <c r="Q69" i="7"/>
  <c r="M70" i="7"/>
  <c r="N70" i="7"/>
  <c r="O70" i="7"/>
  <c r="P70" i="7"/>
  <c r="Q70" i="7"/>
  <c r="M71" i="7"/>
  <c r="N71" i="7"/>
  <c r="O71" i="7"/>
  <c r="P71" i="7"/>
  <c r="Q71" i="7"/>
  <c r="M72" i="7"/>
  <c r="N72" i="7"/>
  <c r="O72" i="7"/>
  <c r="P72" i="7"/>
  <c r="Q72" i="7"/>
  <c r="M73" i="7"/>
  <c r="N73" i="7"/>
  <c r="O73" i="7"/>
  <c r="P73" i="7"/>
  <c r="Q73" i="7"/>
  <c r="M74" i="7"/>
  <c r="N74" i="7"/>
  <c r="O74" i="7"/>
  <c r="P74" i="7"/>
  <c r="Q74" i="7"/>
  <c r="M75" i="7"/>
  <c r="N75" i="7"/>
  <c r="O75" i="7"/>
  <c r="P75" i="7"/>
  <c r="Q75" i="7"/>
  <c r="M76" i="7"/>
  <c r="N76" i="7"/>
  <c r="O76" i="7"/>
  <c r="P76" i="7"/>
  <c r="Q76" i="7"/>
  <c r="M77" i="7"/>
  <c r="N77" i="7"/>
  <c r="O77" i="7"/>
  <c r="P77" i="7"/>
  <c r="Q77" i="7"/>
  <c r="M78" i="7"/>
  <c r="N78" i="7"/>
  <c r="O78" i="7"/>
  <c r="P78" i="7"/>
  <c r="Q78" i="7"/>
  <c r="M79" i="7"/>
  <c r="N79" i="7"/>
  <c r="O79" i="7"/>
  <c r="P79" i="7"/>
  <c r="Q79" i="7"/>
  <c r="M80" i="7"/>
  <c r="N80" i="7"/>
  <c r="O80" i="7"/>
  <c r="P80" i="7"/>
  <c r="Q80" i="7"/>
  <c r="M81" i="7"/>
  <c r="N81" i="7"/>
  <c r="O81" i="7"/>
  <c r="P81" i="7"/>
  <c r="Q81" i="7"/>
  <c r="M82" i="7"/>
  <c r="N82" i="7"/>
  <c r="O82" i="7"/>
  <c r="P82" i="7"/>
  <c r="Q82" i="7"/>
  <c r="M83" i="7"/>
  <c r="N83" i="7"/>
  <c r="O83" i="7"/>
  <c r="P83" i="7"/>
  <c r="Q83" i="7"/>
  <c r="M84" i="7"/>
  <c r="N84" i="7"/>
  <c r="O84" i="7"/>
  <c r="P84" i="7"/>
  <c r="Q84" i="7"/>
  <c r="M85" i="7"/>
  <c r="N85" i="7"/>
  <c r="O85" i="7"/>
  <c r="P85" i="7"/>
  <c r="Q85" i="7"/>
  <c r="M86" i="7"/>
  <c r="N86" i="7"/>
  <c r="O86" i="7"/>
  <c r="P86" i="7"/>
  <c r="Q86" i="7"/>
  <c r="M87" i="7"/>
  <c r="N87" i="7"/>
  <c r="O87" i="7"/>
  <c r="P87" i="7"/>
  <c r="Q87" i="7"/>
  <c r="M88" i="7"/>
  <c r="N88" i="7"/>
  <c r="O88" i="7"/>
  <c r="P88" i="7"/>
  <c r="Q88" i="7"/>
  <c r="M89" i="7"/>
  <c r="N89" i="7"/>
  <c r="O89" i="7"/>
  <c r="P89" i="7"/>
  <c r="Q89" i="7"/>
  <c r="M90" i="7"/>
  <c r="N90" i="7"/>
  <c r="O90" i="7"/>
  <c r="P90" i="7"/>
  <c r="Q90" i="7"/>
  <c r="M91" i="7"/>
  <c r="N91" i="7"/>
  <c r="O91" i="7"/>
  <c r="P91" i="7"/>
  <c r="Q91" i="7"/>
  <c r="M92" i="7"/>
  <c r="N92" i="7"/>
  <c r="O92" i="7"/>
  <c r="P92" i="7"/>
  <c r="Q92" i="7"/>
  <c r="M93" i="7"/>
  <c r="N93" i="7"/>
  <c r="O93" i="7"/>
  <c r="P93" i="7"/>
  <c r="Q93" i="7"/>
  <c r="M94" i="7"/>
  <c r="N94" i="7"/>
  <c r="O94" i="7"/>
  <c r="P94" i="7"/>
  <c r="Q94" i="7"/>
  <c r="M95" i="7"/>
  <c r="N95" i="7"/>
  <c r="O95" i="7"/>
  <c r="P95" i="7"/>
  <c r="Q95" i="7"/>
  <c r="M96" i="7"/>
  <c r="N96" i="7"/>
  <c r="O96" i="7"/>
  <c r="P96" i="7"/>
  <c r="Q96" i="7"/>
  <c r="M97" i="7"/>
  <c r="N97" i="7"/>
  <c r="O97" i="7"/>
  <c r="P97" i="7"/>
  <c r="Q97" i="7"/>
  <c r="M98" i="7"/>
  <c r="N98" i="7"/>
  <c r="O98" i="7"/>
  <c r="P98" i="7"/>
  <c r="Q98" i="7"/>
  <c r="M99" i="7"/>
  <c r="N99" i="7"/>
  <c r="O99" i="7"/>
  <c r="P99" i="7"/>
  <c r="Q99" i="7"/>
  <c r="M100" i="7"/>
  <c r="N100" i="7"/>
  <c r="O100" i="7"/>
  <c r="P100" i="7"/>
  <c r="Q100" i="7"/>
  <c r="M101" i="7"/>
  <c r="N101" i="7"/>
  <c r="O101" i="7"/>
  <c r="P101" i="7"/>
  <c r="Q101" i="7"/>
  <c r="M102" i="7"/>
  <c r="N102" i="7"/>
  <c r="O102" i="7"/>
  <c r="P102" i="7"/>
  <c r="Q102" i="7"/>
  <c r="M103" i="7"/>
  <c r="N103" i="7"/>
  <c r="O103" i="7"/>
  <c r="P103" i="7"/>
  <c r="Q103" i="7"/>
  <c r="M104" i="7"/>
  <c r="N104" i="7"/>
  <c r="O104" i="7"/>
  <c r="P104" i="7"/>
  <c r="Q104" i="7"/>
  <c r="M105" i="7"/>
  <c r="N105" i="7"/>
  <c r="O105" i="7"/>
  <c r="P105" i="7"/>
  <c r="Q105" i="7"/>
  <c r="M106" i="7"/>
  <c r="N106" i="7"/>
  <c r="O106" i="7"/>
  <c r="P106" i="7"/>
  <c r="Q106" i="7"/>
  <c r="M107" i="7"/>
  <c r="N107" i="7"/>
  <c r="O107" i="7"/>
  <c r="P107" i="7"/>
  <c r="Q107" i="7"/>
  <c r="M108" i="7"/>
  <c r="N108" i="7"/>
  <c r="O108" i="7"/>
  <c r="P108" i="7"/>
  <c r="Q108" i="7"/>
  <c r="M109" i="7"/>
  <c r="N109" i="7"/>
  <c r="O109" i="7"/>
  <c r="P109" i="7"/>
  <c r="Q109" i="7"/>
  <c r="M110" i="7"/>
  <c r="N110" i="7"/>
  <c r="O110" i="7"/>
  <c r="P110" i="7"/>
  <c r="Q110" i="7"/>
  <c r="M111" i="7"/>
  <c r="N111" i="7"/>
  <c r="O111" i="7"/>
  <c r="P111" i="7"/>
  <c r="Q111" i="7"/>
  <c r="M112" i="7"/>
  <c r="N112" i="7"/>
  <c r="O112" i="7"/>
  <c r="P112" i="7"/>
  <c r="Q112" i="7"/>
  <c r="M113" i="7"/>
  <c r="N113" i="7"/>
  <c r="O113" i="7"/>
  <c r="P113" i="7"/>
  <c r="Q113" i="7"/>
  <c r="M114" i="7"/>
  <c r="N114" i="7"/>
  <c r="O114" i="7"/>
  <c r="P114" i="7"/>
  <c r="Q114" i="7"/>
  <c r="M115" i="7"/>
  <c r="N115" i="7"/>
  <c r="O115" i="7"/>
  <c r="P115" i="7"/>
  <c r="Q115" i="7"/>
  <c r="M116" i="7"/>
  <c r="N116" i="7"/>
  <c r="O116" i="7"/>
  <c r="P116" i="7"/>
  <c r="Q116" i="7"/>
  <c r="M117" i="7"/>
  <c r="N117" i="7"/>
  <c r="O117" i="7"/>
  <c r="P117" i="7"/>
  <c r="Q117" i="7"/>
  <c r="M118" i="7"/>
  <c r="N118" i="7"/>
  <c r="O118" i="7"/>
  <c r="P118" i="7"/>
  <c r="Q118" i="7"/>
  <c r="M119" i="7"/>
  <c r="N119" i="7"/>
  <c r="O119" i="7"/>
  <c r="P119" i="7"/>
  <c r="Q119" i="7"/>
  <c r="M120" i="7"/>
  <c r="N120" i="7"/>
  <c r="O120" i="7"/>
  <c r="P120" i="7"/>
  <c r="Q120" i="7"/>
  <c r="M121" i="7"/>
  <c r="N121" i="7"/>
  <c r="O121" i="7"/>
  <c r="P121" i="7"/>
  <c r="Q121" i="7"/>
  <c r="M122" i="7"/>
  <c r="N122" i="7"/>
  <c r="O122" i="7"/>
  <c r="P122" i="7"/>
  <c r="Q122" i="7"/>
  <c r="M123" i="7"/>
  <c r="N123" i="7"/>
  <c r="O123" i="7"/>
  <c r="P123" i="7"/>
  <c r="Q123" i="7"/>
  <c r="M124" i="7"/>
  <c r="N124" i="7"/>
  <c r="O124" i="7"/>
  <c r="P124" i="7"/>
  <c r="Q124" i="7"/>
  <c r="M125" i="7"/>
  <c r="N125" i="7"/>
  <c r="O125" i="7"/>
  <c r="P125" i="7"/>
  <c r="Q125" i="7"/>
  <c r="M126" i="7"/>
  <c r="N126" i="7"/>
  <c r="O126" i="7"/>
  <c r="P126" i="7"/>
  <c r="Q126" i="7"/>
  <c r="M127" i="7"/>
  <c r="N127" i="7"/>
  <c r="O127" i="7"/>
  <c r="P127" i="7"/>
  <c r="Q127" i="7"/>
  <c r="M128" i="7"/>
  <c r="N128" i="7"/>
  <c r="O128" i="7"/>
  <c r="P128" i="7"/>
  <c r="Q128" i="7"/>
  <c r="M129" i="7"/>
  <c r="N129" i="7"/>
  <c r="O129" i="7"/>
  <c r="P129" i="7"/>
  <c r="Q129" i="7"/>
  <c r="M130" i="7"/>
  <c r="N130" i="7"/>
  <c r="O130" i="7"/>
  <c r="P130" i="7"/>
  <c r="Q130" i="7"/>
  <c r="M131" i="7"/>
  <c r="N131" i="7"/>
  <c r="O131" i="7"/>
  <c r="P131" i="7"/>
  <c r="Q131" i="7"/>
  <c r="M132" i="7"/>
  <c r="N132" i="7"/>
  <c r="O132" i="7"/>
  <c r="P132" i="7"/>
  <c r="Q132" i="7"/>
  <c r="M133" i="7"/>
  <c r="N133" i="7"/>
  <c r="O133" i="7"/>
  <c r="P133" i="7"/>
  <c r="Q133" i="7"/>
  <c r="M134" i="7"/>
  <c r="N134" i="7"/>
  <c r="O134" i="7"/>
  <c r="P134" i="7"/>
  <c r="Q134" i="7"/>
  <c r="M135" i="7"/>
  <c r="N135" i="7"/>
  <c r="O135" i="7"/>
  <c r="P135" i="7"/>
  <c r="Q135" i="7"/>
  <c r="M136" i="7"/>
  <c r="N136" i="7"/>
  <c r="O136" i="7"/>
  <c r="P136" i="7"/>
  <c r="Q136" i="7"/>
  <c r="M137" i="7"/>
  <c r="N137" i="7"/>
  <c r="O137" i="7"/>
  <c r="P137" i="7"/>
  <c r="Q137" i="7"/>
  <c r="M138" i="7"/>
  <c r="N138" i="7"/>
  <c r="O138" i="7"/>
  <c r="P138" i="7"/>
  <c r="Q138" i="7"/>
  <c r="M139" i="7"/>
  <c r="N139" i="7"/>
  <c r="O139" i="7"/>
  <c r="P139" i="7"/>
  <c r="Q139" i="7"/>
  <c r="M140" i="7"/>
  <c r="N140" i="7"/>
  <c r="O140" i="7"/>
  <c r="P140" i="7"/>
  <c r="Q140" i="7"/>
  <c r="M141" i="7"/>
  <c r="N141" i="7"/>
  <c r="O141" i="7"/>
  <c r="P141" i="7"/>
  <c r="Q141" i="7"/>
  <c r="M142" i="7"/>
  <c r="N142" i="7"/>
  <c r="O142" i="7"/>
  <c r="P142" i="7"/>
  <c r="Q142" i="7"/>
  <c r="M143" i="7"/>
  <c r="N143" i="7"/>
  <c r="O143" i="7"/>
  <c r="P143" i="7"/>
  <c r="Q143" i="7"/>
  <c r="M144" i="7"/>
  <c r="N144" i="7"/>
  <c r="O144" i="7"/>
  <c r="P144" i="7"/>
  <c r="Q144" i="7"/>
  <c r="M145" i="7"/>
  <c r="N145" i="7"/>
  <c r="O145" i="7"/>
  <c r="P145" i="7"/>
  <c r="Q145" i="7"/>
  <c r="M146" i="7"/>
  <c r="N146" i="7"/>
  <c r="O146" i="7"/>
  <c r="P146" i="7"/>
  <c r="Q146" i="7"/>
  <c r="M147" i="7"/>
  <c r="N147" i="7"/>
  <c r="O147" i="7"/>
  <c r="P147" i="7"/>
  <c r="Q147" i="7"/>
  <c r="M148" i="7"/>
  <c r="N148" i="7"/>
  <c r="O148" i="7"/>
  <c r="P148" i="7"/>
  <c r="Q148" i="7"/>
  <c r="M149" i="7"/>
  <c r="N149" i="7"/>
  <c r="O149" i="7"/>
  <c r="P149" i="7"/>
  <c r="Q149" i="7"/>
  <c r="M150" i="7"/>
  <c r="N150" i="7"/>
  <c r="O150" i="7"/>
  <c r="P150" i="7"/>
  <c r="Q150" i="7"/>
  <c r="M151" i="7"/>
  <c r="N151" i="7"/>
  <c r="O151" i="7"/>
  <c r="P151" i="7"/>
  <c r="Q151" i="7"/>
  <c r="M152" i="7"/>
  <c r="N152" i="7"/>
  <c r="O152" i="7"/>
  <c r="P152" i="7"/>
  <c r="Q152" i="7"/>
  <c r="M153" i="7"/>
  <c r="N153" i="7"/>
  <c r="O153" i="7"/>
  <c r="P153" i="7"/>
  <c r="Q153" i="7"/>
  <c r="M154" i="7"/>
  <c r="N154" i="7"/>
  <c r="O154" i="7"/>
  <c r="P154" i="7"/>
  <c r="Q154" i="7"/>
  <c r="M155" i="7"/>
  <c r="N155" i="7"/>
  <c r="O155" i="7"/>
  <c r="P155" i="7"/>
  <c r="Q155" i="7"/>
  <c r="M156" i="7"/>
  <c r="N156" i="7"/>
  <c r="O156" i="7"/>
  <c r="P156" i="7"/>
  <c r="Q156" i="7"/>
  <c r="M157" i="7"/>
  <c r="N157" i="7"/>
  <c r="O157" i="7"/>
  <c r="P157" i="7"/>
  <c r="Q157" i="7"/>
  <c r="M158" i="7"/>
  <c r="N158" i="7"/>
  <c r="O158" i="7"/>
  <c r="P158" i="7"/>
  <c r="Q158" i="7"/>
  <c r="M159" i="7"/>
  <c r="N159" i="7"/>
  <c r="O159" i="7"/>
  <c r="P159" i="7"/>
  <c r="Q159" i="7"/>
  <c r="M160" i="7"/>
  <c r="N160" i="7"/>
  <c r="O160" i="7"/>
  <c r="P160" i="7"/>
  <c r="Q160" i="7"/>
  <c r="M161" i="7"/>
  <c r="N161" i="7"/>
  <c r="O161" i="7"/>
  <c r="P161" i="7"/>
  <c r="Q161" i="7"/>
  <c r="M162" i="7"/>
  <c r="N162" i="7"/>
  <c r="O162" i="7"/>
  <c r="P162" i="7"/>
  <c r="Q162" i="7"/>
  <c r="M163" i="7"/>
  <c r="N163" i="7"/>
  <c r="O163" i="7"/>
  <c r="P163" i="7"/>
  <c r="Q163" i="7"/>
  <c r="M164" i="7"/>
  <c r="N164" i="7"/>
  <c r="O164" i="7"/>
  <c r="P164" i="7"/>
  <c r="Q164" i="7"/>
  <c r="M165" i="7"/>
  <c r="N165" i="7"/>
  <c r="O165" i="7"/>
  <c r="P165" i="7"/>
  <c r="Q165" i="7"/>
  <c r="M166" i="7"/>
  <c r="N166" i="7"/>
  <c r="O166" i="7"/>
  <c r="P166" i="7"/>
  <c r="Q166" i="7"/>
  <c r="M167" i="7"/>
  <c r="N167" i="7"/>
  <c r="O167" i="7"/>
  <c r="P167" i="7"/>
  <c r="Q167" i="7"/>
  <c r="M168" i="7"/>
  <c r="N168" i="7"/>
  <c r="O168" i="7"/>
  <c r="P168" i="7"/>
  <c r="Q168" i="7"/>
  <c r="M169" i="7"/>
  <c r="N169" i="7"/>
  <c r="O169" i="7"/>
  <c r="P169" i="7"/>
  <c r="Q169" i="7"/>
  <c r="M170" i="7"/>
  <c r="N170" i="7"/>
  <c r="O170" i="7"/>
  <c r="P170" i="7"/>
  <c r="Q170" i="7"/>
  <c r="M171" i="7"/>
  <c r="N171" i="7"/>
  <c r="O171" i="7"/>
  <c r="P171" i="7"/>
  <c r="Q171" i="7"/>
  <c r="M172" i="7"/>
  <c r="N172" i="7"/>
  <c r="O172" i="7"/>
  <c r="P172" i="7"/>
  <c r="Q172" i="7"/>
  <c r="M173" i="7"/>
  <c r="N173" i="7"/>
  <c r="O173" i="7"/>
  <c r="P173" i="7"/>
  <c r="Q173" i="7"/>
  <c r="M174" i="7"/>
  <c r="N174" i="7"/>
  <c r="O174" i="7"/>
  <c r="P174" i="7"/>
  <c r="Q174" i="7"/>
  <c r="M175" i="7"/>
  <c r="N175" i="7"/>
  <c r="O175" i="7"/>
  <c r="P175" i="7"/>
  <c r="Q175" i="7"/>
  <c r="M176" i="7"/>
  <c r="N176" i="7"/>
  <c r="O176" i="7"/>
  <c r="P176" i="7"/>
  <c r="Q176" i="7"/>
  <c r="M177" i="7"/>
  <c r="N177" i="7"/>
  <c r="O177" i="7"/>
  <c r="P177" i="7"/>
  <c r="Q177" i="7"/>
  <c r="M178" i="7"/>
  <c r="N178" i="7"/>
  <c r="O178" i="7"/>
  <c r="P178" i="7"/>
  <c r="Q178" i="7"/>
  <c r="M179" i="7"/>
  <c r="N179" i="7"/>
  <c r="O179" i="7"/>
  <c r="P179" i="7"/>
  <c r="Q179" i="7"/>
  <c r="M180" i="7"/>
  <c r="N180" i="7"/>
  <c r="O180" i="7"/>
  <c r="P180" i="7"/>
  <c r="Q180" i="7"/>
  <c r="N3" i="7"/>
  <c r="O3" i="7"/>
  <c r="P3" i="7"/>
  <c r="Q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3" i="7"/>
  <c r="S104" i="7" l="1"/>
  <c r="T104" i="7" s="1"/>
  <c r="K98" i="1"/>
  <c r="Q98" i="1" s="1"/>
  <c r="S13" i="7"/>
  <c r="T13" i="7" s="1"/>
  <c r="S15" i="1"/>
  <c r="L4" i="7" l="1"/>
  <c r="L5" i="7"/>
  <c r="L6" i="7"/>
  <c r="L7" i="7"/>
  <c r="L8" i="7"/>
  <c r="L9" i="7"/>
  <c r="L182" i="7" s="1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3" i="7"/>
  <c r="K182" i="7"/>
  <c r="J182" i="7"/>
  <c r="I182" i="7"/>
  <c r="H182" i="7"/>
  <c r="G182" i="7"/>
  <c r="F182" i="7"/>
  <c r="E182" i="7"/>
  <c r="D182" i="7"/>
  <c r="C182" i="7"/>
  <c r="M182" i="7" l="1"/>
  <c r="N182" i="7"/>
  <c r="Q182" i="7"/>
  <c r="P182" i="7"/>
  <c r="O182" i="7"/>
  <c r="A35" i="5" l="1"/>
  <c r="J137" i="1"/>
  <c r="J46" i="1"/>
  <c r="J158" i="1"/>
  <c r="R46" i="1"/>
  <c r="R137" i="1"/>
  <c r="S137" i="1"/>
  <c r="R138" i="1"/>
  <c r="S138" i="1"/>
  <c r="R158" i="1"/>
  <c r="K137" i="1"/>
  <c r="Q137" i="1" s="1"/>
  <c r="K138" i="1"/>
  <c r="S180" i="1"/>
  <c r="S176" i="1"/>
  <c r="S168" i="1"/>
  <c r="S167" i="1"/>
  <c r="S163" i="1"/>
  <c r="S135" i="1"/>
  <c r="S134" i="1"/>
  <c r="S131" i="1"/>
  <c r="S119" i="1"/>
  <c r="S113" i="1"/>
  <c r="S112" i="1"/>
  <c r="S110" i="1"/>
  <c r="S108" i="1"/>
  <c r="S101" i="1"/>
  <c r="S49" i="1"/>
  <c r="S56" i="1"/>
  <c r="S57" i="1"/>
  <c r="S62" i="1"/>
  <c r="S68" i="1"/>
  <c r="S72" i="1"/>
  <c r="S73" i="1"/>
  <c r="S74" i="1"/>
  <c r="S82" i="1"/>
  <c r="S84" i="1"/>
  <c r="S85" i="1"/>
  <c r="S86" i="1"/>
  <c r="S87" i="1"/>
  <c r="S88" i="1"/>
  <c r="S94" i="1"/>
  <c r="S96" i="1"/>
  <c r="S97" i="1"/>
  <c r="S5" i="1"/>
  <c r="S6" i="1"/>
  <c r="S12" i="1"/>
  <c r="S13" i="1"/>
  <c r="S18" i="1"/>
  <c r="S19" i="1"/>
  <c r="S26" i="1"/>
  <c r="S27" i="1"/>
  <c r="S30" i="1"/>
  <c r="S31" i="1"/>
  <c r="S42" i="1"/>
  <c r="K46" i="1"/>
  <c r="Q46" i="1" s="1"/>
  <c r="O187" i="1"/>
  <c r="O188" i="1"/>
  <c r="P187" i="1"/>
  <c r="P188" i="1"/>
  <c r="R4" i="1"/>
  <c r="R5" i="1"/>
  <c r="R6" i="1"/>
  <c r="R10" i="1"/>
  <c r="R11" i="1"/>
  <c r="R12" i="1"/>
  <c r="R16" i="1"/>
  <c r="R17" i="1"/>
  <c r="R20" i="1"/>
  <c r="R22" i="1"/>
  <c r="R23" i="1"/>
  <c r="R26" i="1"/>
  <c r="R29" i="1"/>
  <c r="R30" i="1"/>
  <c r="R31" i="1"/>
  <c r="R33" i="1"/>
  <c r="R34" i="1"/>
  <c r="R35" i="1"/>
  <c r="R36" i="1"/>
  <c r="R39" i="1"/>
  <c r="R40" i="1"/>
  <c r="R43" i="1"/>
  <c r="R44" i="1"/>
  <c r="R45" i="1"/>
  <c r="R47" i="1"/>
  <c r="R50" i="1"/>
  <c r="R51" i="1"/>
  <c r="R52" i="1"/>
  <c r="R56" i="1"/>
  <c r="K57" i="1"/>
  <c r="R58" i="1"/>
  <c r="R61" i="1"/>
  <c r="R62" i="1"/>
  <c r="R63" i="1"/>
  <c r="R64" i="1"/>
  <c r="R65" i="1"/>
  <c r="R68" i="1"/>
  <c r="R71" i="1"/>
  <c r="R76" i="1"/>
  <c r="R77" i="1"/>
  <c r="R79" i="1"/>
  <c r="R80" i="1"/>
  <c r="R81" i="1"/>
  <c r="R82" i="1"/>
  <c r="R84" i="1"/>
  <c r="R85" i="1"/>
  <c r="R87" i="1"/>
  <c r="R88" i="1"/>
  <c r="R90" i="1"/>
  <c r="R91" i="1"/>
  <c r="R92" i="1"/>
  <c r="R93" i="1"/>
  <c r="R97" i="1"/>
  <c r="R99" i="1"/>
  <c r="R100" i="1"/>
  <c r="R105" i="1"/>
  <c r="R106" i="1"/>
  <c r="R109" i="1"/>
  <c r="R110" i="1"/>
  <c r="R112" i="1"/>
  <c r="R115" i="1"/>
  <c r="R116" i="1"/>
  <c r="R117" i="1"/>
  <c r="R118" i="1"/>
  <c r="R121" i="1"/>
  <c r="R122" i="1"/>
  <c r="R123" i="1"/>
  <c r="R124" i="1"/>
  <c r="R127" i="1"/>
  <c r="R128" i="1"/>
  <c r="R129" i="1"/>
  <c r="R130" i="1"/>
  <c r="R133" i="1"/>
  <c r="R135" i="1"/>
  <c r="R141" i="1"/>
  <c r="S141" i="1"/>
  <c r="R142" i="1"/>
  <c r="R144" i="1"/>
  <c r="R147" i="1"/>
  <c r="R150" i="1"/>
  <c r="R151" i="1"/>
  <c r="R153" i="1"/>
  <c r="R154" i="1"/>
  <c r="R156" i="1"/>
  <c r="R157" i="1"/>
  <c r="R160" i="1"/>
  <c r="R161" i="1"/>
  <c r="R162" i="1"/>
  <c r="R163" i="1"/>
  <c r="R164" i="1"/>
  <c r="R166" i="1"/>
  <c r="R168" i="1"/>
  <c r="R169" i="1"/>
  <c r="R170" i="1"/>
  <c r="R172" i="1"/>
  <c r="R173" i="1"/>
  <c r="R175" i="1"/>
  <c r="R177" i="1"/>
  <c r="R178" i="1"/>
  <c r="R179" i="1"/>
  <c r="R180" i="1"/>
  <c r="R181" i="1"/>
  <c r="S107" i="1" l="1"/>
  <c r="S162" i="1"/>
  <c r="S161" i="1"/>
  <c r="K75" i="1"/>
  <c r="S63" i="1"/>
  <c r="S174" i="1"/>
  <c r="K107" i="1"/>
  <c r="K73" i="1"/>
  <c r="S121" i="1"/>
  <c r="K67" i="1"/>
  <c r="K176" i="1"/>
  <c r="R176" i="1"/>
  <c r="S175" i="1"/>
  <c r="S80" i="1"/>
  <c r="K136" i="1"/>
  <c r="K7" i="1"/>
  <c r="K17" i="1"/>
  <c r="K115" i="1"/>
  <c r="K180" i="1"/>
  <c r="S125" i="1"/>
  <c r="K125" i="1"/>
  <c r="K134" i="1"/>
  <c r="K61" i="1"/>
  <c r="K179" i="1"/>
  <c r="K129" i="1"/>
  <c r="S136" i="1"/>
  <c r="K69" i="1"/>
  <c r="K30" i="1"/>
  <c r="S36" i="1"/>
  <c r="K22" i="1"/>
  <c r="S25" i="1"/>
  <c r="K151" i="1"/>
  <c r="K62" i="1"/>
  <c r="S153" i="1"/>
  <c r="S38" i="1"/>
  <c r="K147" i="1"/>
  <c r="S164" i="1"/>
  <c r="S152" i="1"/>
  <c r="R125" i="1"/>
  <c r="S37" i="1"/>
  <c r="S120" i="1"/>
  <c r="K20" i="1"/>
  <c r="S160" i="1"/>
  <c r="K12" i="1"/>
  <c r="S24" i="1"/>
  <c r="K97" i="1"/>
  <c r="K16" i="1"/>
  <c r="K68" i="1"/>
  <c r="K144" i="1"/>
  <c r="S150" i="1"/>
  <c r="S35" i="1"/>
  <c r="K72" i="1"/>
  <c r="S60" i="1"/>
  <c r="K111" i="1"/>
  <c r="K11" i="1"/>
  <c r="R107" i="1"/>
  <c r="S92" i="1"/>
  <c r="S50" i="1"/>
  <c r="S61" i="1"/>
  <c r="K60" i="1"/>
  <c r="K156" i="1"/>
  <c r="K109" i="1"/>
  <c r="K49" i="1"/>
  <c r="K37" i="1"/>
  <c r="K29" i="1"/>
  <c r="S41" i="1"/>
  <c r="S79" i="1"/>
  <c r="K103" i="1"/>
  <c r="R37" i="1"/>
  <c r="K168" i="1"/>
  <c r="K92" i="1"/>
  <c r="K50" i="1"/>
  <c r="S169" i="1"/>
  <c r="S147" i="1"/>
  <c r="K13" i="1"/>
  <c r="K166" i="1"/>
  <c r="K122" i="1"/>
  <c r="K91" i="1"/>
  <c r="K6" i="1"/>
  <c r="S146" i="1"/>
  <c r="R136" i="1"/>
  <c r="K119" i="1"/>
  <c r="K79" i="1"/>
  <c r="K162" i="1"/>
  <c r="K84" i="1"/>
  <c r="K5" i="1"/>
  <c r="S144" i="1"/>
  <c r="R119" i="1"/>
  <c r="R73" i="1"/>
  <c r="R57" i="1"/>
  <c r="S46" i="1"/>
  <c r="R13" i="1"/>
  <c r="R67" i="1"/>
  <c r="S102" i="1"/>
  <c r="K160" i="1"/>
  <c r="K55" i="1"/>
  <c r="K140" i="1"/>
  <c r="K106" i="1"/>
  <c r="S181" i="1"/>
  <c r="S166" i="1"/>
  <c r="S132" i="1"/>
  <c r="S29" i="1"/>
  <c r="K181" i="1"/>
  <c r="S126" i="1"/>
  <c r="K152" i="1"/>
  <c r="K150" i="1"/>
  <c r="K86" i="1"/>
  <c r="K105" i="1"/>
  <c r="K80" i="1"/>
  <c r="K39" i="1"/>
  <c r="S114" i="1"/>
  <c r="S69" i="1"/>
  <c r="S55" i="1"/>
  <c r="S43" i="1"/>
  <c r="S11" i="1"/>
  <c r="K141" i="1"/>
  <c r="K102" i="1"/>
  <c r="K169" i="1"/>
  <c r="K51" i="1"/>
  <c r="S75" i="1"/>
  <c r="R75" i="1"/>
  <c r="K77" i="1"/>
  <c r="K36" i="1"/>
  <c r="S157" i="1"/>
  <c r="S130" i="1"/>
  <c r="R55" i="1"/>
  <c r="K90" i="1"/>
  <c r="S91" i="1"/>
  <c r="K174" i="1"/>
  <c r="K153" i="1"/>
  <c r="K35" i="1"/>
  <c r="S179" i="1"/>
  <c r="S156" i="1"/>
  <c r="S139" i="1"/>
  <c r="S67" i="1"/>
  <c r="S51" i="1"/>
  <c r="K149" i="1"/>
  <c r="R149" i="1"/>
  <c r="S33" i="1"/>
  <c r="S59" i="1"/>
  <c r="K110" i="1"/>
  <c r="S133" i="1"/>
  <c r="K133" i="1"/>
  <c r="S142" i="1"/>
  <c r="K59" i="1"/>
  <c r="R59" i="1"/>
  <c r="R155" i="1"/>
  <c r="K155" i="1"/>
  <c r="S71" i="1"/>
  <c r="S47" i="1"/>
  <c r="S148" i="1"/>
  <c r="S32" i="1"/>
  <c r="S21" i="1"/>
  <c r="S70" i="1"/>
  <c r="S58" i="1"/>
  <c r="S111" i="1"/>
  <c r="K76" i="1"/>
  <c r="S122" i="1"/>
  <c r="S83" i="1"/>
  <c r="S7" i="1"/>
  <c r="S93" i="1"/>
  <c r="K163" i="1"/>
  <c r="K142" i="1"/>
  <c r="K112" i="1"/>
  <c r="S177" i="1"/>
  <c r="S145" i="1"/>
  <c r="R111" i="1"/>
  <c r="S52" i="1"/>
  <c r="R42" i="1"/>
  <c r="K42" i="1"/>
  <c r="R143" i="1"/>
  <c r="K143" i="1"/>
  <c r="K95" i="1"/>
  <c r="R95" i="1"/>
  <c r="S45" i="1"/>
  <c r="S165" i="1"/>
  <c r="K121" i="1"/>
  <c r="S154" i="1"/>
  <c r="R41" i="1"/>
  <c r="K41" i="1"/>
  <c r="S44" i="1"/>
  <c r="S8" i="1"/>
  <c r="S123" i="1"/>
  <c r="S178" i="1"/>
  <c r="K178" i="1"/>
  <c r="K164" i="1"/>
  <c r="S20" i="1"/>
  <c r="S81" i="1"/>
  <c r="S100" i="1"/>
  <c r="S124" i="1"/>
  <c r="K113" i="1"/>
  <c r="R113" i="1"/>
  <c r="R104" i="1"/>
  <c r="K104" i="1"/>
  <c r="K83" i="1"/>
  <c r="R83" i="1"/>
  <c r="R74" i="1"/>
  <c r="K74" i="1"/>
  <c r="R66" i="1"/>
  <c r="K66" i="1"/>
  <c r="R19" i="1"/>
  <c r="K19" i="1"/>
  <c r="K9" i="1"/>
  <c r="R9" i="1"/>
  <c r="K45" i="1"/>
  <c r="S155" i="1"/>
  <c r="R96" i="1"/>
  <c r="K96" i="1"/>
  <c r="R28" i="1"/>
  <c r="K28" i="1"/>
  <c r="K131" i="1"/>
  <c r="R131" i="1"/>
  <c r="R18" i="1"/>
  <c r="K18" i="1"/>
  <c r="K65" i="1"/>
  <c r="S22" i="1"/>
  <c r="R27" i="1"/>
  <c r="K27" i="1"/>
  <c r="S16" i="1"/>
  <c r="S104" i="1"/>
  <c r="S159" i="1"/>
  <c r="S64" i="1"/>
  <c r="K157" i="1"/>
  <c r="K31" i="1"/>
  <c r="R167" i="1"/>
  <c r="K167" i="1"/>
  <c r="R145" i="1"/>
  <c r="K145" i="1"/>
  <c r="K14" i="1"/>
  <c r="R14" i="1"/>
  <c r="K173" i="1"/>
  <c r="K99" i="1"/>
  <c r="K58" i="1"/>
  <c r="R174" i="1"/>
  <c r="R49" i="1"/>
  <c r="S143" i="1"/>
  <c r="R8" i="1"/>
  <c r="K8" i="1"/>
  <c r="S40" i="1"/>
  <c r="S17" i="1"/>
  <c r="S90" i="1"/>
  <c r="S66" i="1"/>
  <c r="S54" i="1"/>
  <c r="S115" i="1"/>
  <c r="S170" i="1"/>
  <c r="K146" i="1"/>
  <c r="R146" i="1"/>
  <c r="S39" i="1"/>
  <c r="S128" i="1"/>
  <c r="S151" i="1"/>
  <c r="K101" i="1"/>
  <c r="R101" i="1"/>
  <c r="S14" i="1"/>
  <c r="K88" i="1"/>
  <c r="S117" i="1"/>
  <c r="K117" i="1"/>
  <c r="S172" i="1"/>
  <c r="R139" i="1"/>
  <c r="K139" i="1"/>
  <c r="R54" i="1"/>
  <c r="K54" i="1"/>
  <c r="R25" i="1"/>
  <c r="K25" i="1"/>
  <c r="K127" i="1"/>
  <c r="R78" i="1"/>
  <c r="K78" i="1"/>
  <c r="R70" i="1"/>
  <c r="K70" i="1"/>
  <c r="K53" i="1"/>
  <c r="R53" i="1"/>
  <c r="K43" i="1"/>
  <c r="K33" i="1"/>
  <c r="K24" i="1"/>
  <c r="R24" i="1"/>
  <c r="K172" i="1"/>
  <c r="K128" i="1"/>
  <c r="K81" i="1"/>
  <c r="K52" i="1"/>
  <c r="R140" i="1"/>
  <c r="R134" i="1"/>
  <c r="S116" i="1"/>
  <c r="S105" i="1"/>
  <c r="R86" i="1"/>
  <c r="S149" i="1"/>
  <c r="S28" i="1"/>
  <c r="S4" i="1"/>
  <c r="S78" i="1"/>
  <c r="S103" i="1"/>
  <c r="S158" i="1"/>
  <c r="K159" i="1"/>
  <c r="R159" i="1"/>
  <c r="S89" i="1"/>
  <c r="S65" i="1"/>
  <c r="S53" i="1"/>
  <c r="K158" i="1"/>
  <c r="Q158" i="1" s="1"/>
  <c r="K135" i="1"/>
  <c r="S127" i="1"/>
  <c r="R69" i="1"/>
  <c r="S9" i="1"/>
  <c r="S76" i="1"/>
  <c r="S129" i="1"/>
  <c r="K130" i="1"/>
  <c r="K4" i="1"/>
  <c r="R152" i="1"/>
  <c r="S99" i="1"/>
  <c r="R7" i="1"/>
  <c r="K126" i="1"/>
  <c r="R126" i="1"/>
  <c r="R32" i="1"/>
  <c r="K32" i="1"/>
  <c r="K123" i="1"/>
  <c r="K23" i="1"/>
  <c r="S171" i="1"/>
  <c r="S95" i="1"/>
  <c r="S77" i="1"/>
  <c r="R120" i="1"/>
  <c r="K120" i="1"/>
  <c r="K94" i="1"/>
  <c r="K64" i="1"/>
  <c r="K34" i="1"/>
  <c r="R165" i="1"/>
  <c r="K165" i="1"/>
  <c r="K26" i="1"/>
  <c r="K154" i="1"/>
  <c r="K124" i="1"/>
  <c r="K93" i="1"/>
  <c r="K63" i="1"/>
  <c r="S140" i="1"/>
  <c r="S109" i="1"/>
  <c r="R103" i="1"/>
  <c r="K170" i="1"/>
  <c r="R108" i="1"/>
  <c r="K108" i="1"/>
  <c r="R21" i="1"/>
  <c r="K21" i="1"/>
  <c r="K161" i="1"/>
  <c r="K118" i="1"/>
  <c r="K87" i="1"/>
  <c r="K56" i="1"/>
  <c r="K10" i="1"/>
  <c r="S173" i="1"/>
  <c r="S118" i="1"/>
  <c r="R94" i="1"/>
  <c r="S48" i="1"/>
  <c r="S34" i="1"/>
  <c r="K171" i="1"/>
  <c r="R171" i="1"/>
  <c r="K148" i="1"/>
  <c r="R89" i="1"/>
  <c r="K89" i="1"/>
  <c r="K48" i="1"/>
  <c r="R48" i="1"/>
  <c r="R132" i="1"/>
  <c r="K132" i="1"/>
  <c r="K47" i="1"/>
  <c r="K175" i="1"/>
  <c r="K100" i="1"/>
  <c r="S106" i="1"/>
  <c r="S23" i="1"/>
  <c r="K82" i="1"/>
  <c r="K114" i="1"/>
  <c r="R114" i="1"/>
  <c r="K71" i="1"/>
  <c r="K38" i="1"/>
  <c r="R38" i="1"/>
  <c r="K116" i="1"/>
  <c r="K85" i="1"/>
  <c r="K40" i="1"/>
  <c r="R148" i="1"/>
  <c r="S10" i="1"/>
  <c r="K177" i="1"/>
  <c r="K44" i="1"/>
  <c r="R102" i="1"/>
  <c r="R72" i="1"/>
  <c r="R60" i="1"/>
  <c r="M183" i="1"/>
  <c r="M184" i="1" s="1"/>
  <c r="L188" i="1"/>
  <c r="M187" i="1"/>
  <c r="M188" i="1"/>
  <c r="L187" i="1"/>
  <c r="K3" i="1"/>
  <c r="K188" i="1" l="1"/>
  <c r="K187" i="1"/>
  <c r="H204" i="6"/>
  <c r="I204" i="6"/>
  <c r="J204" i="6"/>
  <c r="K204" i="6"/>
  <c r="L204" i="6"/>
  <c r="G204" i="6"/>
  <c r="F204" i="6"/>
  <c r="E204" i="6"/>
  <c r="D204" i="6"/>
  <c r="C204" i="6"/>
  <c r="M4" i="6"/>
  <c r="N4" i="6"/>
  <c r="O4" i="6"/>
  <c r="P4" i="6"/>
  <c r="Q4" i="6"/>
  <c r="M5" i="6"/>
  <c r="N5" i="6"/>
  <c r="N204" i="6" s="1"/>
  <c r="O5" i="6"/>
  <c r="O204" i="6" s="1"/>
  <c r="P5" i="6"/>
  <c r="P204" i="6" s="1"/>
  <c r="Q5" i="6"/>
  <c r="M6" i="6"/>
  <c r="N6" i="6"/>
  <c r="O6" i="6"/>
  <c r="P6" i="6"/>
  <c r="Q6" i="6"/>
  <c r="M7" i="6"/>
  <c r="N7" i="6"/>
  <c r="O7" i="6"/>
  <c r="P7" i="6"/>
  <c r="Q7" i="6"/>
  <c r="Q204" i="6" s="1"/>
  <c r="M8" i="6"/>
  <c r="N8" i="6"/>
  <c r="O8" i="6"/>
  <c r="P8" i="6"/>
  <c r="Q8" i="6"/>
  <c r="M9" i="6"/>
  <c r="N9" i="6"/>
  <c r="O9" i="6"/>
  <c r="P9" i="6"/>
  <c r="Q9" i="6"/>
  <c r="M10" i="6"/>
  <c r="N10" i="6"/>
  <c r="O10" i="6"/>
  <c r="P10" i="6"/>
  <c r="Q10" i="6"/>
  <c r="M11" i="6"/>
  <c r="N11" i="6"/>
  <c r="O11" i="6"/>
  <c r="P11" i="6"/>
  <c r="Q11" i="6"/>
  <c r="M12" i="6"/>
  <c r="N12" i="6"/>
  <c r="O12" i="6"/>
  <c r="P12" i="6"/>
  <c r="Q12" i="6"/>
  <c r="M13" i="6"/>
  <c r="N13" i="6"/>
  <c r="O13" i="6"/>
  <c r="P13" i="6"/>
  <c r="Q13" i="6"/>
  <c r="M14" i="6"/>
  <c r="N14" i="6"/>
  <c r="O14" i="6"/>
  <c r="P14" i="6"/>
  <c r="Q14" i="6"/>
  <c r="M15" i="6"/>
  <c r="N15" i="6"/>
  <c r="O15" i="6"/>
  <c r="P15" i="6"/>
  <c r="Q15" i="6"/>
  <c r="M16" i="6"/>
  <c r="N16" i="6"/>
  <c r="O16" i="6"/>
  <c r="P16" i="6"/>
  <c r="Q16" i="6"/>
  <c r="M17" i="6"/>
  <c r="N17" i="6"/>
  <c r="O17" i="6"/>
  <c r="P17" i="6"/>
  <c r="Q17" i="6"/>
  <c r="M18" i="6"/>
  <c r="N18" i="6"/>
  <c r="O18" i="6"/>
  <c r="P18" i="6"/>
  <c r="Q18" i="6"/>
  <c r="M19" i="6"/>
  <c r="N19" i="6"/>
  <c r="O19" i="6"/>
  <c r="P19" i="6"/>
  <c r="Q19" i="6"/>
  <c r="M20" i="6"/>
  <c r="N20" i="6"/>
  <c r="O20" i="6"/>
  <c r="P20" i="6"/>
  <c r="Q20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M24" i="6"/>
  <c r="N24" i="6"/>
  <c r="O24" i="6"/>
  <c r="P24" i="6"/>
  <c r="Q24" i="6"/>
  <c r="M25" i="6"/>
  <c r="N25" i="6"/>
  <c r="O25" i="6"/>
  <c r="P25" i="6"/>
  <c r="Q25" i="6"/>
  <c r="M26" i="6"/>
  <c r="N26" i="6"/>
  <c r="O26" i="6"/>
  <c r="P26" i="6"/>
  <c r="Q26" i="6"/>
  <c r="M27" i="6"/>
  <c r="N27" i="6"/>
  <c r="O27" i="6"/>
  <c r="P27" i="6"/>
  <c r="Q27" i="6"/>
  <c r="M28" i="6"/>
  <c r="N28" i="6"/>
  <c r="O28" i="6"/>
  <c r="P28" i="6"/>
  <c r="Q28" i="6"/>
  <c r="M29" i="6"/>
  <c r="N29" i="6"/>
  <c r="O29" i="6"/>
  <c r="P29" i="6"/>
  <c r="Q29" i="6"/>
  <c r="M30" i="6"/>
  <c r="N30" i="6"/>
  <c r="O30" i="6"/>
  <c r="P30" i="6"/>
  <c r="Q30" i="6"/>
  <c r="M31" i="6"/>
  <c r="N31" i="6"/>
  <c r="O31" i="6"/>
  <c r="P31" i="6"/>
  <c r="Q31" i="6"/>
  <c r="M32" i="6"/>
  <c r="N32" i="6"/>
  <c r="O32" i="6"/>
  <c r="P32" i="6"/>
  <c r="Q32" i="6"/>
  <c r="M33" i="6"/>
  <c r="N33" i="6"/>
  <c r="O33" i="6"/>
  <c r="P33" i="6"/>
  <c r="Q33" i="6"/>
  <c r="M34" i="6"/>
  <c r="N34" i="6"/>
  <c r="O34" i="6"/>
  <c r="P34" i="6"/>
  <c r="Q34" i="6"/>
  <c r="M35" i="6"/>
  <c r="N35" i="6"/>
  <c r="O35" i="6"/>
  <c r="P35" i="6"/>
  <c r="Q35" i="6"/>
  <c r="M36" i="6"/>
  <c r="N36" i="6"/>
  <c r="O36" i="6"/>
  <c r="P36" i="6"/>
  <c r="Q36" i="6"/>
  <c r="M37" i="6"/>
  <c r="N37" i="6"/>
  <c r="O37" i="6"/>
  <c r="P37" i="6"/>
  <c r="Q37" i="6"/>
  <c r="M38" i="6"/>
  <c r="N38" i="6"/>
  <c r="O38" i="6"/>
  <c r="P38" i="6"/>
  <c r="Q38" i="6"/>
  <c r="M39" i="6"/>
  <c r="N39" i="6"/>
  <c r="O39" i="6"/>
  <c r="P39" i="6"/>
  <c r="Q39" i="6"/>
  <c r="M40" i="6"/>
  <c r="N40" i="6"/>
  <c r="O40" i="6"/>
  <c r="P40" i="6"/>
  <c r="Q40" i="6"/>
  <c r="M41" i="6"/>
  <c r="N41" i="6"/>
  <c r="O41" i="6"/>
  <c r="P41" i="6"/>
  <c r="Q41" i="6"/>
  <c r="M42" i="6"/>
  <c r="N42" i="6"/>
  <c r="O42" i="6"/>
  <c r="P42" i="6"/>
  <c r="Q42" i="6"/>
  <c r="M43" i="6"/>
  <c r="N43" i="6"/>
  <c r="O43" i="6"/>
  <c r="P43" i="6"/>
  <c r="Q43" i="6"/>
  <c r="M44" i="6"/>
  <c r="N44" i="6"/>
  <c r="O44" i="6"/>
  <c r="P44" i="6"/>
  <c r="Q44" i="6"/>
  <c r="M45" i="6"/>
  <c r="N45" i="6"/>
  <c r="O45" i="6"/>
  <c r="P45" i="6"/>
  <c r="Q45" i="6"/>
  <c r="M46" i="6"/>
  <c r="N46" i="6"/>
  <c r="O46" i="6"/>
  <c r="P46" i="6"/>
  <c r="Q46" i="6"/>
  <c r="M47" i="6"/>
  <c r="N47" i="6"/>
  <c r="O47" i="6"/>
  <c r="P47" i="6"/>
  <c r="Q47" i="6"/>
  <c r="M48" i="6"/>
  <c r="N48" i="6"/>
  <c r="O48" i="6"/>
  <c r="P48" i="6"/>
  <c r="Q48" i="6"/>
  <c r="M49" i="6"/>
  <c r="N49" i="6"/>
  <c r="O49" i="6"/>
  <c r="P49" i="6"/>
  <c r="Q49" i="6"/>
  <c r="M50" i="6"/>
  <c r="N50" i="6"/>
  <c r="O50" i="6"/>
  <c r="P50" i="6"/>
  <c r="Q50" i="6"/>
  <c r="M51" i="6"/>
  <c r="N51" i="6"/>
  <c r="O51" i="6"/>
  <c r="P51" i="6"/>
  <c r="Q51" i="6"/>
  <c r="M52" i="6"/>
  <c r="N52" i="6"/>
  <c r="O52" i="6"/>
  <c r="P52" i="6"/>
  <c r="Q52" i="6"/>
  <c r="M53" i="6"/>
  <c r="N53" i="6"/>
  <c r="O53" i="6"/>
  <c r="P53" i="6"/>
  <c r="Q53" i="6"/>
  <c r="M54" i="6"/>
  <c r="N54" i="6"/>
  <c r="O54" i="6"/>
  <c r="P54" i="6"/>
  <c r="Q54" i="6"/>
  <c r="M55" i="6"/>
  <c r="N55" i="6"/>
  <c r="O55" i="6"/>
  <c r="P55" i="6"/>
  <c r="Q55" i="6"/>
  <c r="M56" i="6"/>
  <c r="N56" i="6"/>
  <c r="O56" i="6"/>
  <c r="P56" i="6"/>
  <c r="Q56" i="6"/>
  <c r="M57" i="6"/>
  <c r="N57" i="6"/>
  <c r="O57" i="6"/>
  <c r="P57" i="6"/>
  <c r="Q57" i="6"/>
  <c r="M58" i="6"/>
  <c r="N58" i="6"/>
  <c r="O58" i="6"/>
  <c r="P58" i="6"/>
  <c r="Q58" i="6"/>
  <c r="M59" i="6"/>
  <c r="N59" i="6"/>
  <c r="O59" i="6"/>
  <c r="P59" i="6"/>
  <c r="Q59" i="6"/>
  <c r="M60" i="6"/>
  <c r="N60" i="6"/>
  <c r="O60" i="6"/>
  <c r="P60" i="6"/>
  <c r="Q60" i="6"/>
  <c r="M61" i="6"/>
  <c r="N61" i="6"/>
  <c r="O61" i="6"/>
  <c r="P61" i="6"/>
  <c r="Q61" i="6"/>
  <c r="M62" i="6"/>
  <c r="N62" i="6"/>
  <c r="O62" i="6"/>
  <c r="P62" i="6"/>
  <c r="Q62" i="6"/>
  <c r="M63" i="6"/>
  <c r="N63" i="6"/>
  <c r="O63" i="6"/>
  <c r="P63" i="6"/>
  <c r="Q63" i="6"/>
  <c r="M64" i="6"/>
  <c r="N64" i="6"/>
  <c r="O64" i="6"/>
  <c r="P64" i="6"/>
  <c r="Q64" i="6"/>
  <c r="M65" i="6"/>
  <c r="N65" i="6"/>
  <c r="O65" i="6"/>
  <c r="P65" i="6"/>
  <c r="Q65" i="6"/>
  <c r="M66" i="6"/>
  <c r="N66" i="6"/>
  <c r="O66" i="6"/>
  <c r="P66" i="6"/>
  <c r="Q66" i="6"/>
  <c r="M67" i="6"/>
  <c r="N67" i="6"/>
  <c r="O67" i="6"/>
  <c r="P67" i="6"/>
  <c r="Q67" i="6"/>
  <c r="M68" i="6"/>
  <c r="N68" i="6"/>
  <c r="O68" i="6"/>
  <c r="P68" i="6"/>
  <c r="Q68" i="6"/>
  <c r="M69" i="6"/>
  <c r="N69" i="6"/>
  <c r="O69" i="6"/>
  <c r="P69" i="6"/>
  <c r="Q69" i="6"/>
  <c r="M70" i="6"/>
  <c r="N70" i="6"/>
  <c r="O70" i="6"/>
  <c r="P70" i="6"/>
  <c r="Q70" i="6"/>
  <c r="M71" i="6"/>
  <c r="N71" i="6"/>
  <c r="O71" i="6"/>
  <c r="P71" i="6"/>
  <c r="Q71" i="6"/>
  <c r="M72" i="6"/>
  <c r="N72" i="6"/>
  <c r="O72" i="6"/>
  <c r="P72" i="6"/>
  <c r="Q72" i="6"/>
  <c r="M73" i="6"/>
  <c r="N73" i="6"/>
  <c r="O73" i="6"/>
  <c r="P73" i="6"/>
  <c r="Q73" i="6"/>
  <c r="M74" i="6"/>
  <c r="N74" i="6"/>
  <c r="O74" i="6"/>
  <c r="P74" i="6"/>
  <c r="Q74" i="6"/>
  <c r="M75" i="6"/>
  <c r="N75" i="6"/>
  <c r="O75" i="6"/>
  <c r="P75" i="6"/>
  <c r="Q75" i="6"/>
  <c r="M76" i="6"/>
  <c r="N76" i="6"/>
  <c r="O76" i="6"/>
  <c r="P76" i="6"/>
  <c r="Q76" i="6"/>
  <c r="M77" i="6"/>
  <c r="N77" i="6"/>
  <c r="O77" i="6"/>
  <c r="P77" i="6"/>
  <c r="Q77" i="6"/>
  <c r="M78" i="6"/>
  <c r="N78" i="6"/>
  <c r="O78" i="6"/>
  <c r="P78" i="6"/>
  <c r="Q78" i="6"/>
  <c r="M79" i="6"/>
  <c r="N79" i="6"/>
  <c r="O79" i="6"/>
  <c r="P79" i="6"/>
  <c r="Q79" i="6"/>
  <c r="M80" i="6"/>
  <c r="N80" i="6"/>
  <c r="O80" i="6"/>
  <c r="P80" i="6"/>
  <c r="Q80" i="6"/>
  <c r="M81" i="6"/>
  <c r="N81" i="6"/>
  <c r="O81" i="6"/>
  <c r="P81" i="6"/>
  <c r="Q81" i="6"/>
  <c r="M82" i="6"/>
  <c r="N82" i="6"/>
  <c r="O82" i="6"/>
  <c r="P82" i="6"/>
  <c r="Q82" i="6"/>
  <c r="M83" i="6"/>
  <c r="N83" i="6"/>
  <c r="O83" i="6"/>
  <c r="P83" i="6"/>
  <c r="Q83" i="6"/>
  <c r="M84" i="6"/>
  <c r="N84" i="6"/>
  <c r="O84" i="6"/>
  <c r="P84" i="6"/>
  <c r="Q84" i="6"/>
  <c r="M85" i="6"/>
  <c r="N85" i="6"/>
  <c r="O85" i="6"/>
  <c r="P85" i="6"/>
  <c r="Q85" i="6"/>
  <c r="M86" i="6"/>
  <c r="N86" i="6"/>
  <c r="O86" i="6"/>
  <c r="P86" i="6"/>
  <c r="Q86" i="6"/>
  <c r="M87" i="6"/>
  <c r="N87" i="6"/>
  <c r="O87" i="6"/>
  <c r="P87" i="6"/>
  <c r="Q87" i="6"/>
  <c r="M88" i="6"/>
  <c r="N88" i="6"/>
  <c r="O88" i="6"/>
  <c r="P88" i="6"/>
  <c r="Q88" i="6"/>
  <c r="M89" i="6"/>
  <c r="N89" i="6"/>
  <c r="O89" i="6"/>
  <c r="P89" i="6"/>
  <c r="Q89" i="6"/>
  <c r="M90" i="6"/>
  <c r="N90" i="6"/>
  <c r="O90" i="6"/>
  <c r="P90" i="6"/>
  <c r="Q90" i="6"/>
  <c r="M91" i="6"/>
  <c r="N91" i="6"/>
  <c r="O91" i="6"/>
  <c r="P91" i="6"/>
  <c r="Q91" i="6"/>
  <c r="M92" i="6"/>
  <c r="N92" i="6"/>
  <c r="O92" i="6"/>
  <c r="P92" i="6"/>
  <c r="Q92" i="6"/>
  <c r="M93" i="6"/>
  <c r="N93" i="6"/>
  <c r="O93" i="6"/>
  <c r="P93" i="6"/>
  <c r="Q93" i="6"/>
  <c r="M94" i="6"/>
  <c r="N94" i="6"/>
  <c r="O94" i="6"/>
  <c r="P94" i="6"/>
  <c r="Q94" i="6"/>
  <c r="M95" i="6"/>
  <c r="N95" i="6"/>
  <c r="O95" i="6"/>
  <c r="P95" i="6"/>
  <c r="Q95" i="6"/>
  <c r="M96" i="6"/>
  <c r="N96" i="6"/>
  <c r="O96" i="6"/>
  <c r="P96" i="6"/>
  <c r="Q96" i="6"/>
  <c r="M97" i="6"/>
  <c r="N97" i="6"/>
  <c r="O97" i="6"/>
  <c r="P97" i="6"/>
  <c r="Q97" i="6"/>
  <c r="M98" i="6"/>
  <c r="N98" i="6"/>
  <c r="O98" i="6"/>
  <c r="P98" i="6"/>
  <c r="Q98" i="6"/>
  <c r="M99" i="6"/>
  <c r="N99" i="6"/>
  <c r="O99" i="6"/>
  <c r="P99" i="6"/>
  <c r="Q99" i="6"/>
  <c r="M100" i="6"/>
  <c r="N100" i="6"/>
  <c r="O100" i="6"/>
  <c r="P100" i="6"/>
  <c r="Q100" i="6"/>
  <c r="M101" i="6"/>
  <c r="N101" i="6"/>
  <c r="O101" i="6"/>
  <c r="P101" i="6"/>
  <c r="Q101" i="6"/>
  <c r="M102" i="6"/>
  <c r="N102" i="6"/>
  <c r="O102" i="6"/>
  <c r="P102" i="6"/>
  <c r="Q102" i="6"/>
  <c r="M103" i="6"/>
  <c r="N103" i="6"/>
  <c r="O103" i="6"/>
  <c r="P103" i="6"/>
  <c r="Q103" i="6"/>
  <c r="M104" i="6"/>
  <c r="N104" i="6"/>
  <c r="O104" i="6"/>
  <c r="P104" i="6"/>
  <c r="Q104" i="6"/>
  <c r="M105" i="6"/>
  <c r="N105" i="6"/>
  <c r="O105" i="6"/>
  <c r="P105" i="6"/>
  <c r="Q105" i="6"/>
  <c r="M106" i="6"/>
  <c r="N106" i="6"/>
  <c r="O106" i="6"/>
  <c r="P106" i="6"/>
  <c r="Q106" i="6"/>
  <c r="M107" i="6"/>
  <c r="N107" i="6"/>
  <c r="O107" i="6"/>
  <c r="P107" i="6"/>
  <c r="Q107" i="6"/>
  <c r="M108" i="6"/>
  <c r="N108" i="6"/>
  <c r="O108" i="6"/>
  <c r="P108" i="6"/>
  <c r="Q108" i="6"/>
  <c r="M109" i="6"/>
  <c r="N109" i="6"/>
  <c r="O109" i="6"/>
  <c r="P109" i="6"/>
  <c r="Q109" i="6"/>
  <c r="M110" i="6"/>
  <c r="N110" i="6"/>
  <c r="O110" i="6"/>
  <c r="P110" i="6"/>
  <c r="Q110" i="6"/>
  <c r="M111" i="6"/>
  <c r="N111" i="6"/>
  <c r="O111" i="6"/>
  <c r="P111" i="6"/>
  <c r="Q111" i="6"/>
  <c r="M112" i="6"/>
  <c r="N112" i="6"/>
  <c r="O112" i="6"/>
  <c r="P112" i="6"/>
  <c r="Q112" i="6"/>
  <c r="M113" i="6"/>
  <c r="N113" i="6"/>
  <c r="O113" i="6"/>
  <c r="P113" i="6"/>
  <c r="Q113" i="6"/>
  <c r="M114" i="6"/>
  <c r="N114" i="6"/>
  <c r="O114" i="6"/>
  <c r="P114" i="6"/>
  <c r="Q114" i="6"/>
  <c r="M115" i="6"/>
  <c r="N115" i="6"/>
  <c r="O115" i="6"/>
  <c r="P115" i="6"/>
  <c r="Q115" i="6"/>
  <c r="M116" i="6"/>
  <c r="N116" i="6"/>
  <c r="O116" i="6"/>
  <c r="P116" i="6"/>
  <c r="Q116" i="6"/>
  <c r="M117" i="6"/>
  <c r="N117" i="6"/>
  <c r="O117" i="6"/>
  <c r="P117" i="6"/>
  <c r="Q117" i="6"/>
  <c r="M118" i="6"/>
  <c r="N118" i="6"/>
  <c r="O118" i="6"/>
  <c r="P118" i="6"/>
  <c r="Q118" i="6"/>
  <c r="M119" i="6"/>
  <c r="N119" i="6"/>
  <c r="O119" i="6"/>
  <c r="P119" i="6"/>
  <c r="Q119" i="6"/>
  <c r="M120" i="6"/>
  <c r="N120" i="6"/>
  <c r="O120" i="6"/>
  <c r="P120" i="6"/>
  <c r="Q120" i="6"/>
  <c r="M121" i="6"/>
  <c r="N121" i="6"/>
  <c r="O121" i="6"/>
  <c r="P121" i="6"/>
  <c r="Q121" i="6"/>
  <c r="M122" i="6"/>
  <c r="N122" i="6"/>
  <c r="O122" i="6"/>
  <c r="P122" i="6"/>
  <c r="Q122" i="6"/>
  <c r="M123" i="6"/>
  <c r="N123" i="6"/>
  <c r="O123" i="6"/>
  <c r="P123" i="6"/>
  <c r="Q123" i="6"/>
  <c r="M124" i="6"/>
  <c r="N124" i="6"/>
  <c r="O124" i="6"/>
  <c r="P124" i="6"/>
  <c r="Q124" i="6"/>
  <c r="M125" i="6"/>
  <c r="N125" i="6"/>
  <c r="O125" i="6"/>
  <c r="P125" i="6"/>
  <c r="Q125" i="6"/>
  <c r="M126" i="6"/>
  <c r="N126" i="6"/>
  <c r="O126" i="6"/>
  <c r="P126" i="6"/>
  <c r="Q126" i="6"/>
  <c r="M127" i="6"/>
  <c r="N127" i="6"/>
  <c r="O127" i="6"/>
  <c r="P127" i="6"/>
  <c r="Q127" i="6"/>
  <c r="M128" i="6"/>
  <c r="N128" i="6"/>
  <c r="O128" i="6"/>
  <c r="P128" i="6"/>
  <c r="Q128" i="6"/>
  <c r="M129" i="6"/>
  <c r="N129" i="6"/>
  <c r="O129" i="6"/>
  <c r="P129" i="6"/>
  <c r="Q129" i="6"/>
  <c r="M130" i="6"/>
  <c r="N130" i="6"/>
  <c r="O130" i="6"/>
  <c r="P130" i="6"/>
  <c r="Q130" i="6"/>
  <c r="M131" i="6"/>
  <c r="N131" i="6"/>
  <c r="O131" i="6"/>
  <c r="P131" i="6"/>
  <c r="Q131" i="6"/>
  <c r="M132" i="6"/>
  <c r="N132" i="6"/>
  <c r="O132" i="6"/>
  <c r="P132" i="6"/>
  <c r="Q132" i="6"/>
  <c r="M133" i="6"/>
  <c r="N133" i="6"/>
  <c r="O133" i="6"/>
  <c r="P133" i="6"/>
  <c r="Q133" i="6"/>
  <c r="M134" i="6"/>
  <c r="N134" i="6"/>
  <c r="O134" i="6"/>
  <c r="P134" i="6"/>
  <c r="Q134" i="6"/>
  <c r="M135" i="6"/>
  <c r="N135" i="6"/>
  <c r="O135" i="6"/>
  <c r="P135" i="6"/>
  <c r="Q135" i="6"/>
  <c r="M136" i="6"/>
  <c r="N136" i="6"/>
  <c r="O136" i="6"/>
  <c r="P136" i="6"/>
  <c r="Q136" i="6"/>
  <c r="M137" i="6"/>
  <c r="N137" i="6"/>
  <c r="O137" i="6"/>
  <c r="P137" i="6"/>
  <c r="Q137" i="6"/>
  <c r="M138" i="6"/>
  <c r="N138" i="6"/>
  <c r="O138" i="6"/>
  <c r="P138" i="6"/>
  <c r="Q138" i="6"/>
  <c r="M139" i="6"/>
  <c r="N139" i="6"/>
  <c r="O139" i="6"/>
  <c r="P139" i="6"/>
  <c r="Q139" i="6"/>
  <c r="M140" i="6"/>
  <c r="N140" i="6"/>
  <c r="O140" i="6"/>
  <c r="P140" i="6"/>
  <c r="Q140" i="6"/>
  <c r="M141" i="6"/>
  <c r="N141" i="6"/>
  <c r="O141" i="6"/>
  <c r="P141" i="6"/>
  <c r="Q141" i="6"/>
  <c r="M142" i="6"/>
  <c r="N142" i="6"/>
  <c r="O142" i="6"/>
  <c r="P142" i="6"/>
  <c r="Q142" i="6"/>
  <c r="M143" i="6"/>
  <c r="N143" i="6"/>
  <c r="O143" i="6"/>
  <c r="P143" i="6"/>
  <c r="Q143" i="6"/>
  <c r="M144" i="6"/>
  <c r="N144" i="6"/>
  <c r="O144" i="6"/>
  <c r="P144" i="6"/>
  <c r="Q144" i="6"/>
  <c r="M145" i="6"/>
  <c r="N145" i="6"/>
  <c r="O145" i="6"/>
  <c r="P145" i="6"/>
  <c r="Q145" i="6"/>
  <c r="M146" i="6"/>
  <c r="N146" i="6"/>
  <c r="O146" i="6"/>
  <c r="P146" i="6"/>
  <c r="Q146" i="6"/>
  <c r="M147" i="6"/>
  <c r="N147" i="6"/>
  <c r="O147" i="6"/>
  <c r="P147" i="6"/>
  <c r="Q147" i="6"/>
  <c r="M148" i="6"/>
  <c r="N148" i="6"/>
  <c r="O148" i="6"/>
  <c r="P148" i="6"/>
  <c r="Q148" i="6"/>
  <c r="M149" i="6"/>
  <c r="N149" i="6"/>
  <c r="O149" i="6"/>
  <c r="P149" i="6"/>
  <c r="Q149" i="6"/>
  <c r="M150" i="6"/>
  <c r="N150" i="6"/>
  <c r="O150" i="6"/>
  <c r="P150" i="6"/>
  <c r="Q150" i="6"/>
  <c r="M151" i="6"/>
  <c r="N151" i="6"/>
  <c r="O151" i="6"/>
  <c r="P151" i="6"/>
  <c r="Q151" i="6"/>
  <c r="M152" i="6"/>
  <c r="N152" i="6"/>
  <c r="O152" i="6"/>
  <c r="P152" i="6"/>
  <c r="Q152" i="6"/>
  <c r="M153" i="6"/>
  <c r="N153" i="6"/>
  <c r="O153" i="6"/>
  <c r="P153" i="6"/>
  <c r="Q153" i="6"/>
  <c r="M154" i="6"/>
  <c r="N154" i="6"/>
  <c r="O154" i="6"/>
  <c r="P154" i="6"/>
  <c r="Q154" i="6"/>
  <c r="M155" i="6"/>
  <c r="N155" i="6"/>
  <c r="O155" i="6"/>
  <c r="P155" i="6"/>
  <c r="Q155" i="6"/>
  <c r="M156" i="6"/>
  <c r="N156" i="6"/>
  <c r="O156" i="6"/>
  <c r="P156" i="6"/>
  <c r="Q156" i="6"/>
  <c r="M157" i="6"/>
  <c r="N157" i="6"/>
  <c r="O157" i="6"/>
  <c r="P157" i="6"/>
  <c r="Q157" i="6"/>
  <c r="M158" i="6"/>
  <c r="N158" i="6"/>
  <c r="O158" i="6"/>
  <c r="P158" i="6"/>
  <c r="Q158" i="6"/>
  <c r="M159" i="6"/>
  <c r="N159" i="6"/>
  <c r="O159" i="6"/>
  <c r="P159" i="6"/>
  <c r="Q159" i="6"/>
  <c r="M160" i="6"/>
  <c r="N160" i="6"/>
  <c r="O160" i="6"/>
  <c r="P160" i="6"/>
  <c r="Q160" i="6"/>
  <c r="M161" i="6"/>
  <c r="N161" i="6"/>
  <c r="O161" i="6"/>
  <c r="P161" i="6"/>
  <c r="Q161" i="6"/>
  <c r="M162" i="6"/>
  <c r="N162" i="6"/>
  <c r="O162" i="6"/>
  <c r="P162" i="6"/>
  <c r="Q162" i="6"/>
  <c r="M163" i="6"/>
  <c r="N163" i="6"/>
  <c r="O163" i="6"/>
  <c r="P163" i="6"/>
  <c r="Q163" i="6"/>
  <c r="M164" i="6"/>
  <c r="N164" i="6"/>
  <c r="O164" i="6"/>
  <c r="P164" i="6"/>
  <c r="Q164" i="6"/>
  <c r="M165" i="6"/>
  <c r="N165" i="6"/>
  <c r="O165" i="6"/>
  <c r="P165" i="6"/>
  <c r="Q165" i="6"/>
  <c r="M166" i="6"/>
  <c r="N166" i="6"/>
  <c r="O166" i="6"/>
  <c r="P166" i="6"/>
  <c r="Q166" i="6"/>
  <c r="M167" i="6"/>
  <c r="N167" i="6"/>
  <c r="O167" i="6"/>
  <c r="P167" i="6"/>
  <c r="Q167" i="6"/>
  <c r="M168" i="6"/>
  <c r="N168" i="6"/>
  <c r="O168" i="6"/>
  <c r="P168" i="6"/>
  <c r="Q168" i="6"/>
  <c r="M169" i="6"/>
  <c r="N169" i="6"/>
  <c r="O169" i="6"/>
  <c r="P169" i="6"/>
  <c r="Q169" i="6"/>
  <c r="M170" i="6"/>
  <c r="N170" i="6"/>
  <c r="O170" i="6"/>
  <c r="P170" i="6"/>
  <c r="Q170" i="6"/>
  <c r="M171" i="6"/>
  <c r="N171" i="6"/>
  <c r="O171" i="6"/>
  <c r="P171" i="6"/>
  <c r="Q171" i="6"/>
  <c r="M172" i="6"/>
  <c r="N172" i="6"/>
  <c r="O172" i="6"/>
  <c r="P172" i="6"/>
  <c r="Q172" i="6"/>
  <c r="M173" i="6"/>
  <c r="N173" i="6"/>
  <c r="O173" i="6"/>
  <c r="P173" i="6"/>
  <c r="Q173" i="6"/>
  <c r="M174" i="6"/>
  <c r="N174" i="6"/>
  <c r="O174" i="6"/>
  <c r="P174" i="6"/>
  <c r="Q174" i="6"/>
  <c r="M175" i="6"/>
  <c r="N175" i="6"/>
  <c r="O175" i="6"/>
  <c r="P175" i="6"/>
  <c r="Q175" i="6"/>
  <c r="M176" i="6"/>
  <c r="N176" i="6"/>
  <c r="O176" i="6"/>
  <c r="P176" i="6"/>
  <c r="Q176" i="6"/>
  <c r="M177" i="6"/>
  <c r="N177" i="6"/>
  <c r="O177" i="6"/>
  <c r="P177" i="6"/>
  <c r="Q177" i="6"/>
  <c r="M178" i="6"/>
  <c r="N178" i="6"/>
  <c r="O178" i="6"/>
  <c r="P178" i="6"/>
  <c r="Q178" i="6"/>
  <c r="M179" i="6"/>
  <c r="N179" i="6"/>
  <c r="O179" i="6"/>
  <c r="P179" i="6"/>
  <c r="Q179" i="6"/>
  <c r="M180" i="6"/>
  <c r="N180" i="6"/>
  <c r="O180" i="6"/>
  <c r="P180" i="6"/>
  <c r="Q180" i="6"/>
  <c r="M181" i="6"/>
  <c r="N181" i="6"/>
  <c r="O181" i="6"/>
  <c r="P181" i="6"/>
  <c r="Q181" i="6"/>
  <c r="M182" i="6"/>
  <c r="N182" i="6"/>
  <c r="O182" i="6"/>
  <c r="P182" i="6"/>
  <c r="Q182" i="6"/>
  <c r="M183" i="6"/>
  <c r="N183" i="6"/>
  <c r="O183" i="6"/>
  <c r="P183" i="6"/>
  <c r="Q183" i="6"/>
  <c r="M184" i="6"/>
  <c r="N184" i="6"/>
  <c r="O184" i="6"/>
  <c r="P184" i="6"/>
  <c r="Q184" i="6"/>
  <c r="M185" i="6"/>
  <c r="N185" i="6"/>
  <c r="O185" i="6"/>
  <c r="P185" i="6"/>
  <c r="Q185" i="6"/>
  <c r="M186" i="6"/>
  <c r="N186" i="6"/>
  <c r="O186" i="6"/>
  <c r="P186" i="6"/>
  <c r="Q186" i="6"/>
  <c r="M187" i="6"/>
  <c r="N187" i="6"/>
  <c r="O187" i="6"/>
  <c r="P187" i="6"/>
  <c r="Q187" i="6"/>
  <c r="M188" i="6"/>
  <c r="N188" i="6"/>
  <c r="O188" i="6"/>
  <c r="P188" i="6"/>
  <c r="Q188" i="6"/>
  <c r="M189" i="6"/>
  <c r="N189" i="6"/>
  <c r="O189" i="6"/>
  <c r="P189" i="6"/>
  <c r="Q189" i="6"/>
  <c r="M190" i="6"/>
  <c r="N190" i="6"/>
  <c r="O190" i="6"/>
  <c r="P190" i="6"/>
  <c r="Q190" i="6"/>
  <c r="M191" i="6"/>
  <c r="N191" i="6"/>
  <c r="O191" i="6"/>
  <c r="P191" i="6"/>
  <c r="Q191" i="6"/>
  <c r="M192" i="6"/>
  <c r="N192" i="6"/>
  <c r="O192" i="6"/>
  <c r="P192" i="6"/>
  <c r="Q192" i="6"/>
  <c r="M193" i="6"/>
  <c r="N193" i="6"/>
  <c r="O193" i="6"/>
  <c r="P193" i="6"/>
  <c r="Q193" i="6"/>
  <c r="M194" i="6"/>
  <c r="N194" i="6"/>
  <c r="O194" i="6"/>
  <c r="P194" i="6"/>
  <c r="Q194" i="6"/>
  <c r="M195" i="6"/>
  <c r="N195" i="6"/>
  <c r="O195" i="6"/>
  <c r="P195" i="6"/>
  <c r="Q195" i="6"/>
  <c r="M196" i="6"/>
  <c r="N196" i="6"/>
  <c r="O196" i="6"/>
  <c r="P196" i="6"/>
  <c r="Q196" i="6"/>
  <c r="M197" i="6"/>
  <c r="N197" i="6"/>
  <c r="O197" i="6"/>
  <c r="P197" i="6"/>
  <c r="Q197" i="6"/>
  <c r="M198" i="6"/>
  <c r="N198" i="6"/>
  <c r="O198" i="6"/>
  <c r="P198" i="6"/>
  <c r="Q198" i="6"/>
  <c r="M199" i="6"/>
  <c r="N199" i="6"/>
  <c r="O199" i="6"/>
  <c r="P199" i="6"/>
  <c r="Q199" i="6"/>
  <c r="M200" i="6"/>
  <c r="N200" i="6"/>
  <c r="O200" i="6"/>
  <c r="P200" i="6"/>
  <c r="Q200" i="6"/>
  <c r="M201" i="6"/>
  <c r="N201" i="6"/>
  <c r="O201" i="6"/>
  <c r="P201" i="6"/>
  <c r="Q201" i="6"/>
  <c r="M202" i="6"/>
  <c r="N202" i="6"/>
  <c r="O202" i="6"/>
  <c r="P202" i="6"/>
  <c r="Q202" i="6"/>
  <c r="N3" i="6"/>
  <c r="O3" i="6"/>
  <c r="P3" i="6"/>
  <c r="Q3" i="6"/>
  <c r="M3" i="6"/>
  <c r="M204" i="6" s="1"/>
  <c r="J181" i="1" l="1"/>
  <c r="J170" i="1" l="1"/>
  <c r="J171" i="1"/>
  <c r="J172" i="1"/>
  <c r="J173" i="1"/>
  <c r="J174" i="1"/>
  <c r="J175" i="1"/>
  <c r="J176" i="1"/>
  <c r="J177" i="1"/>
  <c r="J178" i="1"/>
  <c r="J179" i="1"/>
  <c r="J180" i="1"/>
  <c r="N4" i="1"/>
  <c r="Q4" i="1" s="1"/>
  <c r="N5" i="1"/>
  <c r="Q5" i="1" s="1"/>
  <c r="N6" i="1"/>
  <c r="Q6" i="1" s="1"/>
  <c r="N7" i="1"/>
  <c r="Q7" i="1" s="1"/>
  <c r="N8" i="1"/>
  <c r="Q8" i="1" s="1"/>
  <c r="N9" i="1"/>
  <c r="Q9" i="1" s="1"/>
  <c r="N10" i="1"/>
  <c r="Q10" i="1" s="1"/>
  <c r="N11" i="1"/>
  <c r="Q11" i="1" s="1"/>
  <c r="N12" i="1"/>
  <c r="Q12" i="1" s="1"/>
  <c r="N13" i="1"/>
  <c r="Q13" i="1" s="1"/>
  <c r="N14" i="1"/>
  <c r="Q14" i="1" s="1"/>
  <c r="N16" i="1"/>
  <c r="Q16" i="1" s="1"/>
  <c r="N17" i="1"/>
  <c r="Q17" i="1" s="1"/>
  <c r="N18" i="1"/>
  <c r="Q18" i="1" s="1"/>
  <c r="N19" i="1"/>
  <c r="Q19" i="1" s="1"/>
  <c r="N20" i="1"/>
  <c r="Q20" i="1" s="1"/>
  <c r="N21" i="1"/>
  <c r="Q21" i="1" s="1"/>
  <c r="N22" i="1"/>
  <c r="Q22" i="1" s="1"/>
  <c r="N23" i="1"/>
  <c r="Q23" i="1" s="1"/>
  <c r="N24" i="1"/>
  <c r="Q24" i="1" s="1"/>
  <c r="N25" i="1"/>
  <c r="Q25" i="1" s="1"/>
  <c r="N26" i="1"/>
  <c r="Q26" i="1" s="1"/>
  <c r="N27" i="1"/>
  <c r="Q27" i="1" s="1"/>
  <c r="N28" i="1"/>
  <c r="Q28" i="1" s="1"/>
  <c r="N29" i="1"/>
  <c r="Q29" i="1" s="1"/>
  <c r="N30" i="1"/>
  <c r="Q30" i="1" s="1"/>
  <c r="N31" i="1"/>
  <c r="Q31" i="1" s="1"/>
  <c r="N32" i="1"/>
  <c r="Q32" i="1" s="1"/>
  <c r="N33" i="1"/>
  <c r="Q33" i="1" s="1"/>
  <c r="N34" i="1"/>
  <c r="Q34" i="1" s="1"/>
  <c r="N35" i="1"/>
  <c r="Q35" i="1" s="1"/>
  <c r="N36" i="1"/>
  <c r="Q36" i="1" s="1"/>
  <c r="N37" i="1"/>
  <c r="Q37" i="1" s="1"/>
  <c r="N38" i="1"/>
  <c r="Q38" i="1" s="1"/>
  <c r="N39" i="1"/>
  <c r="Q39" i="1" s="1"/>
  <c r="N40" i="1"/>
  <c r="Q40" i="1" s="1"/>
  <c r="N41" i="1"/>
  <c r="Q41" i="1" s="1"/>
  <c r="N42" i="1"/>
  <c r="Q42" i="1" s="1"/>
  <c r="N43" i="1"/>
  <c r="Q43" i="1" s="1"/>
  <c r="N44" i="1"/>
  <c r="Q44" i="1" s="1"/>
  <c r="N45" i="1"/>
  <c r="Q45" i="1" s="1"/>
  <c r="N47" i="1"/>
  <c r="Q47" i="1" s="1"/>
  <c r="N48" i="1"/>
  <c r="Q48" i="1" s="1"/>
  <c r="N49" i="1"/>
  <c r="Q49" i="1" s="1"/>
  <c r="N50" i="1"/>
  <c r="Q50" i="1" s="1"/>
  <c r="N51" i="1"/>
  <c r="Q51" i="1" s="1"/>
  <c r="N52" i="1"/>
  <c r="Q52" i="1" s="1"/>
  <c r="N53" i="1"/>
  <c r="Q53" i="1" s="1"/>
  <c r="N54" i="1"/>
  <c r="Q54" i="1" s="1"/>
  <c r="N55" i="1"/>
  <c r="Q55" i="1" s="1"/>
  <c r="N56" i="1"/>
  <c r="Q56" i="1" s="1"/>
  <c r="N57" i="1"/>
  <c r="Q57" i="1" s="1"/>
  <c r="N58" i="1"/>
  <c r="Q58" i="1" s="1"/>
  <c r="N59" i="1"/>
  <c r="Q59" i="1" s="1"/>
  <c r="N60" i="1"/>
  <c r="Q60" i="1" s="1"/>
  <c r="N61" i="1"/>
  <c r="Q61" i="1" s="1"/>
  <c r="N62" i="1"/>
  <c r="Q62" i="1" s="1"/>
  <c r="N63" i="1"/>
  <c r="Q63" i="1" s="1"/>
  <c r="N64" i="1"/>
  <c r="Q64" i="1" s="1"/>
  <c r="N65" i="1"/>
  <c r="Q65" i="1" s="1"/>
  <c r="N66" i="1"/>
  <c r="Q66" i="1" s="1"/>
  <c r="N67" i="1"/>
  <c r="Q67" i="1" s="1"/>
  <c r="N68" i="1"/>
  <c r="Q68" i="1" s="1"/>
  <c r="N69" i="1"/>
  <c r="Q69" i="1" s="1"/>
  <c r="N70" i="1"/>
  <c r="Q70" i="1" s="1"/>
  <c r="N71" i="1"/>
  <c r="Q71" i="1" s="1"/>
  <c r="N72" i="1"/>
  <c r="Q72" i="1" s="1"/>
  <c r="N73" i="1"/>
  <c r="Q73" i="1" s="1"/>
  <c r="N74" i="1"/>
  <c r="Q74" i="1" s="1"/>
  <c r="N75" i="1"/>
  <c r="Q75" i="1" s="1"/>
  <c r="N76" i="1"/>
  <c r="Q76" i="1" s="1"/>
  <c r="N77" i="1"/>
  <c r="Q77" i="1" s="1"/>
  <c r="N78" i="1"/>
  <c r="Q78" i="1" s="1"/>
  <c r="N79" i="1"/>
  <c r="Q79" i="1" s="1"/>
  <c r="N80" i="1"/>
  <c r="Q80" i="1" s="1"/>
  <c r="N81" i="1"/>
  <c r="Q81" i="1" s="1"/>
  <c r="N82" i="1"/>
  <c r="Q82" i="1" s="1"/>
  <c r="N83" i="1"/>
  <c r="Q83" i="1" s="1"/>
  <c r="N84" i="1"/>
  <c r="Q84" i="1" s="1"/>
  <c r="N85" i="1"/>
  <c r="Q85" i="1" s="1"/>
  <c r="N86" i="1"/>
  <c r="Q86" i="1" s="1"/>
  <c r="N87" i="1"/>
  <c r="Q87" i="1" s="1"/>
  <c r="N88" i="1"/>
  <c r="Q88" i="1" s="1"/>
  <c r="N89" i="1"/>
  <c r="Q89" i="1" s="1"/>
  <c r="N90" i="1"/>
  <c r="Q90" i="1" s="1"/>
  <c r="N91" i="1"/>
  <c r="Q91" i="1" s="1"/>
  <c r="N92" i="1"/>
  <c r="Q92" i="1" s="1"/>
  <c r="N93" i="1"/>
  <c r="Q93" i="1" s="1"/>
  <c r="N94" i="1"/>
  <c r="Q94" i="1" s="1"/>
  <c r="N95" i="1"/>
  <c r="Q95" i="1" s="1"/>
  <c r="N96" i="1"/>
  <c r="Q96" i="1" s="1"/>
  <c r="N97" i="1"/>
  <c r="Q97" i="1" s="1"/>
  <c r="N99" i="1"/>
  <c r="Q99" i="1" s="1"/>
  <c r="N100" i="1"/>
  <c r="Q100" i="1" s="1"/>
  <c r="N101" i="1"/>
  <c r="Q101" i="1" s="1"/>
  <c r="N102" i="1"/>
  <c r="Q102" i="1" s="1"/>
  <c r="N103" i="1"/>
  <c r="Q103" i="1" s="1"/>
  <c r="N104" i="1"/>
  <c r="Q104" i="1" s="1"/>
  <c r="N105" i="1"/>
  <c r="Q105" i="1" s="1"/>
  <c r="N106" i="1"/>
  <c r="Q106" i="1" s="1"/>
  <c r="N107" i="1"/>
  <c r="Q107" i="1" s="1"/>
  <c r="N108" i="1"/>
  <c r="Q108" i="1" s="1"/>
  <c r="N109" i="1"/>
  <c r="Q109" i="1" s="1"/>
  <c r="N110" i="1"/>
  <c r="Q110" i="1" s="1"/>
  <c r="N111" i="1"/>
  <c r="Q111" i="1" s="1"/>
  <c r="N112" i="1"/>
  <c r="Q112" i="1" s="1"/>
  <c r="N113" i="1"/>
  <c r="Q113" i="1" s="1"/>
  <c r="N114" i="1"/>
  <c r="Q114" i="1" s="1"/>
  <c r="N115" i="1"/>
  <c r="Q115" i="1" s="1"/>
  <c r="N116" i="1"/>
  <c r="Q116" i="1" s="1"/>
  <c r="N117" i="1"/>
  <c r="Q117" i="1" s="1"/>
  <c r="N118" i="1"/>
  <c r="Q118" i="1" s="1"/>
  <c r="N119" i="1"/>
  <c r="Q119" i="1" s="1"/>
  <c r="N120" i="1"/>
  <c r="Q120" i="1" s="1"/>
  <c r="N121" i="1"/>
  <c r="Q121" i="1" s="1"/>
  <c r="N122" i="1"/>
  <c r="Q122" i="1" s="1"/>
  <c r="N123" i="1"/>
  <c r="Q123" i="1" s="1"/>
  <c r="N124" i="1"/>
  <c r="Q124" i="1" s="1"/>
  <c r="N125" i="1"/>
  <c r="Q125" i="1" s="1"/>
  <c r="N126" i="1"/>
  <c r="Q126" i="1" s="1"/>
  <c r="N127" i="1"/>
  <c r="Q127" i="1" s="1"/>
  <c r="N128" i="1"/>
  <c r="Q128" i="1" s="1"/>
  <c r="N129" i="1"/>
  <c r="Q129" i="1" s="1"/>
  <c r="N130" i="1"/>
  <c r="Q130" i="1" s="1"/>
  <c r="N131" i="1"/>
  <c r="Q131" i="1" s="1"/>
  <c r="N132" i="1"/>
  <c r="Q132" i="1" s="1"/>
  <c r="N133" i="1"/>
  <c r="Q133" i="1" s="1"/>
  <c r="N134" i="1"/>
  <c r="Q134" i="1" s="1"/>
  <c r="N135" i="1"/>
  <c r="Q135" i="1" s="1"/>
  <c r="N136" i="1"/>
  <c r="Q136" i="1" s="1"/>
  <c r="N138" i="1"/>
  <c r="Q138" i="1" s="1"/>
  <c r="N139" i="1"/>
  <c r="Q139" i="1" s="1"/>
  <c r="N140" i="1"/>
  <c r="Q140" i="1" s="1"/>
  <c r="N141" i="1"/>
  <c r="Q141" i="1" s="1"/>
  <c r="N142" i="1"/>
  <c r="Q142" i="1" s="1"/>
  <c r="N143" i="1"/>
  <c r="Q143" i="1" s="1"/>
  <c r="N144" i="1"/>
  <c r="Q144" i="1" s="1"/>
  <c r="N145" i="1"/>
  <c r="Q145" i="1" s="1"/>
  <c r="N146" i="1"/>
  <c r="Q146" i="1" s="1"/>
  <c r="N147" i="1"/>
  <c r="Q147" i="1" s="1"/>
  <c r="N148" i="1"/>
  <c r="Q148" i="1" s="1"/>
  <c r="N149" i="1"/>
  <c r="Q149" i="1" s="1"/>
  <c r="N150" i="1"/>
  <c r="Q150" i="1" s="1"/>
  <c r="N151" i="1"/>
  <c r="Q151" i="1" s="1"/>
  <c r="N152" i="1"/>
  <c r="Q152" i="1" s="1"/>
  <c r="N153" i="1"/>
  <c r="Q153" i="1" s="1"/>
  <c r="N154" i="1"/>
  <c r="Q154" i="1" s="1"/>
  <c r="N155" i="1"/>
  <c r="Q155" i="1" s="1"/>
  <c r="N156" i="1"/>
  <c r="Q156" i="1" s="1"/>
  <c r="N157" i="1"/>
  <c r="Q157" i="1" s="1"/>
  <c r="N159" i="1"/>
  <c r="Q159" i="1" s="1"/>
  <c r="N160" i="1"/>
  <c r="Q160" i="1" s="1"/>
  <c r="N161" i="1"/>
  <c r="Q161" i="1" s="1"/>
  <c r="N162" i="1"/>
  <c r="Q162" i="1" s="1"/>
  <c r="N163" i="1"/>
  <c r="Q163" i="1" s="1"/>
  <c r="N164" i="1"/>
  <c r="Q164" i="1" s="1"/>
  <c r="N165" i="1"/>
  <c r="Q165" i="1" s="1"/>
  <c r="N166" i="1"/>
  <c r="Q166" i="1" s="1"/>
  <c r="N167" i="1"/>
  <c r="Q167" i="1" s="1"/>
  <c r="N168" i="1"/>
  <c r="Q168" i="1" s="1"/>
  <c r="N169" i="1"/>
  <c r="Q169" i="1" s="1"/>
  <c r="N170" i="1"/>
  <c r="Q170" i="1" s="1"/>
  <c r="N171" i="1"/>
  <c r="Q171" i="1" s="1"/>
  <c r="N172" i="1"/>
  <c r="Q172" i="1" s="1"/>
  <c r="N173" i="1"/>
  <c r="Q173" i="1" s="1"/>
  <c r="N174" i="1"/>
  <c r="Q174" i="1" s="1"/>
  <c r="N175" i="1"/>
  <c r="Q175" i="1" s="1"/>
  <c r="N176" i="1"/>
  <c r="Q176" i="1" s="1"/>
  <c r="N177" i="1"/>
  <c r="Q177" i="1" s="1"/>
  <c r="N178" i="1"/>
  <c r="Q178" i="1" s="1"/>
  <c r="N179" i="1"/>
  <c r="Q179" i="1" s="1"/>
  <c r="N180" i="1"/>
  <c r="Q180" i="1" s="1"/>
  <c r="N181" i="1"/>
  <c r="Q181" i="1" s="1"/>
  <c r="N3" i="1"/>
  <c r="P183" i="1"/>
  <c r="P184" i="1" s="1"/>
  <c r="O183" i="1"/>
  <c r="O184" i="1" s="1"/>
  <c r="N187" i="1" l="1"/>
  <c r="Q187" i="1" s="1"/>
  <c r="N188" i="1"/>
  <c r="N183" i="1"/>
  <c r="N184" i="1" s="1"/>
  <c r="G2" i="5" l="1"/>
  <c r="A44" i="5"/>
  <c r="H23" i="5"/>
  <c r="H18" i="5"/>
  <c r="H17" i="5"/>
  <c r="H26" i="5" s="1"/>
  <c r="D17" i="5"/>
  <c r="H16" i="5"/>
  <c r="H27" i="5" s="1"/>
  <c r="D16" i="5"/>
  <c r="H14" i="5"/>
  <c r="H20" i="5" s="1"/>
  <c r="D14" i="5"/>
  <c r="H8" i="5"/>
  <c r="D8" i="5"/>
  <c r="H7" i="5"/>
  <c r="H9" i="5" s="1"/>
  <c r="H11" i="5" s="1"/>
  <c r="D7" i="5"/>
  <c r="H5" i="5"/>
  <c r="D5" i="5"/>
  <c r="G14" i="5"/>
  <c r="B14" i="5"/>
  <c r="C8" i="5"/>
  <c r="F17" i="5"/>
  <c r="F16" i="5"/>
  <c r="F5" i="5"/>
  <c r="G5" i="5"/>
  <c r="B16" i="5"/>
  <c r="F8" i="5"/>
  <c r="G16" i="5"/>
  <c r="F7" i="5"/>
  <c r="B17" i="5"/>
  <c r="B8" i="5"/>
  <c r="F14" i="5"/>
  <c r="C5" i="5"/>
  <c r="G7" i="5"/>
  <c r="G8" i="5"/>
  <c r="G17" i="5"/>
  <c r="C7" i="5"/>
  <c r="B5" i="5"/>
  <c r="B7" i="5"/>
  <c r="B36" i="5" l="1"/>
  <c r="F36" i="5"/>
  <c r="C36" i="5"/>
  <c r="G36" i="5"/>
  <c r="G45" i="5"/>
  <c r="B45" i="5"/>
  <c r="F45" i="5"/>
  <c r="D23" i="5"/>
  <c r="D18" i="5"/>
  <c r="K5" i="5"/>
  <c r="D20" i="5"/>
  <c r="D26" i="5"/>
  <c r="D9" i="5"/>
  <c r="D11" i="5" s="1"/>
  <c r="G18" i="5"/>
  <c r="G49" i="5" s="1"/>
  <c r="F18" i="5"/>
  <c r="F49" i="5" s="1"/>
  <c r="F20" i="5"/>
  <c r="L16" i="5"/>
  <c r="K17" i="5"/>
  <c r="K16" i="5"/>
  <c r="B20" i="5"/>
  <c r="I14" i="5"/>
  <c r="G26" i="5"/>
  <c r="F68" i="2" s="1"/>
  <c r="F26" i="5"/>
  <c r="F64" i="2" s="1"/>
  <c r="G25" i="5"/>
  <c r="F9" i="5"/>
  <c r="F25" i="5"/>
  <c r="G23" i="5"/>
  <c r="G54" i="5" s="1"/>
  <c r="F23" i="5"/>
  <c r="F54" i="5" s="1"/>
  <c r="L8" i="5"/>
  <c r="C26" i="5"/>
  <c r="F57" i="2" s="1"/>
  <c r="L7" i="5"/>
  <c r="C9" i="5"/>
  <c r="K8" i="5"/>
  <c r="B26" i="5"/>
  <c r="F53" i="2" s="1"/>
  <c r="K7" i="5"/>
  <c r="B9" i="5"/>
  <c r="B40" i="5" s="1"/>
  <c r="C23" i="5"/>
  <c r="C54" i="5" s="1"/>
  <c r="L5" i="5"/>
  <c r="C20" i="5"/>
  <c r="G9" i="5"/>
  <c r="G40" i="5" s="1"/>
  <c r="L17" i="5"/>
  <c r="G20" i="5"/>
  <c r="B25" i="5"/>
  <c r="F29" i="2" s="1"/>
  <c r="I5" i="5"/>
  <c r="B18" i="5"/>
  <c r="B49" i="5" s="1"/>
  <c r="C25" i="5"/>
  <c r="F33" i="2" s="1"/>
  <c r="C18" i="5"/>
  <c r="C49" i="5" s="1"/>
  <c r="D25" i="5"/>
  <c r="D27" i="5"/>
  <c r="B32" i="5"/>
  <c r="B23" i="5"/>
  <c r="B54" i="5" s="1"/>
  <c r="H25" i="5"/>
  <c r="H29" i="5" s="1"/>
  <c r="C32" i="5"/>
  <c r="K14" i="5"/>
  <c r="L14" i="5"/>
  <c r="D29" i="5" l="1"/>
  <c r="F11" i="5"/>
  <c r="F40" i="5"/>
  <c r="C11" i="5"/>
  <c r="C40" i="5"/>
  <c r="B11" i="5"/>
  <c r="I20" i="5"/>
  <c r="I23" i="5"/>
  <c r="K20" i="5"/>
  <c r="F27" i="5"/>
  <c r="F58" i="5" s="1"/>
  <c r="G29" i="5"/>
  <c r="F44" i="2"/>
  <c r="B27" i="5"/>
  <c r="B58" i="5" s="1"/>
  <c r="F16" i="2"/>
  <c r="F20" i="2"/>
  <c r="F9" i="2"/>
  <c r="F29" i="5"/>
  <c r="F40" i="2"/>
  <c r="C27" i="5"/>
  <c r="C58" i="5" s="1"/>
  <c r="F5" i="2"/>
  <c r="I9" i="5"/>
  <c r="L20" i="5"/>
  <c r="C29" i="5"/>
  <c r="L11" i="5"/>
  <c r="K11" i="5"/>
  <c r="B29" i="5"/>
  <c r="I32" i="5"/>
  <c r="I18" i="5"/>
  <c r="G11" i="5"/>
  <c r="G27" i="5"/>
  <c r="G58" i="5" s="1"/>
  <c r="I11" i="5" l="1"/>
  <c r="I29" i="5" s="1"/>
  <c r="F73" i="2" s="1"/>
  <c r="L29" i="5"/>
  <c r="K29" i="5"/>
  <c r="I27" i="5"/>
  <c r="F217" i="1"/>
  <c r="F215" i="1"/>
  <c r="R211" i="1"/>
  <c r="R210" i="1"/>
  <c r="F213" i="1"/>
  <c r="F214" i="1"/>
  <c r="F211" i="1"/>
  <c r="F210" i="1"/>
  <c r="G210" i="1" l="1"/>
  <c r="G217" i="1"/>
  <c r="G216" i="1"/>
  <c r="G215" i="1"/>
  <c r="G214" i="1"/>
  <c r="G213" i="1"/>
  <c r="G212" i="1"/>
  <c r="G211" i="1"/>
  <c r="D9" i="2"/>
  <c r="K6" i="2" s="1"/>
  <c r="K7" i="2" s="1"/>
  <c r="K8" i="2" s="1"/>
  <c r="D29" i="2"/>
  <c r="D30" i="2" s="1"/>
  <c r="D16" i="2"/>
  <c r="C16" i="2"/>
  <c r="R217" i="1"/>
  <c r="R212" i="1"/>
  <c r="R214" i="1"/>
  <c r="R215" i="1"/>
  <c r="R216" i="1"/>
  <c r="R213" i="1"/>
  <c r="D33" i="2" l="1"/>
  <c r="J3" i="1"/>
  <c r="J165" i="1" l="1"/>
  <c r="J140" i="1"/>
  <c r="J79" i="1"/>
  <c r="J55" i="1"/>
  <c r="J18" i="1"/>
  <c r="J164" i="1"/>
  <c r="J151" i="1"/>
  <c r="J139" i="1"/>
  <c r="J126" i="1"/>
  <c r="J114" i="1"/>
  <c r="J102" i="1"/>
  <c r="J89" i="1"/>
  <c r="J78" i="1"/>
  <c r="J66" i="1"/>
  <c r="J54" i="1"/>
  <c r="J41" i="1"/>
  <c r="J29" i="1"/>
  <c r="J17" i="1"/>
  <c r="J4" i="1"/>
  <c r="J163" i="1"/>
  <c r="J150" i="1"/>
  <c r="J138" i="1"/>
  <c r="J125" i="1"/>
  <c r="J113" i="1"/>
  <c r="J101" i="1"/>
  <c r="J88" i="1"/>
  <c r="J77" i="1"/>
  <c r="J65" i="1"/>
  <c r="J53" i="1"/>
  <c r="J40" i="1"/>
  <c r="J28" i="1"/>
  <c r="J16" i="1"/>
  <c r="J103" i="1"/>
  <c r="J42" i="1"/>
  <c r="J162" i="1"/>
  <c r="J149" i="1"/>
  <c r="J136" i="1"/>
  <c r="J124" i="1"/>
  <c r="J112" i="1"/>
  <c r="J100" i="1"/>
  <c r="J87" i="1"/>
  <c r="J76" i="1"/>
  <c r="J64" i="1"/>
  <c r="J52" i="1"/>
  <c r="J39" i="1"/>
  <c r="J27" i="1"/>
  <c r="J14" i="1"/>
  <c r="J127" i="1"/>
  <c r="J115" i="1"/>
  <c r="J30" i="1"/>
  <c r="J90" i="1"/>
  <c r="J5" i="1"/>
  <c r="J152" i="1"/>
  <c r="J67" i="1"/>
  <c r="J159" i="1"/>
  <c r="J109" i="1"/>
  <c r="J84" i="1"/>
  <c r="J49" i="1"/>
  <c r="J11" i="1"/>
  <c r="J73" i="1"/>
  <c r="J24" i="1"/>
  <c r="J146" i="1"/>
  <c r="J96" i="1"/>
  <c r="J36" i="1"/>
  <c r="J167" i="1"/>
  <c r="J154" i="1"/>
  <c r="J142" i="1"/>
  <c r="J129" i="1"/>
  <c r="J117" i="1"/>
  <c r="J105" i="1"/>
  <c r="J92" i="1"/>
  <c r="J69" i="1"/>
  <c r="J57" i="1"/>
  <c r="J44" i="1"/>
  <c r="J32" i="1"/>
  <c r="J20" i="1"/>
  <c r="J7" i="1"/>
  <c r="J133" i="1"/>
  <c r="J121" i="1"/>
  <c r="J61" i="1"/>
  <c r="J166" i="1"/>
  <c r="J153" i="1"/>
  <c r="J141" i="1"/>
  <c r="J128" i="1"/>
  <c r="J116" i="1"/>
  <c r="J104" i="1"/>
  <c r="J91" i="1"/>
  <c r="J80" i="1"/>
  <c r="J68" i="1"/>
  <c r="J56" i="1"/>
  <c r="J43" i="1"/>
  <c r="J31" i="1"/>
  <c r="J19" i="1"/>
  <c r="J6" i="1"/>
  <c r="J99" i="1"/>
  <c r="J63" i="1"/>
  <c r="J26" i="1"/>
  <c r="J110" i="1"/>
  <c r="J85" i="1"/>
  <c r="J74" i="1"/>
  <c r="J62" i="1"/>
  <c r="J135" i="1"/>
  <c r="J123" i="1"/>
  <c r="J86" i="1"/>
  <c r="J37" i="1"/>
  <c r="J157" i="1"/>
  <c r="J145" i="1"/>
  <c r="J132" i="1"/>
  <c r="J120" i="1"/>
  <c r="J108" i="1"/>
  <c r="J95" i="1"/>
  <c r="J83" i="1"/>
  <c r="J72" i="1"/>
  <c r="J60" i="1"/>
  <c r="J48" i="1"/>
  <c r="J35" i="1"/>
  <c r="J23" i="1"/>
  <c r="J10" i="1"/>
  <c r="J148" i="1"/>
  <c r="J111" i="1"/>
  <c r="J13" i="1"/>
  <c r="J160" i="1"/>
  <c r="J50" i="1"/>
  <c r="J169" i="1"/>
  <c r="J156" i="1"/>
  <c r="J144" i="1"/>
  <c r="J131" i="1"/>
  <c r="J119" i="1"/>
  <c r="J107" i="1"/>
  <c r="J94" i="1"/>
  <c r="J82" i="1"/>
  <c r="J71" i="1"/>
  <c r="J59" i="1"/>
  <c r="J47" i="1"/>
  <c r="J34" i="1"/>
  <c r="J22" i="1"/>
  <c r="J9" i="1"/>
  <c r="J75" i="1"/>
  <c r="J147" i="1"/>
  <c r="J122" i="1"/>
  <c r="J12" i="1"/>
  <c r="J168" i="1"/>
  <c r="J155" i="1"/>
  <c r="J143" i="1"/>
  <c r="J130" i="1"/>
  <c r="J118" i="1"/>
  <c r="J106" i="1"/>
  <c r="J93" i="1"/>
  <c r="J81" i="1"/>
  <c r="J70" i="1"/>
  <c r="J58" i="1"/>
  <c r="J45" i="1"/>
  <c r="J33" i="1"/>
  <c r="J21" i="1"/>
  <c r="J8" i="1"/>
  <c r="J38" i="1"/>
  <c r="J97" i="1"/>
  <c r="J161" i="1"/>
  <c r="J51" i="1"/>
  <c r="J134" i="1"/>
  <c r="J25" i="1"/>
  <c r="D68" i="2"/>
  <c r="D69" i="2" s="1"/>
  <c r="D64" i="2"/>
  <c r="D65" i="2" s="1"/>
  <c r="C64" i="2"/>
  <c r="C65" i="2" s="1"/>
  <c r="D57" i="2"/>
  <c r="D58" i="2" s="1"/>
  <c r="C57" i="2"/>
  <c r="C58" i="2" s="1"/>
  <c r="D53" i="2"/>
  <c r="D54" i="2" s="1"/>
  <c r="C44" i="2"/>
  <c r="C45" i="2" s="1"/>
  <c r="D44" i="2"/>
  <c r="D45" i="2" s="1"/>
  <c r="C40" i="2"/>
  <c r="C41" i="2" s="1"/>
  <c r="D40" i="2"/>
  <c r="D41" i="2" s="1"/>
  <c r="C20" i="2"/>
  <c r="D20" i="2"/>
  <c r="D21" i="2" s="1"/>
  <c r="K17" i="2" s="1"/>
  <c r="K18" i="2" s="1"/>
  <c r="C17" i="2"/>
  <c r="D10" i="2"/>
  <c r="C6" i="2"/>
  <c r="D34" i="2"/>
  <c r="C10" i="2"/>
  <c r="C21" i="2"/>
  <c r="C53" i="2"/>
  <c r="C54" i="2" s="1"/>
  <c r="C5" i="2"/>
  <c r="C68" i="2"/>
  <c r="C69" i="2" s="1"/>
  <c r="D5" i="2"/>
  <c r="C33" i="2"/>
  <c r="C34" i="2" s="1"/>
  <c r="C9" i="2"/>
  <c r="K19" i="2"/>
  <c r="D6" i="2" l="1"/>
  <c r="J6" i="2"/>
  <c r="J7" i="2" s="1"/>
  <c r="P189" i="1"/>
  <c r="P190" i="1" s="1"/>
  <c r="N189" i="1"/>
  <c r="N190" i="1" s="1"/>
  <c r="D17" i="2"/>
  <c r="O189" i="1"/>
  <c r="O190" i="1" s="1"/>
  <c r="Q188" i="1"/>
  <c r="J8" i="2"/>
  <c r="S188" i="1" l="1"/>
  <c r="S3" i="1"/>
  <c r="S183" i="1" l="1"/>
  <c r="R188" i="1"/>
  <c r="S187" i="1"/>
  <c r="S189" i="1" s="1"/>
  <c r="M189" i="1"/>
  <c r="M190" i="1" s="1"/>
  <c r="S190" i="1" l="1"/>
  <c r="C29" i="2" l="1"/>
  <c r="C30" i="2" s="1"/>
  <c r="R3" i="1"/>
  <c r="R183" i="1" s="1"/>
  <c r="L183" i="1"/>
  <c r="L184" i="1" s="1"/>
  <c r="L189" i="1"/>
  <c r="Q3" i="1"/>
  <c r="Q183" i="1" s="1"/>
  <c r="Q189" i="1" l="1"/>
  <c r="Q190" i="1" s="1"/>
  <c r="K183" i="1"/>
  <c r="K184" i="1" s="1"/>
  <c r="L190" i="1"/>
  <c r="R187" i="1"/>
  <c r="R189" i="1" s="1"/>
  <c r="R190" i="1" s="1"/>
  <c r="K189" i="1" l="1"/>
  <c r="K190" i="1" s="1"/>
</calcChain>
</file>

<file path=xl/sharedStrings.xml><?xml version="1.0" encoding="utf-8"?>
<sst xmlns="http://schemas.openxmlformats.org/spreadsheetml/2006/main" count="24110" uniqueCount="2873">
  <si>
    <t>facility_exim_account_num</t>
  </si>
  <si>
    <t>Finance (SAP) Number</t>
  </si>
  <si>
    <t>Type of Financing</t>
  </si>
  <si>
    <t>Borrower name</t>
  </si>
  <si>
    <t>Currency</t>
  </si>
  <si>
    <t>Watchlist (Yes/No)</t>
  </si>
  <si>
    <t>ECL - May 2025</t>
  </si>
  <si>
    <t>Total ECL MYR (C&amp;C)</t>
  </si>
  <si>
    <t>Variance</t>
  </si>
  <si>
    <t>Islamic</t>
  </si>
  <si>
    <t xml:space="preserve">AEMULUS CORPORATION SDN BHD </t>
  </si>
  <si>
    <t>MYR</t>
  </si>
  <si>
    <t>No</t>
  </si>
  <si>
    <t xml:space="preserve">AESCOMED HEALTHCARE SDN BHD </t>
  </si>
  <si>
    <t>AGRO 19 BERHAD</t>
  </si>
  <si>
    <t>AGRO 19 INDUSTRIES SDN BHD (FORMERLY KNOWN AS RR INDUSTRIES SDN BHD)</t>
  </si>
  <si>
    <t>AMC CINCARIA SDN. BHD.</t>
  </si>
  <si>
    <t>AMCORP PROPERTIES BERHAD</t>
  </si>
  <si>
    <t>GBP</t>
  </si>
  <si>
    <t>ANN JOO INTEGRATED STEEL SDN BHD</t>
  </si>
  <si>
    <t>ASIA CARGO NETWORK SDN BHD</t>
  </si>
  <si>
    <t>Yes</t>
  </si>
  <si>
    <t>EXIM/ACN/BG/25/009</t>
  </si>
  <si>
    <t>A-T PRECISION ENGINEERING SDN. BHD.</t>
  </si>
  <si>
    <t>BERTAMBEST SDN. BHD.</t>
  </si>
  <si>
    <t>BHAVANI FOODS (M) SDN BHD</t>
  </si>
  <si>
    <t>BIFORST LOGISTICS SDN. BHD.</t>
  </si>
  <si>
    <t>BIO ENECO SDN BHD</t>
  </si>
  <si>
    <t>BOUSTEAD PETROLEUM MARKETING SDN BHD</t>
  </si>
  <si>
    <t>USD</t>
  </si>
  <si>
    <t>Conventional</t>
  </si>
  <si>
    <t>BUMI ARMADA HOLDINGS LABUAN LIMITED</t>
  </si>
  <si>
    <t>CAHYA MATA PHOSPHATES INDUSTRIES SDN BHD (FORMERLY KNOWN AS MALAYSIAN PHOSPHATE ADDITIVES (SARAWAK) SDN BHD</t>
  </si>
  <si>
    <t>CHOON ENG (SARAWAK)SDN.BHD.</t>
  </si>
  <si>
    <t>CONFAST MOBILE SDN BHD</t>
  </si>
  <si>
    <t>DUTA MARINE SDN. BHD.</t>
  </si>
  <si>
    <t>ENERGY EQUIPMENT TECH SDN. BHD</t>
  </si>
  <si>
    <t>FABULOUS SUNVIEW SDN BHD</t>
  </si>
  <si>
    <t>FATHOPES ENERGY SDN. BHD.</t>
  </si>
  <si>
    <t>FGV CAPITAL SDN BHD</t>
  </si>
  <si>
    <t>GEMILANG COACHWORK SDN. BHD.</t>
  </si>
  <si>
    <t>GLIDE TECHNOLOGY SDN BHD</t>
  </si>
  <si>
    <t>GLOBAL TOWER CORPORATION PTY LTD</t>
  </si>
  <si>
    <t>HELMS GEOMARINE SDN BHD</t>
  </si>
  <si>
    <t>HERNAN CORPORATION SDN BHD</t>
  </si>
  <si>
    <t>HEXTAR GLOBAL BHD</t>
  </si>
  <si>
    <t>HY-FRESH INDUSTRIES SDN. BHD</t>
  </si>
  <si>
    <t>HYRAX OIL SDN BHD</t>
  </si>
  <si>
    <t>IGNIS ENVIRONMENT INITIATIVES SDN. BHD.</t>
  </si>
  <si>
    <t>IMPACT METAL RESOURCES SDN. BHD.</t>
  </si>
  <si>
    <t>INGRESS INDUSTRIAL (MALAYSIA) SDN BHD</t>
  </si>
  <si>
    <t>ISTANBUL SABIHA GOKCEN ULUSLARARASI HAVALIMANI YATIRIM YAPIM ISLETME A.S</t>
  </si>
  <si>
    <t>EUR</t>
  </si>
  <si>
    <t xml:space="preserve">JFC FOOD INDUSTRIES SDN BHD </t>
  </si>
  <si>
    <t>JLAND AUSTRALIA PTY LTD</t>
  </si>
  <si>
    <t>AUD</t>
  </si>
  <si>
    <t>JOYERIA KOHINOOR SDN BHD</t>
  </si>
  <si>
    <t>KIAN JOO CANS DISTRIBUTION SDN BHD</t>
  </si>
  <si>
    <t xml:space="preserve">KLITZ VIBRANT IMPORTED KITCHENS SDN BHD </t>
  </si>
  <si>
    <t>KR TRAVEL &amp; TOURS SDN BHD</t>
  </si>
  <si>
    <t>KYOTO ENERGY VENTURES SDN BHD</t>
  </si>
  <si>
    <t>MAC WORLD INDUSTRIES SDN BHD</t>
  </si>
  <si>
    <t xml:space="preserve">MALAYSIA STEEL WORKS (KL) BERHAD </t>
  </si>
  <si>
    <t>MARINE CREATION SDN. BHD.</t>
  </si>
  <si>
    <t>MASTER SUPPLIERS SDN BHD</t>
  </si>
  <si>
    <t>MEWAH-OILS SDN. BHD.</t>
  </si>
  <si>
    <t>MEWAHOLEO INDUSTRIES SDN BHD</t>
  </si>
  <si>
    <t>MHC COLDSTORAGE SDN BHD</t>
  </si>
  <si>
    <t>MKRS BUMI (M) SDN BHD</t>
  </si>
  <si>
    <t xml:space="preserve">NIKMAT MUJUR SDN BHD </t>
  </si>
  <si>
    <t>OCEAN21 OFFSHORE SDN BHD</t>
  </si>
  <si>
    <t>OM MATERIALS (SARAWAK) SDN BHD</t>
  </si>
  <si>
    <t>EXIM/OMS/BG(FG)/24/073</t>
  </si>
  <si>
    <t>OM Materials (Sarawak) Sdn Bhd</t>
  </si>
  <si>
    <t>EXIM/OMS/BG(FG)/24/076</t>
  </si>
  <si>
    <t>EXIM/OMS/BG(FG)/24/072</t>
  </si>
  <si>
    <t>EXIM/OMS/BG(FG)/24/074</t>
  </si>
  <si>
    <t>EXIM/OMS/BG(FG)/24/075</t>
  </si>
  <si>
    <t>EXIM/OMS/BG(FG)/24/071</t>
  </si>
  <si>
    <t>EXIM/OMS/BG(FG)/24/082</t>
  </si>
  <si>
    <t>EXIM/OMS/BG(FG)/25/002</t>
  </si>
  <si>
    <t>EXIM/OMS/BG(FG)/24/086</t>
  </si>
  <si>
    <t>EXIM/OMS/BG(FG)/24/083</t>
  </si>
  <si>
    <t>EXIM/OMS/BG(FG)/24/084</t>
  </si>
  <si>
    <t>EXIM/OMS/BG(FG)/24/085</t>
  </si>
  <si>
    <t>EXIM/PFSB/BG-i/25/011</t>
  </si>
  <si>
    <t>Pertama Ferroalloys Sdn Bhd\n (ISLAMIC FACILITY)</t>
  </si>
  <si>
    <t>PERTAMA FERROALLOYS SDN. BHD.</t>
  </si>
  <si>
    <t>PERUSAHAAN OTOMOBIL NASIONAL SDN. BHD</t>
  </si>
  <si>
    <t>PIPESWAY FURNITURE SDN BHD</t>
  </si>
  <si>
    <t>PROBASE ESWATINI PTY LTD</t>
  </si>
  <si>
    <t xml:space="preserve">PT ENVIROTECH AKVA INDONESIA </t>
  </si>
  <si>
    <t>PTS GOLDKIST INDUSTRIES SDN BHD</t>
  </si>
  <si>
    <t>PUREBLEACH SDN BHD</t>
  </si>
  <si>
    <t>PUSAN FURNITURE INDUSTRIES SDN BHD</t>
  </si>
  <si>
    <t>PWN EXCELLENCE SDN BHD</t>
  </si>
  <si>
    <t>RADYSIS ASIA SDN. BHD.</t>
  </si>
  <si>
    <t>REPUBLIC OF IRAQ</t>
  </si>
  <si>
    <t>REPUBLIC OF SEYCHELLES</t>
  </si>
  <si>
    <t>RIZMAN RUZAINI CREATIONS (M) SDN BHD</t>
  </si>
  <si>
    <t>S P SETIA BERHAD</t>
  </si>
  <si>
    <t>SARAGREEN SDN BHD</t>
  </si>
  <si>
    <t xml:space="preserve">SARAWAK PETCHEM SDN BHD </t>
  </si>
  <si>
    <t>SERI ELBERT (SINGAPORE) PTE. LTD.</t>
  </si>
  <si>
    <t>SERI EMEI (SINGAPORE) PTE. LTD.</t>
  </si>
  <si>
    <t>SERI EMORY (SINGAPORE) PTE. LTD</t>
  </si>
  <si>
    <t>SERI EMPEROR (SINGAPORE) PTE. LTD</t>
  </si>
  <si>
    <t>SERI ERLANG (SINGAPORE) PTE. LTD.</t>
  </si>
  <si>
    <t>SERI EVEREST (SINGAPORE) PTE. LTD.</t>
  </si>
  <si>
    <t>SITI KHADIJAH APPAREL SDN BHD</t>
  </si>
  <si>
    <t>SKY BLUE MEDIA SDN BHD</t>
  </si>
  <si>
    <t>SMH RAIL SDN BHD</t>
  </si>
  <si>
    <t>EXIM/SMH/APB/25/003</t>
  </si>
  <si>
    <t>SMH Rail Sdn Bhd/APB/25/003</t>
  </si>
  <si>
    <t>EXIM/SMH/TNBG/25/013</t>
  </si>
  <si>
    <t>SMH Rail Sdn Bhd/TNBG/25/013</t>
  </si>
  <si>
    <t>EXIM/SMH/TNBG/25/014</t>
  </si>
  <si>
    <t>SMH Rail Sdn Bhd/TNBG/25/014</t>
  </si>
  <si>
    <t>EXIM/SMH/TNBG/25/015</t>
  </si>
  <si>
    <t>SMH Rail Sdn Bhd/TNBG/25/015</t>
  </si>
  <si>
    <t>SMH Rail Sdn Bhd/WBG/25/016</t>
  </si>
  <si>
    <t>SMH Rail Thailand Sdn Bhd</t>
  </si>
  <si>
    <t>SOUTHEAST ASIA FRUITS INDUSTRY SDN BHD</t>
  </si>
  <si>
    <t>SRI DAYAA MANUFACTURING SDN. BHD.</t>
  </si>
  <si>
    <t>TABCO FOOD SERVICES SDN BHD</t>
  </si>
  <si>
    <t>TAIACE ENERGY SERVICES SDN  BHD</t>
  </si>
  <si>
    <t>TERAS BUDI RESOURCES SDN. BHD.</t>
  </si>
  <si>
    <t>THAI AROI RICE VERMICELLI COMPANY LIMITED</t>
  </si>
  <si>
    <t>THE MINISTRY OF FINANCE GOVERNMENT OF LAO PDR</t>
  </si>
  <si>
    <t>TIONG NAM LOGISTICS SOLUTIONS SDN. BHD.</t>
  </si>
  <si>
    <t>TRISTAR GLOBAL SDN. BHD.</t>
  </si>
  <si>
    <t>UB ACRYLIC (M) SDN BHD</t>
  </si>
  <si>
    <t>URBAN PINNACLE SDN. BHD.</t>
  </si>
  <si>
    <t>WELL-BUILT ALLOY INDUSTRIES SDN BHD</t>
  </si>
  <si>
    <t>WHITEX GARMENTS SDN BHD</t>
  </si>
  <si>
    <t>WSA VENTURE AUSTRALIA (M) SDN BHD</t>
  </si>
  <si>
    <t>YH POLYMER SDN. BHD</t>
  </si>
  <si>
    <t>YINSON INTERNATIONAL PTE LTD</t>
  </si>
  <si>
    <t>ZAID IBRAHIM &amp; CO.</t>
  </si>
  <si>
    <t>Total</t>
  </si>
  <si>
    <t>Total stage 1</t>
  </si>
  <si>
    <t>Total stage 2</t>
  </si>
  <si>
    <t xml:space="preserve">Total  </t>
  </si>
  <si>
    <t>Total ECL MYR (LAF)</t>
  </si>
  <si>
    <t>EXIM/SMH/TNBG/25/016</t>
  </si>
  <si>
    <t>P&amp;L movement</t>
  </si>
  <si>
    <t xml:space="preserve">MFRS staging </t>
  </si>
  <si>
    <t>Staging movement</t>
  </si>
  <si>
    <t xml:space="preserve">BS ECL for Loan </t>
  </si>
  <si>
    <t>EXIM (Cost Center: 1061050000)</t>
  </si>
  <si>
    <t>Dr</t>
  </si>
  <si>
    <t>Cr</t>
  </si>
  <si>
    <t>EXIB (Cost Center: 1062050000)</t>
  </si>
  <si>
    <t xml:space="preserve"> </t>
  </si>
  <si>
    <t>BS ECL for BG</t>
  </si>
  <si>
    <t>BS ECL for Undrawn Loan</t>
  </si>
  <si>
    <t>Checking :</t>
  </si>
  <si>
    <t>Row Labels</t>
  </si>
  <si>
    <t>Grand Total</t>
  </si>
  <si>
    <t>Sum of Total ECL MYR (LAF)3</t>
  </si>
  <si>
    <t>Sum of Total ECL MYR (C&amp;C)3</t>
  </si>
  <si>
    <t>Undrawn/BG</t>
  </si>
  <si>
    <t>Undrawn</t>
  </si>
  <si>
    <t>BG</t>
  </si>
  <si>
    <t>Sum of ECL - May 2025</t>
  </si>
  <si>
    <t>Sum of Total ECL MYR (LAF)</t>
  </si>
  <si>
    <t>Sum of Total ECL MYR (C&amp;C)</t>
  </si>
  <si>
    <t>Sum of Total ECL MYR (LAF)2</t>
  </si>
  <si>
    <t>Sum of Total ECL MYR (C&amp;C)2</t>
  </si>
  <si>
    <t xml:space="preserve">Conventional </t>
  </si>
  <si>
    <t>Stage 1</t>
  </si>
  <si>
    <t>Stage 2</t>
  </si>
  <si>
    <t>Kuala Lumpur          Ledger 0L                                                                   RFBILA00/RAJMATUL Page           1</t>
  </si>
  <si>
    <t>Company code</t>
  </si>
  <si>
    <t>EXIB</t>
  </si>
  <si>
    <t>Business area</t>
  </si>
  <si>
    <t>****</t>
  </si>
  <si>
    <t>Amounts in</t>
  </si>
  <si>
    <t>C</t>
  </si>
  <si>
    <t>Comp</t>
  </si>
  <si>
    <t>Bus.</t>
  </si>
  <si>
    <t>Texts</t>
  </si>
  <si>
    <t>Reporting period</t>
  </si>
  <si>
    <t>Comparison period</t>
  </si>
  <si>
    <t xml:space="preserve">       Absolute</t>
  </si>
  <si>
    <t xml:space="preserve">   Rel</t>
  </si>
  <si>
    <t>Sumtn</t>
  </si>
  <si>
    <t>F</t>
  </si>
  <si>
    <t>code</t>
  </si>
  <si>
    <t>area</t>
  </si>
  <si>
    <t>(01.2025-05.2025)</t>
  </si>
  <si>
    <t>(01.2025-04.2025)</t>
  </si>
  <si>
    <t xml:space="preserve">     difference</t>
  </si>
  <si>
    <t xml:space="preserve">   dif</t>
  </si>
  <si>
    <t>level</t>
  </si>
  <si>
    <t xml:space="preserve">                               BALANCE SHEET</t>
  </si>
  <si>
    <t xml:space="preserve">                               =============</t>
  </si>
  <si>
    <t>INVESTMENT</t>
  </si>
  <si>
    <t>FVTPL Investment in Shares-PGB</t>
  </si>
  <si>
    <t>Investment in Share-Daya Maritime</t>
  </si>
  <si>
    <t xml:space="preserve">     Quoted Shares</t>
  </si>
  <si>
    <t>*4*</t>
  </si>
  <si>
    <t>CURRENT ASSET</t>
  </si>
  <si>
    <t>Investment CMP i32 AUD -Cost</t>
  </si>
  <si>
    <t>Investment CMP i32AUD-Profit</t>
  </si>
  <si>
    <t>*5*</t>
  </si>
  <si>
    <t>Loans Receivable -Islamic  Financing</t>
  </si>
  <si>
    <t>Contra Valuate-Loan Receive</t>
  </si>
  <si>
    <t>Loans Receivable -Islamic  Financing Pr</t>
  </si>
  <si>
    <t>Contra Valuate-Loan Receive Profit</t>
  </si>
  <si>
    <t>Profit Income Impaired</t>
  </si>
  <si>
    <t>Contra Valuation-Ijarah Profit Receivab</t>
  </si>
  <si>
    <t>Ijarah Profit Receivable (AR)</t>
  </si>
  <si>
    <t>Unearn Profit- Islamic Financing</t>
  </si>
  <si>
    <t>Contra Valuate-Unearn Profit</t>
  </si>
  <si>
    <t>Unearn Profit-Modification gain loss</t>
  </si>
  <si>
    <t>Financing Payable- Islamic Financing</t>
  </si>
  <si>
    <t>Contra Valuate-Financing Payable</t>
  </si>
  <si>
    <t>BIMB-14153010018884</t>
  </si>
  <si>
    <t>BNM - Rentas</t>
  </si>
  <si>
    <t>CIMB Islamic</t>
  </si>
  <si>
    <t>Cash &amp; Bank Balances (RM)</t>
  </si>
  <si>
    <t>Standard Chartered-358203958800</t>
  </si>
  <si>
    <t xml:space="preserve"> Cash &amp; Bank Balances (USD)</t>
  </si>
  <si>
    <t>Investment Tawaruq Cost</t>
  </si>
  <si>
    <t>Investment Tawaruq-Interest</t>
  </si>
  <si>
    <t xml:space="preserve">     Deposits in Financial Institutions (RM)</t>
  </si>
  <si>
    <t>Investment-Tawaruq i96 USD -Cost</t>
  </si>
  <si>
    <t>Investment-Tawaruq C Murabahah i96 USD-</t>
  </si>
  <si>
    <t xml:space="preserve">     Deposits in Financial Institutions(USD)</t>
  </si>
  <si>
    <t>Investment CMP i30EUR-Cost</t>
  </si>
  <si>
    <t>Investment CMP i30EUR-Profit</t>
  </si>
  <si>
    <t xml:space="preserve"> Deposits in Financial Institution-(EUR)</t>
  </si>
  <si>
    <t>Investment CMP i31GBP-Cost</t>
  </si>
  <si>
    <t>Investment CMP i31GBP-Profit</t>
  </si>
  <si>
    <t>Islamic  Instrument  For Sukuk</t>
  </si>
  <si>
    <t>SukukEquity Fund USD</t>
  </si>
  <si>
    <t>Islamic  Instrument  GII</t>
  </si>
  <si>
    <t>Other Financial Instruments</t>
  </si>
  <si>
    <t>AFS-Mark To Market-OFI</t>
  </si>
  <si>
    <t>Other Takaful Fund receivable</t>
  </si>
  <si>
    <t xml:space="preserve">     Trade Debtors-Insurance Premuims</t>
  </si>
  <si>
    <t>IP Asset / IIS</t>
  </si>
  <si>
    <t>IP Asset / Tawidh in Suspense</t>
  </si>
  <si>
    <t>Profit Tawidh Loan Debtors</t>
  </si>
  <si>
    <t>Acc. Receivable-Inv For Sukuk</t>
  </si>
  <si>
    <t>Acc. Receivable Islamic Instrument GII</t>
  </si>
  <si>
    <t xml:space="preserve"> Amortization- For Sukuk Paper</t>
  </si>
  <si>
    <t xml:space="preserve"> Amortization Islamic GII MYR</t>
  </si>
  <si>
    <t xml:space="preserve">     Interest Receivable-Investments (RM)</t>
  </si>
  <si>
    <t>Prepayment Expenses Islamic</t>
  </si>
  <si>
    <t>Deffered Fee Income</t>
  </si>
  <si>
    <t>Accounts Receivable</t>
  </si>
  <si>
    <t>Due from MOF - SIP2</t>
  </si>
  <si>
    <t xml:space="preserve">     Prepayment, Deposit and Other Debtors</t>
  </si>
  <si>
    <t>Other Debtors - Miscellaneous</t>
  </si>
  <si>
    <t>Other Debtors-Loan</t>
  </si>
  <si>
    <t>Contra Valuate-Loans Other Charges</t>
  </si>
  <si>
    <t>Othr Debtor-Processing fees</t>
  </si>
  <si>
    <t>Loan Debtors others</t>
  </si>
  <si>
    <t>Takaful Fund Receivable</t>
  </si>
  <si>
    <t xml:space="preserve">     Takeover Account Year 2006</t>
  </si>
  <si>
    <t>TOTAL CURRENT ASSETS</t>
  </si>
  <si>
    <t>CURRENT LIABILITIES</t>
  </si>
  <si>
    <t>Amount due to EXIM (GST)</t>
  </si>
  <si>
    <t>Accounts Payable - Trade</t>
  </si>
  <si>
    <t>Accounts Payable Trade</t>
  </si>
  <si>
    <t>Accounts Payable - Non Trade</t>
  </si>
  <si>
    <t>Accounts payable-Non Trade</t>
  </si>
  <si>
    <t>Loans Payable</t>
  </si>
  <si>
    <t>Contra-valuate Vendor Loans</t>
  </si>
  <si>
    <t>Profit Payable-HILB-30Mil</t>
  </si>
  <si>
    <t>Profit Payable - OCBC-USD</t>
  </si>
  <si>
    <t>Profit Payable - SMBC-USD</t>
  </si>
  <si>
    <t>Profit  Pay- SFC (RM)</t>
  </si>
  <si>
    <t>Profit  Pay- SFC (AUD</t>
  </si>
  <si>
    <t>Profit  Pay- SFC GBP</t>
  </si>
  <si>
    <t>Profit  Payable-Sinking Fund Client</t>
  </si>
  <si>
    <t>Profit Payable-Paribas- USD</t>
  </si>
  <si>
    <t>Profit Payable-Paribas- GBP</t>
  </si>
  <si>
    <t>Profit  Payable-Hong Leong Bank- AUD</t>
  </si>
  <si>
    <t>Profit Payable-MIZUHO BANK (M) USD50M</t>
  </si>
  <si>
    <t>Profit Payable-SMBC- GBP</t>
  </si>
  <si>
    <t>Profit payable MM Deposit Islamic MYR</t>
  </si>
  <si>
    <t>Amt Due SPV(Profit  Payable-Sukuk)</t>
  </si>
  <si>
    <t xml:space="preserve">     Interest Payable</t>
  </si>
  <si>
    <t>Provision For Individual Allowance</t>
  </si>
  <si>
    <t>ECL Stage 1 Commitment and Contingent</t>
  </si>
  <si>
    <t>Expected Credit Loss Stage 2 -Commitmen</t>
  </si>
  <si>
    <t xml:space="preserve">     Provision for Commitment and Contingent</t>
  </si>
  <si>
    <t>Provision expected Credt Loss Stage 1</t>
  </si>
  <si>
    <t>Provision expected Credt Loss Stage 2</t>
  </si>
  <si>
    <t xml:space="preserve">     Allowance for Doubtful Debts-General</t>
  </si>
  <si>
    <t>Expenses Liability</t>
  </si>
  <si>
    <t xml:space="preserve">     Allowance for Claims-Specific</t>
  </si>
  <si>
    <t>Provision ECL Stage 3 Financial Investm</t>
  </si>
  <si>
    <t>Allowance for Investment Securities</t>
  </si>
  <si>
    <t>SinkingFund/DSRA Islamic</t>
  </si>
  <si>
    <t>Accrued - Expenses</t>
  </si>
  <si>
    <t>Unearned BG Commission</t>
  </si>
  <si>
    <t>Advance Profit-Supplier Credit Islamic</t>
  </si>
  <si>
    <t>Adv Profit-SC Islamic-USD</t>
  </si>
  <si>
    <t>Other Creditors - Miscellaneous</t>
  </si>
  <si>
    <t>Other Creditors- Zakat Distribution</t>
  </si>
  <si>
    <t>GST Output</t>
  </si>
  <si>
    <t>*000.0-</t>
  </si>
  <si>
    <t>Creditors-Istisna-Excess</t>
  </si>
  <si>
    <t>Sinking Fund-Client</t>
  </si>
  <si>
    <t>Sinking Fund- USD</t>
  </si>
  <si>
    <t>Sinking Fund- AUD</t>
  </si>
  <si>
    <t xml:space="preserve">     Accruals and Other Creditors</t>
  </si>
  <si>
    <t>Debts Services Reserve Accts-Client</t>
  </si>
  <si>
    <t>Due to Teraju-profit 50% (Subsidy)</t>
  </si>
  <si>
    <t>Collateral fund- Teraju</t>
  </si>
  <si>
    <t>Charity Fund-Trade Free</t>
  </si>
  <si>
    <t>Osaka 2025 Campaign Fund - Mawaddah</t>
  </si>
  <si>
    <t>IP Liability / IIS</t>
  </si>
  <si>
    <t>IP Liability / Tawidh in Suspense Liabi</t>
  </si>
  <si>
    <t xml:space="preserve">     Interest in Suspense</t>
  </si>
  <si>
    <t>Amount due to Exim</t>
  </si>
  <si>
    <t>Amount due Wakalah Fee</t>
  </si>
  <si>
    <t>Amount due to Exim Loan &amp; Others</t>
  </si>
  <si>
    <t>Amount due Takaful Insurance</t>
  </si>
  <si>
    <t>TOTAL CURRENT LIABILITIES</t>
  </si>
  <si>
    <t>NET WORKING CAPITAL</t>
  </si>
  <si>
    <t>*3*</t>
  </si>
  <si>
    <t>NET TOTAL ASSETS</t>
  </si>
  <si>
    <t>*2*</t>
  </si>
  <si>
    <t>LONG - TERM LIABILITIES</t>
  </si>
  <si>
    <t>MM Deposit Islamic MYR</t>
  </si>
  <si>
    <t>BNM Special Relief Fund (SRF) Program</t>
  </si>
  <si>
    <t>BNM Fund HTG</t>
  </si>
  <si>
    <t>BNM All Economic Sectors (AES) Program</t>
  </si>
  <si>
    <t>MITI-Ekspo 2025 Osaka</t>
  </si>
  <si>
    <t>RC I HLB-AUD</t>
  </si>
  <si>
    <t>AmtDueSPV(Sukuk Payable-USD)</t>
  </si>
  <si>
    <t>AmtDueSPV-Sukuk Premium/Discount-USD</t>
  </si>
  <si>
    <t>RC I OCBC Al Amin-USD</t>
  </si>
  <si>
    <t>RC I BNP Paribas-USD</t>
  </si>
  <si>
    <t>RC I BNP Paribas-GBP</t>
  </si>
  <si>
    <t>RCI-HLIB-USD</t>
  </si>
  <si>
    <t>CMRCI SMBC-USD</t>
  </si>
  <si>
    <t>RC I- MIZUHO BANK (M) USD50M</t>
  </si>
  <si>
    <t>Term Financing SMBC GBP</t>
  </si>
  <si>
    <t>Capitalised TL SCB USD300m</t>
  </si>
  <si>
    <t>Capitalised TFI SMBC 35m</t>
  </si>
  <si>
    <t xml:space="preserve">     Loan from Sumitomo Mitsui Bank</t>
  </si>
  <si>
    <t>TOTAL LONG TERM LIABILITIES</t>
  </si>
  <si>
    <t>SHAREHOLDERS' FUND</t>
  </si>
  <si>
    <t>Funding</t>
  </si>
  <si>
    <t>Islamic Banking Fund</t>
  </si>
  <si>
    <t>AFS Investment Reserve</t>
  </si>
  <si>
    <t>AFS Investment Reserve-deferred tax</t>
  </si>
  <si>
    <t>Retained Earnings</t>
  </si>
  <si>
    <t xml:space="preserve">     Retained earnings</t>
  </si>
  <si>
    <t xml:space="preserve">     Profit for the Period</t>
  </si>
  <si>
    <t>TOTAL SHAREHOLDERS' FUND</t>
  </si>
  <si>
    <t>NET TOTAL LIABILITIES</t>
  </si>
  <si>
    <t>Kuala Lumpur          Ledger 0L                                                                   RFBILA00/RAJMATUL Page           2</t>
  </si>
  <si>
    <t>Profit and Loss Statement</t>
  </si>
  <si>
    <t xml:space="preserve"> = = = = = = = = = = = = =</t>
  </si>
  <si>
    <t>OPERATING INCOME</t>
  </si>
  <si>
    <t>BANKING</t>
  </si>
  <si>
    <t>Profit-Tawidh</t>
  </si>
  <si>
    <t>*7*</t>
  </si>
  <si>
    <t>Cross Border-i</t>
  </si>
  <si>
    <t>Profit Corporate Banking Non Trade</t>
  </si>
  <si>
    <t>Profit SME Banking Non Trade</t>
  </si>
  <si>
    <t>Modification gainloss- Corprte Banking</t>
  </si>
  <si>
    <t>Modification gainloss- SME Banking Non</t>
  </si>
  <si>
    <t>Profit Corporate Banking Trade</t>
  </si>
  <si>
    <t>Profit SME Banking Trade</t>
  </si>
  <si>
    <t>Premium Recognized - Guarantee E</t>
  </si>
  <si>
    <t xml:space="preserve">     Guarantee</t>
  </si>
  <si>
    <t>Total Income - Banking</t>
  </si>
  <si>
    <t>*6*</t>
  </si>
  <si>
    <t>Wakalah Fee-Comprehensive Takaful Ship</t>
  </si>
  <si>
    <t>Wakalah Fee-DCT</t>
  </si>
  <si>
    <t>Net Earned Premuim</t>
  </si>
  <si>
    <t>FEE  INCOME</t>
  </si>
  <si>
    <t>Arrangement Fees</t>
  </si>
  <si>
    <t>Facility Fees -Corporate Banking Non Tr</t>
  </si>
  <si>
    <t>Facility Fees -Corporate Banking Trade</t>
  </si>
  <si>
    <t>Facility Fees -SME Banking Non Trade</t>
  </si>
  <si>
    <t xml:space="preserve">     Cross Border Fees &amp; Others</t>
  </si>
  <si>
    <t>Income others</t>
  </si>
  <si>
    <t xml:space="preserve">     Export Finance Fees &amp; Others</t>
  </si>
  <si>
    <t>Takaful Initial Fees</t>
  </si>
  <si>
    <t>Takaful -Renewal Fees</t>
  </si>
  <si>
    <t xml:space="preserve">     Initial &amp; Renewal Fees</t>
  </si>
  <si>
    <t>Takaful Credit Limit Fees</t>
  </si>
  <si>
    <t xml:space="preserve">     Credit Limit Fees</t>
  </si>
  <si>
    <t>Total Fee Income</t>
  </si>
  <si>
    <t>RECOVERY</t>
  </si>
  <si>
    <t>Profit Recovered NPL</t>
  </si>
  <si>
    <t xml:space="preserve">     Banking</t>
  </si>
  <si>
    <t>Total Recovery Income</t>
  </si>
  <si>
    <t>TOTAL OPERATING INCOME</t>
  </si>
  <si>
    <t>TOTAL OPERATING INCOME AFTER CLAW BACK</t>
  </si>
  <si>
    <t>NON OPERATING INCOME</t>
  </si>
  <si>
    <t>Profit-Inv For Sukuk</t>
  </si>
  <si>
    <t>Profit -Teraju Fund MYR</t>
  </si>
  <si>
    <t>Profit -Fund Client DSRA GBP</t>
  </si>
  <si>
    <t>Profit -Fund Client DSRA MYR</t>
  </si>
  <si>
    <t>Profit -Fund Client DSRA AUD</t>
  </si>
  <si>
    <t>Profit Investment GII MYR</t>
  </si>
  <si>
    <t>Profit-Investment CMP i32 AUD</t>
  </si>
  <si>
    <t>Profit-Investment CMP i30 EUR</t>
  </si>
  <si>
    <t>Profit-Investment CMP i31 GBP</t>
  </si>
  <si>
    <t xml:space="preserve"> Amortizations-Instrument For Sukuk</t>
  </si>
  <si>
    <t>Profit-Others</t>
  </si>
  <si>
    <t>Gain/Loss on Investment in shares- PGB</t>
  </si>
  <si>
    <t>Investment in shares</t>
  </si>
  <si>
    <t>Profit-Rec-Islamic STI-USD</t>
  </si>
  <si>
    <t>Profit-Rec-Commodity Murabahah</t>
  </si>
  <si>
    <t xml:space="preserve">     Short Term Investment - Equity</t>
  </si>
  <si>
    <t>Profit Expense-GBP</t>
  </si>
  <si>
    <t xml:space="preserve">     Other Income</t>
  </si>
  <si>
    <t>TOTAL NON OPERATING INCOME</t>
  </si>
  <si>
    <t>Staff Cost</t>
  </si>
  <si>
    <t>AIF-IBFIM Staff Training Fund</t>
  </si>
  <si>
    <t>Office Refreshment</t>
  </si>
  <si>
    <t>Professional Fees-borrower</t>
  </si>
  <si>
    <t>Bank Charges</t>
  </si>
  <si>
    <t xml:space="preserve">     Administrative Expenses</t>
  </si>
  <si>
    <t>Training</t>
  </si>
  <si>
    <t>Token Payment</t>
  </si>
  <si>
    <t>Shariah Allowance.</t>
  </si>
  <si>
    <t>Rentas Expenses</t>
  </si>
  <si>
    <t>CSR, Donations &amp; Charity Contribution</t>
  </si>
  <si>
    <t>Other Subscription Fee</t>
  </si>
  <si>
    <t>Profit  Expense-USD</t>
  </si>
  <si>
    <t>Profit  Expense-AUD</t>
  </si>
  <si>
    <t>Profit Expense-RCi Maybank Islamic MYR</t>
  </si>
  <si>
    <t>Profit  Exp (SFC)-USD</t>
  </si>
  <si>
    <t>Profit  Exp (SF)-RM</t>
  </si>
  <si>
    <t>Profit  Exp (SFC)-AUD</t>
  </si>
  <si>
    <t>Profit  Exp (SFC)-GBP</t>
  </si>
  <si>
    <t>Profit  Expenses-Teraju</t>
  </si>
  <si>
    <t>BNM AES profit expense</t>
  </si>
  <si>
    <t>Profit Exp MM DepositIslamic MYR</t>
  </si>
  <si>
    <t>Amortisation TFI SMBC</t>
  </si>
  <si>
    <t>Other Financial Charges-Prof Fee</t>
  </si>
  <si>
    <t>SJPP related expenses</t>
  </si>
  <si>
    <t>Accretion/Amortization Premium/Discount</t>
  </si>
  <si>
    <t>Profit Expense -Sukuk (USD)</t>
  </si>
  <si>
    <t xml:space="preserve">     Financial Expenses</t>
  </si>
  <si>
    <t>Unrealized Gain or Loss on Foreign Exch</t>
  </si>
  <si>
    <t>Realized Gain or Loss on Foreign Exchan</t>
  </si>
  <si>
    <t>Advertising, Marketing and Promotion</t>
  </si>
  <si>
    <t xml:space="preserve">     Forex Gain &amp; Loss</t>
  </si>
  <si>
    <t>Realized Forex Gain or Loss on  -Inv</t>
  </si>
  <si>
    <t>Realise Gain-Contract Cust</t>
  </si>
  <si>
    <t>Forex Gain &amp;Loss (Investment)</t>
  </si>
  <si>
    <t>TOTAL ADMINISTRATION &amp; FINANCIAL EXPENSES</t>
  </si>
  <si>
    <t>PROFIT BEFORE ALLOWANCES</t>
  </si>
  <si>
    <t>Allowances for Bad Debts Written Off</t>
  </si>
  <si>
    <t>Expected Credt Loss Stage 3</t>
  </si>
  <si>
    <t xml:space="preserve">     Specific Provision-doubtful debts&amp;claims</t>
  </si>
  <si>
    <t>Expected Credit Loss Stage 1 -Commitmen</t>
  </si>
  <si>
    <t>ECL Commitment &amp; Contingent (Liability)</t>
  </si>
  <si>
    <t>Expected Credt Loss Stage 1</t>
  </si>
  <si>
    <t>Expected Credt Loss Stage 2</t>
  </si>
  <si>
    <t xml:space="preserve">     General Provision-Doubtful Debts, Guar.</t>
  </si>
  <si>
    <t>Total Allowances</t>
  </si>
  <si>
    <t>PROFIT BEFORE TAXATION</t>
  </si>
  <si>
    <t>PROFIT BEFORE DIVIDEND</t>
  </si>
  <si>
    <t>*1*</t>
  </si>
  <si>
    <t>Kuala Lumpur          Ledger 0L                                                                   RFBILA00/RAJMATUL Page           3</t>
  </si>
  <si>
    <t>Income from P+L</t>
  </si>
  <si>
    <t>Kuala Lumpur          Ledger 0L                                                                   RFBILA00/RAJMATUL Page           4</t>
  </si>
  <si>
    <t>Accounts not assigned</t>
  </si>
  <si>
    <t>=====================</t>
  </si>
  <si>
    <t>Amount due from EXIM-conventional (Bank</t>
  </si>
  <si>
    <t>Cumulative profits (Unassigned)</t>
  </si>
  <si>
    <t>Cumulative profits</t>
  </si>
  <si>
    <t>Qard receivables (in EXIM's books)</t>
  </si>
  <si>
    <t>Qard payable (in EXTF's books)</t>
  </si>
  <si>
    <t>Total: accounts not assigned</t>
  </si>
  <si>
    <t>============================</t>
  </si>
  <si>
    <t>Kuala Lumpur           Ledger 0L                                                                  RFBILA00/RAJMATUL Page           5</t>
  </si>
  <si>
    <t>EXIM</t>
  </si>
  <si>
    <t>Right of use asset-Rental Premises</t>
  </si>
  <si>
    <t>Right of use asset-Rental Equipment</t>
  </si>
  <si>
    <t>Renovation</t>
  </si>
  <si>
    <t>Office Equipment</t>
  </si>
  <si>
    <t>Electrical Equipment</t>
  </si>
  <si>
    <t>Furnitures &amp; Fitting</t>
  </si>
  <si>
    <t>Computer</t>
  </si>
  <si>
    <t>Vehicle</t>
  </si>
  <si>
    <t>Low Value Assets</t>
  </si>
  <si>
    <t>Assets Work/Construction in Progress</t>
  </si>
  <si>
    <t>Mobile phones</t>
  </si>
  <si>
    <t>Other computer system and related hardw</t>
  </si>
  <si>
    <t>Intangible Asset -Computer Software</t>
  </si>
  <si>
    <t>Acc. Depre-Renovation</t>
  </si>
  <si>
    <t>Acc. Depre-Office Equipment</t>
  </si>
  <si>
    <t>Acc. Depre-Electrical Equipment</t>
  </si>
  <si>
    <t>Acc. Depre-Furnitures &amp; Fitting</t>
  </si>
  <si>
    <t>Acc. Depre-Computer</t>
  </si>
  <si>
    <t>Acc. Depre-Vehicle</t>
  </si>
  <si>
    <t>Acc. Depre-Low Value Assets</t>
  </si>
  <si>
    <t>Acc. Depre-Mobile phone&amp;computer</t>
  </si>
  <si>
    <t>Acc. Depre-Other Computer system&amp;relate</t>
  </si>
  <si>
    <t>Acc. Depre-Intangible asset computer so</t>
  </si>
  <si>
    <t xml:space="preserve">     Fixed Assets</t>
  </si>
  <si>
    <t>Land FreeHold</t>
  </si>
  <si>
    <t>Building</t>
  </si>
  <si>
    <t>Acc. Depre-Building</t>
  </si>
  <si>
    <t>Impairment Asset</t>
  </si>
  <si>
    <t xml:space="preserve">     Investment Properties</t>
  </si>
  <si>
    <t>Investment in Subsidiary-MECIB</t>
  </si>
  <si>
    <t xml:space="preserve">     Investment Subsidiaries</t>
  </si>
  <si>
    <t>Commercial Bank Of Kuwait</t>
  </si>
  <si>
    <t>Maybank-HKD-8385206169</t>
  </si>
  <si>
    <t>Australia and New Zealand Banking Group</t>
  </si>
  <si>
    <t>Derivative Asset-USD</t>
  </si>
  <si>
    <t>Derivative Asset DVA (USD)</t>
  </si>
  <si>
    <t>Derivative Liability DVA (USD)</t>
  </si>
  <si>
    <t>Derivative Asset CVA (USD)</t>
  </si>
  <si>
    <t>Derivative Liability CVA (USD)</t>
  </si>
  <si>
    <t>Standard Chartered ,London 01271875801</t>
  </si>
  <si>
    <t>Cash and Balance-(GBP)</t>
  </si>
  <si>
    <t>Standard Chartered ,SG-0102310807</t>
  </si>
  <si>
    <t>Cash and Bank Balance-SGD</t>
  </si>
  <si>
    <t>CHAM BANK-0092-978-208701-09500165-001</t>
  </si>
  <si>
    <t>Standard Chartered ,Frankfurt, Germany</t>
  </si>
  <si>
    <t xml:space="preserve">     Cash &amp; Bank Balances-(EUR)</t>
  </si>
  <si>
    <t>CIMB-14310001992058</t>
  </si>
  <si>
    <t>CIMBi-14410000190102</t>
  </si>
  <si>
    <t>CIMB-14310006121059-BIZ CHANNEL</t>
  </si>
  <si>
    <t>CIMB-14310006122051-ADMIN</t>
  </si>
  <si>
    <t>Citibank- 0555171013</t>
  </si>
  <si>
    <t>Petty Cash-Finance</t>
  </si>
  <si>
    <t>Petty Cash-Admin</t>
  </si>
  <si>
    <t>Standard Chartered Bank</t>
  </si>
  <si>
    <t>STI-Money Market</t>
  </si>
  <si>
    <t>STI-USD-MBB Labuan</t>
  </si>
  <si>
    <t>Othr Fin Inst-Equity Fund Reserve iGov</t>
  </si>
  <si>
    <t>Other Financial Instrument-F04- Equity</t>
  </si>
  <si>
    <t>ECR Principal</t>
  </si>
  <si>
    <t>Loans Receivable-Trade Debtors-ECR-PRE</t>
  </si>
  <si>
    <t>Loans Receivable-Trade Debtor-ECR-POST</t>
  </si>
  <si>
    <t xml:space="preserve">     Trade Debtors-Commercial Banks-ECR</t>
  </si>
  <si>
    <t>Insurance Receivable CPS</t>
  </si>
  <si>
    <t>Insurance Receivable DCI</t>
  </si>
  <si>
    <t>Contra Valuate-Loans Principal</t>
  </si>
  <si>
    <t>Loans Receivable -Loans, Advances and F</t>
  </si>
  <si>
    <t xml:space="preserve">     Loans, Advances and Financing</t>
  </si>
  <si>
    <t>Accrued Interest - Loan Debtor</t>
  </si>
  <si>
    <t>Accrued Penalty-Loan debtor</t>
  </si>
  <si>
    <t>Accrued Modification gain loss</t>
  </si>
  <si>
    <t>Interest Income Impaired</t>
  </si>
  <si>
    <t>Contra Valuate-Loans IP Asset</t>
  </si>
  <si>
    <t>Contra Valuate-Loans Accrual</t>
  </si>
  <si>
    <t>Contra Valuate-Loans Penalty</t>
  </si>
  <si>
    <t>Loan Debtors-Acc. Interest ECR</t>
  </si>
  <si>
    <t>ECR Accrued Interest</t>
  </si>
  <si>
    <t>Acc. Int.-Money Market</t>
  </si>
  <si>
    <t>Accrued Interest Eqty Reserve iGov</t>
  </si>
  <si>
    <t>Amortization Equity Fund Reserve iGov-F</t>
  </si>
  <si>
    <t xml:space="preserve"> Amortization-F04-Equity Fund</t>
  </si>
  <si>
    <t>Acc. Int.-F04-Equity Fund</t>
  </si>
  <si>
    <t>Acc. Int.-USD-MBB Labuan</t>
  </si>
  <si>
    <t xml:space="preserve">     Interest Receivable-Investments (USD)</t>
  </si>
  <si>
    <t>Dep.- Telephone</t>
  </si>
  <si>
    <t>Dep.- Office Space</t>
  </si>
  <si>
    <t>Dep.- Electricity</t>
  </si>
  <si>
    <t>Dep.- Others</t>
  </si>
  <si>
    <t>Dep.- Water</t>
  </si>
  <si>
    <t>Corp.Golf Membership</t>
  </si>
  <si>
    <t>Prepayment Expenses</t>
  </si>
  <si>
    <t>Othr Debtor-Trade Fi</t>
  </si>
  <si>
    <t>Othr Debtor-Proc.Fee</t>
  </si>
  <si>
    <t>Due from EXIB</t>
  </si>
  <si>
    <t>Due from EXIB (SST/GST)</t>
  </si>
  <si>
    <t>Due from EXTF (SST/GST)</t>
  </si>
  <si>
    <t>Due from EXIB Loan &amp; Others</t>
  </si>
  <si>
    <t>Due EXIB Takaful Insurance</t>
  </si>
  <si>
    <t>Staff Loan - Housing</t>
  </si>
  <si>
    <t>Staff Loan - Marriage</t>
  </si>
  <si>
    <t>Staff Loan - Study</t>
  </si>
  <si>
    <t>Staff Loan - Computer</t>
  </si>
  <si>
    <t>Excess Medical</t>
  </si>
  <si>
    <t>Advances to Staff</t>
  </si>
  <si>
    <t>Other Charges- Ex Staff</t>
  </si>
  <si>
    <t>Staff Loan - Festival</t>
  </si>
  <si>
    <t>Other Debtors -Loan</t>
  </si>
  <si>
    <t>ECR Processing Fees</t>
  </si>
  <si>
    <t>Contra Valuate-Other Receivables</t>
  </si>
  <si>
    <t>Account Receivables</t>
  </si>
  <si>
    <t>Transfer to EXIB</t>
  </si>
  <si>
    <t>Acc. Inc.-Deri USD</t>
  </si>
  <si>
    <t>Lease Liability-Rental Premises</t>
  </si>
  <si>
    <t>Lease Liability-Rental Equipment</t>
  </si>
  <si>
    <t>Derivative Liability (USD)</t>
  </si>
  <si>
    <t>Contra-valuate Vendor Non Trade</t>
  </si>
  <si>
    <t>Interest Payable -BNP MALAYSIA BERHAD</t>
  </si>
  <si>
    <t>Interest Payable -BNP LABUAN</t>
  </si>
  <si>
    <t>Interest Pay- SF ( USD)</t>
  </si>
  <si>
    <t>Interest Pay- SFC (RM)</t>
  </si>
  <si>
    <t>Interest Pay- SF ( AUD)</t>
  </si>
  <si>
    <t>Interest Payable SFC -GBP</t>
  </si>
  <si>
    <t>Interest Payable-RC ICBC Bank USD</t>
  </si>
  <si>
    <t>Interest Payable - Derivative-USD</t>
  </si>
  <si>
    <t>Interest Payable -Bond-USD</t>
  </si>
  <si>
    <t>Dividend payable-MOF</t>
  </si>
  <si>
    <t>Claims Paid-S.Term</t>
  </si>
  <si>
    <t>Claims Paid-L.Term</t>
  </si>
  <si>
    <t>Accrued Claim - Specific</t>
  </si>
  <si>
    <t>Accrued Claim - General</t>
  </si>
  <si>
    <t xml:space="preserve">     Allowance for Claims-General</t>
  </si>
  <si>
    <t>Allowance for Doubtful Debts</t>
  </si>
  <si>
    <t xml:space="preserve">     Allowance for Bad &amp; Doubtful Debts-Insu</t>
  </si>
  <si>
    <t>Meduim/Long Term - Advance</t>
  </si>
  <si>
    <t>Reinsurance MLT - Advance</t>
  </si>
  <si>
    <t xml:space="preserve">     Advance Premuim Received</t>
  </si>
  <si>
    <t>Allowance for Unearned Premuim 2</t>
  </si>
  <si>
    <t xml:space="preserve">     Allowance for Unearned Premuim</t>
  </si>
  <si>
    <t>Unexpired Risk Reserve</t>
  </si>
  <si>
    <t>GR/IR Clearing Account</t>
  </si>
  <si>
    <t>Accounts Payable - Employee</t>
  </si>
  <si>
    <t>Deposits - Earnest</t>
  </si>
  <si>
    <t>Sinking Fund</t>
  </si>
  <si>
    <t>Security Deposit</t>
  </si>
  <si>
    <t>Sinking Fund-USD</t>
  </si>
  <si>
    <t>Accrued - Telephone &amp; Internet Expense</t>
  </si>
  <si>
    <t>Accrued - Electricity/Water</t>
  </si>
  <si>
    <t>Prov-Audit, Tax and TW</t>
  </si>
  <si>
    <t>Accrued - Other Expenses</t>
  </si>
  <si>
    <t>Accrued - Bonus</t>
  </si>
  <si>
    <t>Advance Interest-Supplier Credit</t>
  </si>
  <si>
    <t>Advance Interest.-MOF Indonesia</t>
  </si>
  <si>
    <t>Upfront interest -CBC</t>
  </si>
  <si>
    <t>Upfront Adv Interest</t>
  </si>
  <si>
    <t>Advance Interest Post - ECR</t>
  </si>
  <si>
    <t>Deposit Receive- Others</t>
  </si>
  <si>
    <t>Suspense Account</t>
  </si>
  <si>
    <t>Suspense Account-FC</t>
  </si>
  <si>
    <t>Rental Deposit</t>
  </si>
  <si>
    <t>Deposit -Others</t>
  </si>
  <si>
    <t>Amount Due to Reinsurer</t>
  </si>
  <si>
    <t>EXIM Sport Club Payable</t>
  </si>
  <si>
    <t>Bank Rakyat Payable</t>
  </si>
  <si>
    <t>Parking Lot Payable</t>
  </si>
  <si>
    <t>Zakat Payable</t>
  </si>
  <si>
    <t>Bank Islam Payable</t>
  </si>
  <si>
    <t>YPEIM Payable</t>
  </si>
  <si>
    <t>Employee Income Tax Payable-I</t>
  </si>
  <si>
    <t>Scholarship Deduction Payable</t>
  </si>
  <si>
    <t>Housing Loan-Subsidiaries Payable</t>
  </si>
  <si>
    <t>EPF Premuim Payable</t>
  </si>
  <si>
    <t>SOCSO Premuim Payable</t>
  </si>
  <si>
    <t>Salary Clearing Account</t>
  </si>
  <si>
    <t>EPF Clearing Account</t>
  </si>
  <si>
    <t>SOCSO Clearing Account</t>
  </si>
  <si>
    <t>Petty Cash Clearing Account</t>
  </si>
  <si>
    <t>CIMB Private Retirement</t>
  </si>
  <si>
    <t>SST/GST Output</t>
  </si>
  <si>
    <t>EIS Clearing Account</t>
  </si>
  <si>
    <t>EIS Premuim Payable</t>
  </si>
  <si>
    <t>IP Liability / IIS (RM)</t>
  </si>
  <si>
    <t>IP Liability - IIS ( Principle)</t>
  </si>
  <si>
    <t>IP Liability/ IIS</t>
  </si>
  <si>
    <t>Due to Subsidiary-MECIB</t>
  </si>
  <si>
    <t xml:space="preserve">     Amount Due to Subsidiary</t>
  </si>
  <si>
    <t>RC ICBC USD</t>
  </si>
  <si>
    <t>Bonds Payable-USD</t>
  </si>
  <si>
    <t>Capitalization Of Bond Cost-USD</t>
  </si>
  <si>
    <t>Bonds Premium/Discount-USD</t>
  </si>
  <si>
    <t>Bond FV - USD</t>
  </si>
  <si>
    <t>Bond FV Accr-USD</t>
  </si>
  <si>
    <t>Capitalization Of Bond Cost T2</t>
  </si>
  <si>
    <t>RC-BNP PARIBAS MSIA (EUR)</t>
  </si>
  <si>
    <t>RC-BNP PARIBAS LABUAN (EUR)</t>
  </si>
  <si>
    <t>Paid-up Capital</t>
  </si>
  <si>
    <t xml:space="preserve">     Paid Up Capital</t>
  </si>
  <si>
    <t>Redeemable convertible cumulative prefe</t>
  </si>
  <si>
    <t>Kuala Lumpur           Ledger 0L                                                                  RFBILA00/RAJMATUL Page           6</t>
  </si>
  <si>
    <t>Interest Income- Corporate Banking NonT</t>
  </si>
  <si>
    <t>Penalty Income-Corporate Banking NonTra</t>
  </si>
  <si>
    <t xml:space="preserve">     Cross Border</t>
  </si>
  <si>
    <t>Interest Income- Corporate Banking Trad</t>
  </si>
  <si>
    <t>Interest Income- SME Banking Trade</t>
  </si>
  <si>
    <t xml:space="preserve">     Export Finance - Supplier Credit</t>
  </si>
  <si>
    <t>Premuim Recognized - Guarantee E</t>
  </si>
  <si>
    <t>Interest Income - Trade Debtors - ECR (</t>
  </si>
  <si>
    <t>Income others-ECR</t>
  </si>
  <si>
    <t xml:space="preserve">     ECR Income</t>
  </si>
  <si>
    <t>INSURANCE-SHORT TERM</t>
  </si>
  <si>
    <t>Premuim-Short Term - CPS (Q)</t>
  </si>
  <si>
    <t xml:space="preserve">     Comprehensive Policy Shipment</t>
  </si>
  <si>
    <t>*8*</t>
  </si>
  <si>
    <t>Total Short Term</t>
  </si>
  <si>
    <t>Premuim-Meduim/Long Term-Overseas Inves</t>
  </si>
  <si>
    <t xml:space="preserve">     Overseas Investment</t>
  </si>
  <si>
    <t>RI Outwards-Medium Long Term</t>
  </si>
  <si>
    <t>Reinsurance Outward.</t>
  </si>
  <si>
    <t xml:space="preserve">    Total  Meduim/Long Term</t>
  </si>
  <si>
    <t>Unearned Premium-MLT</t>
  </si>
  <si>
    <t>UPR-RI MLT</t>
  </si>
  <si>
    <t>Transfer (to) from unearned Premuim Provision</t>
  </si>
  <si>
    <t>Facility Fee -Aset Rehabilitation and R</t>
  </si>
  <si>
    <t>Broken Funding Fee-SME Banking Non Trad</t>
  </si>
  <si>
    <t>Facility Fee-Corporate Banking NonTrade</t>
  </si>
  <si>
    <t>Income others-Non Trade SME Banking</t>
  </si>
  <si>
    <t>Income others-Non Trade Corp Banking</t>
  </si>
  <si>
    <t>Income others-Trade SME Banking</t>
  </si>
  <si>
    <t>Income others-Trade Corp Banking</t>
  </si>
  <si>
    <t>Initial Fees</t>
  </si>
  <si>
    <t>Credit Limit Fees</t>
  </si>
  <si>
    <t>General Insurance Fee</t>
  </si>
  <si>
    <t xml:space="preserve">     Fronting Policies</t>
  </si>
  <si>
    <t>Ceding Commission-Bond</t>
  </si>
  <si>
    <t xml:space="preserve">     Acceptance and Management Fees</t>
  </si>
  <si>
    <t>Income-Recovered(NPL-P)</t>
  </si>
  <si>
    <t>Income - Bad Debts Recovered</t>
  </si>
  <si>
    <t>(Accrued Interest Income-F04-Equity Fun</t>
  </si>
  <si>
    <t>Interest Income Equity Resrve iGov</t>
  </si>
  <si>
    <t>( Accreciation Income-F04-Equity Fund)</t>
  </si>
  <si>
    <t>Amortizatn Income Eqty  Reserve iGov-F1</t>
  </si>
  <si>
    <t>Interest income Deri-USD</t>
  </si>
  <si>
    <t>Income-Money Market</t>
  </si>
  <si>
    <t>Income-STI-Client MYR</t>
  </si>
  <si>
    <t>Income-STI-GBP</t>
  </si>
  <si>
    <t>Income-USD-MBB Labuan</t>
  </si>
  <si>
    <t>Income-STI-EUR</t>
  </si>
  <si>
    <t>Income-STI-AUD</t>
  </si>
  <si>
    <t xml:space="preserve">     Short Term Investment - Offshore</t>
  </si>
  <si>
    <t>Income-STI-Insurance</t>
  </si>
  <si>
    <t>Rental Income - Others</t>
  </si>
  <si>
    <t xml:space="preserve">     Rental</t>
  </si>
  <si>
    <t>Income-Others</t>
  </si>
  <si>
    <t>Income-Payment in Lieu</t>
  </si>
  <si>
    <t>Income-Housing Loan</t>
  </si>
  <si>
    <t>Derivatives(USD)</t>
  </si>
  <si>
    <t>Income-Computer Loan</t>
  </si>
  <si>
    <t>Income- Building Parking</t>
  </si>
  <si>
    <t>Derivative DVACVA Adjustment -USD</t>
  </si>
  <si>
    <t>Fair Value of MTN USD</t>
  </si>
  <si>
    <t>Int Expense-Derivative (USD)</t>
  </si>
  <si>
    <t>Bond FV Amortization-USD</t>
  </si>
  <si>
    <t>Amortization-Capital Cost Bond</t>
  </si>
  <si>
    <t>Training Fund -HRDF</t>
  </si>
  <si>
    <t>Salaries and Wages</t>
  </si>
  <si>
    <t>Employee Provident Fund</t>
  </si>
  <si>
    <t>SOCSO</t>
  </si>
  <si>
    <t>Bonus</t>
  </si>
  <si>
    <t>Banking Allowance</t>
  </si>
  <si>
    <t>Laundry Allowance Local/Overseas</t>
  </si>
  <si>
    <t>Meal Allowance</t>
  </si>
  <si>
    <t>Acting Allowance</t>
  </si>
  <si>
    <t>Overtime Pay</t>
  </si>
  <si>
    <t>Ex-Gratia</t>
  </si>
  <si>
    <t>Car Allowance</t>
  </si>
  <si>
    <t>Mobile Allowance</t>
  </si>
  <si>
    <t>Petrol Allowance</t>
  </si>
  <si>
    <t>Training Related Expenses</t>
  </si>
  <si>
    <t>Medical-Clinic</t>
  </si>
  <si>
    <t>Housing Interest Subsidy</t>
  </si>
  <si>
    <t>Corporate Club Allowance</t>
  </si>
  <si>
    <t>Compensation for Loss of  Employment.</t>
  </si>
  <si>
    <t>Third party Administrator for medical b</t>
  </si>
  <si>
    <t>In Lieu</t>
  </si>
  <si>
    <t>Professional Membership Fee</t>
  </si>
  <si>
    <t>Medical-Specialist/Non-Hospitalise</t>
  </si>
  <si>
    <t>Medical-Hospitalization</t>
  </si>
  <si>
    <t>Medical-Maternity</t>
  </si>
  <si>
    <t>Car Loan  Interest Subsidy</t>
  </si>
  <si>
    <t>Staff Relation Expenses</t>
  </si>
  <si>
    <t>Staff  Welfare &amp; Benefits</t>
  </si>
  <si>
    <t>Encashment of Annual Leave</t>
  </si>
  <si>
    <t>Staff Training Fund - AICB (Fka IBBM)</t>
  </si>
  <si>
    <t>Recruitment Expenses</t>
  </si>
  <si>
    <t>EIS -Employee Insurance Scheme</t>
  </si>
  <si>
    <t>Staff Uniform</t>
  </si>
  <si>
    <t>Handphone Subsidy - Allowance</t>
  </si>
  <si>
    <t>Winter Clothing Allowance</t>
  </si>
  <si>
    <t>Spectacles Expenses</t>
  </si>
  <si>
    <t>Dental Expenses</t>
  </si>
  <si>
    <t>Directors' Allowance</t>
  </si>
  <si>
    <t>Employee Entertainment Allowance</t>
  </si>
  <si>
    <t>Directors Car Allowance</t>
  </si>
  <si>
    <t>Engagement Allowance</t>
  </si>
  <si>
    <t>Travelling-Local</t>
  </si>
  <si>
    <t>Parking Fees</t>
  </si>
  <si>
    <t>Travelling-overseas</t>
  </si>
  <si>
    <t>Training-overseas</t>
  </si>
  <si>
    <t>Air Ticket -Oversea</t>
  </si>
  <si>
    <t>Hotel Accomodation (Overseas)</t>
  </si>
  <si>
    <t>Airport Tax</t>
  </si>
  <si>
    <t>Subsistence Allowance-Outside Malaysia</t>
  </si>
  <si>
    <t>Subsistence Allowance-East Malaysia</t>
  </si>
  <si>
    <t>Taxi Local for Overseas Travelling</t>
  </si>
  <si>
    <t>Hotel Accomodation (Local)</t>
  </si>
  <si>
    <t>Stationaries</t>
  </si>
  <si>
    <t>Rent Expense - Equipment</t>
  </si>
  <si>
    <t>Electricity</t>
  </si>
  <si>
    <t>Water</t>
  </si>
  <si>
    <t>Telephone</t>
  </si>
  <si>
    <t>Postage/Courier</t>
  </si>
  <si>
    <t>Corporate Subscription / Membership Fee</t>
  </si>
  <si>
    <t>Status Information Report</t>
  </si>
  <si>
    <t>Advertising, Marketing &amp; Promotion</t>
  </si>
  <si>
    <t>Internet Access</t>
  </si>
  <si>
    <t>Professional Fees-Others</t>
  </si>
  <si>
    <t>Audit Fees</t>
  </si>
  <si>
    <t>Swift charges</t>
  </si>
  <si>
    <t>Subscription Risk Rating Fees</t>
  </si>
  <si>
    <t>Tax Agent  Fees</t>
  </si>
  <si>
    <t>Motor Vehicle - Other Expense</t>
  </si>
  <si>
    <t>Motor Vehicle - Petrol</t>
  </si>
  <si>
    <t>Motor Vehicle - Road Tax</t>
  </si>
  <si>
    <t>Motor Vehicle - Insurance</t>
  </si>
  <si>
    <t>Motor Vehicle - Maintainance</t>
  </si>
  <si>
    <t>Office Maintenance</t>
  </si>
  <si>
    <t>Computer Maintenance</t>
  </si>
  <si>
    <t>Equipment Maintenance</t>
  </si>
  <si>
    <t>Building Maintenance</t>
  </si>
  <si>
    <t>Disaster Recovery</t>
  </si>
  <si>
    <t>IT subscription expenses (ROU)</t>
  </si>
  <si>
    <t>Quit Rent &amp; Assessment</t>
  </si>
  <si>
    <t>Filing Fees</t>
  </si>
  <si>
    <t>Stamp Duty</t>
  </si>
  <si>
    <t>Insurance-Fire/Consequential</t>
  </si>
  <si>
    <t>Insurance-Hospital</t>
  </si>
  <si>
    <t>Insurance-Public/FIPI Prof Indemnity</t>
  </si>
  <si>
    <t>Insurance-Computer/Cyber/IT</t>
  </si>
  <si>
    <t>Insurance - Office</t>
  </si>
  <si>
    <t>Miscellaneous Office Expenses</t>
  </si>
  <si>
    <t>Miscellaneous - Group</t>
  </si>
  <si>
    <t>Meeting(staff)</t>
  </si>
  <si>
    <t>Depreciation Expense</t>
  </si>
  <si>
    <t>Depreciation-Rental Premises</t>
  </si>
  <si>
    <t>Depreciation-Rental Equipment</t>
  </si>
  <si>
    <t>Air Ticket -Local</t>
  </si>
  <si>
    <t>Printing</t>
  </si>
  <si>
    <t>Building Securities</t>
  </si>
  <si>
    <t>Branch Office Expenses</t>
  </si>
  <si>
    <t>Club Membership Fee</t>
  </si>
  <si>
    <t>Marketing, Exhibition and Roadshow</t>
  </si>
  <si>
    <t>Staff Activities</t>
  </si>
  <si>
    <t>Sponsorship</t>
  </si>
  <si>
    <t>Interest Expense-USD</t>
  </si>
  <si>
    <t>Interest Expense-EUR</t>
  </si>
  <si>
    <t>Interest Exp (SFC)-USD</t>
  </si>
  <si>
    <t>Interest Exp (SF)-RM</t>
  </si>
  <si>
    <t>Bloomberg</t>
  </si>
  <si>
    <t>Accreation/Amortization Premium/Discoun</t>
  </si>
  <si>
    <t>Interest Expense -Bond (USD)</t>
  </si>
  <si>
    <t>Unwinding Interest-rental premises</t>
  </si>
  <si>
    <t>Unwinding Interest-rental equipment</t>
  </si>
  <si>
    <t>Forex- Realise Gain /Loss Spot</t>
  </si>
  <si>
    <t>Realise -Contract -Customer</t>
  </si>
  <si>
    <t>Forex -HR</t>
  </si>
  <si>
    <t>Expected Credit Loss Stage 3 -Commitmen</t>
  </si>
  <si>
    <t>Claim - Provision General</t>
  </si>
  <si>
    <t>Bad &amp; Doubtful Debts-General Insurance</t>
  </si>
  <si>
    <t>Dividend Expense MOF -RCCPS (SOCE)</t>
  </si>
  <si>
    <t>Dividend</t>
  </si>
  <si>
    <t>Kuala Lumpur           Ledger 0L                                                                  RFBILA00/RAJMATUL Page           7</t>
  </si>
  <si>
    <t>Kuala Lumpur           Ledger 0L                                                                  RFBILA00/RAJMATUL Page           8</t>
  </si>
  <si>
    <t>B1.05.01.15750 - RI.LRCPAALC.Loss Recov</t>
  </si>
  <si>
    <t>B1.05.02.10500 - RI.LRCEx.PVFCF</t>
  </si>
  <si>
    <t>B1.05.02.20750 - RI.LRCEx.RA</t>
  </si>
  <si>
    <t>RI.LRCEx.CSM (inc the loss rcvry adj)</t>
  </si>
  <si>
    <t>B1.05.02.35100 - RI.LRCEx.Loss rcvry co</t>
  </si>
  <si>
    <t>B1.05.02.37400 - RI.LRCLC. Loss Recover</t>
  </si>
  <si>
    <t>STI-Insurance</t>
  </si>
  <si>
    <t>Accrued Interest-Insurance</t>
  </si>
  <si>
    <t>Transfer to Islamic banking business</t>
  </si>
  <si>
    <t>Amount due to EXTF/from EXTF</t>
  </si>
  <si>
    <t>Other receivables</t>
  </si>
  <si>
    <t>B1.05.02.47250 - RI.LIC.PVFCF</t>
  </si>
  <si>
    <t>B1.05.02.53250 - RI.LIC.RA</t>
  </si>
  <si>
    <t>B1.06.12 - Control_Other</t>
  </si>
  <si>
    <t>LRCPAAEx.LRC Excluding allwnc for Loss</t>
  </si>
  <si>
    <t>Other payable - MFRS17</t>
  </si>
  <si>
    <t>Unexpired risk reserve</t>
  </si>
  <si>
    <t>B2.02.01.20500 - LICPAA.PVFCF</t>
  </si>
  <si>
    <t>B2.02.01.26250 - LICPAA.RA</t>
  </si>
  <si>
    <t>B2.02.02.10500 - LRCEx.PVFCF</t>
  </si>
  <si>
    <t>B2.02.02.23750 - LRCEx.RA</t>
  </si>
  <si>
    <t>B2.02.02.40750 - LRCLC.PVFCF</t>
  </si>
  <si>
    <t>B2.02.02.50250 - LRCLC.RA</t>
  </si>
  <si>
    <t>B2.02.02.55750 - LIC.PVFCF</t>
  </si>
  <si>
    <t>B2.02.02.62500 - LIC.RA</t>
  </si>
  <si>
    <t>Accrued claim- General</t>
  </si>
  <si>
    <t>Allowance for doubtful debts</t>
  </si>
  <si>
    <t>check</t>
  </si>
  <si>
    <t>GL</t>
  </si>
  <si>
    <t>As at May-2025</t>
  </si>
  <si>
    <t>Column Labels</t>
  </si>
  <si>
    <t>JV no.</t>
  </si>
  <si>
    <t>As per schedule</t>
  </si>
  <si>
    <t>Movement</t>
  </si>
  <si>
    <t>Stage 1 Conventional</t>
  </si>
  <si>
    <t>Stage 2 Conventional</t>
  </si>
  <si>
    <t>Stage 3 Conventional</t>
  </si>
  <si>
    <t>Stage 1 Islamic</t>
  </si>
  <si>
    <t>Stage 2 Islamic</t>
  </si>
  <si>
    <t>Stage 3 Islamic</t>
  </si>
  <si>
    <t>ECL Loan</t>
  </si>
  <si>
    <t>ECL BG</t>
  </si>
  <si>
    <t>ECL Undrawn</t>
  </si>
  <si>
    <t>ECL BG &amp; Undrawn</t>
  </si>
  <si>
    <t>Differences</t>
  </si>
  <si>
    <t>ECL</t>
  </si>
  <si>
    <t>GL:</t>
  </si>
  <si>
    <t>BS May 2025</t>
  </si>
  <si>
    <t>Goodwill</t>
  </si>
  <si>
    <t xml:space="preserve">     Goodwill</t>
  </si>
  <si>
    <t>Land Leasehold</t>
  </si>
  <si>
    <t>Acc. Depre-Land Leasehold</t>
  </si>
  <si>
    <t>Deferred Tax Assets</t>
  </si>
  <si>
    <t xml:space="preserve">       Deferred Tax Assets</t>
  </si>
  <si>
    <t>Investment -Malaysian Government Securi</t>
  </si>
  <si>
    <t xml:space="preserve">     Malaysian Government Securities</t>
  </si>
  <si>
    <t>Investment-Icluls-Nam Fatt</t>
  </si>
  <si>
    <t xml:space="preserve">     Loan Stock (NAM Fatt Corp)</t>
  </si>
  <si>
    <t>Investment - Loan Stock</t>
  </si>
  <si>
    <t xml:space="preserve">     Loan Stock (KLIA)</t>
  </si>
  <si>
    <t>Investment Shares - Lamdeal</t>
  </si>
  <si>
    <t>Investment Iculs - Lamdeal</t>
  </si>
  <si>
    <t>Investment Shares - Long Huat Furniture</t>
  </si>
  <si>
    <t>Unearned DSRA Fund AUD</t>
  </si>
  <si>
    <t>Investment DSRA Clt AUD-Cost</t>
  </si>
  <si>
    <t>Fund for Client-AUD-Interest</t>
  </si>
  <si>
    <t>Acc. Receivable Fund Client DSRA-AUD</t>
  </si>
  <si>
    <t>Takaful Debtors</t>
  </si>
  <si>
    <t>AFB ( Takaful Risk Fund CA)</t>
  </si>
  <si>
    <t>Dep Clear AFB-00100951 -TRF</t>
  </si>
  <si>
    <t>Disb Clear AFB-00100951 -TRF</t>
  </si>
  <si>
    <t>Treas Clearing AFB-00100951-TRF</t>
  </si>
  <si>
    <t>Suspense Clearing AFB-00100951-TRF</t>
  </si>
  <si>
    <t>not use</t>
  </si>
  <si>
    <t>Derivative Asset-GBP</t>
  </si>
  <si>
    <t>Derivative Asset DVA (GBP)</t>
  </si>
  <si>
    <t>Derivative Asset CVA (GBP)</t>
  </si>
  <si>
    <t>Derivative Liability CVA (GBP)</t>
  </si>
  <si>
    <t>Financing Asset</t>
  </si>
  <si>
    <t>Unearn Suspense - Customer</t>
  </si>
  <si>
    <t>Dresdner Bank AG,Frankfurt-499080198738</t>
  </si>
  <si>
    <t>Deposit Clearing-Dresdner BK-JPY</t>
  </si>
  <si>
    <t>Disbursement Clearing Dresdner Bank-JPY</t>
  </si>
  <si>
    <t>Suspense Clearing Dresdner Bank-JPY</t>
  </si>
  <si>
    <t>TreasuryClearing Dresdner Bank-JPY</t>
  </si>
  <si>
    <t>Cash and Bank Balance-(JPY)</t>
  </si>
  <si>
    <t>Dresdner Bank AG,Frankfurt-499080198730</t>
  </si>
  <si>
    <t>Deposit Clearing-Dresdner BK-GBP</t>
  </si>
  <si>
    <t>Disbursement Clearing Dresdner Bank-GBP</t>
  </si>
  <si>
    <t>Suspense Clearing Dresdner Bank-GBP</t>
  </si>
  <si>
    <t>TreasuryClearing Dresdner Bank-GBP</t>
  </si>
  <si>
    <t>Deposit Clearing-Dresdner BK-SGD</t>
  </si>
  <si>
    <t>Disbursement Clearing Dresdner Bank-SGD</t>
  </si>
  <si>
    <t>Suspense Clearing Dresdner Bank-SGD</t>
  </si>
  <si>
    <t>TreasuryClearing Dresdner Bank-SGD</t>
  </si>
  <si>
    <t>MBB-EUR</t>
  </si>
  <si>
    <t>Deposit  Clearing-MEUR</t>
  </si>
  <si>
    <t>Disbursement Clearing-MEUR</t>
  </si>
  <si>
    <t xml:space="preserve"> Treasury Clearing MBB-EUR</t>
  </si>
  <si>
    <t>Suspense  Clearing-MEUR</t>
  </si>
  <si>
    <t>Deposit Clearing-Dresdner Bank</t>
  </si>
  <si>
    <t>Disbursement Clearing Dresdner Bank</t>
  </si>
  <si>
    <t>Suspense Clearing Dresdner Bank</t>
  </si>
  <si>
    <t>TreasuryClearing Dresdner Bank</t>
  </si>
  <si>
    <t>Deposit Clearing-Dresdner Bank-EUR</t>
  </si>
  <si>
    <t>Disbursement Clearing Dresdner Bank-EUR</t>
  </si>
  <si>
    <t>Suspense Clearing Dresdner Bank-EUR</t>
  </si>
  <si>
    <t>TreasuryClearing Dresdner Bank-EUR</t>
  </si>
  <si>
    <t>Deposit Clearing-Dresdner Bank-AED</t>
  </si>
  <si>
    <t>Disbursement Clearing Dresdner Bank-AED</t>
  </si>
  <si>
    <t>Suspense Clearing Dresdner Bank-AED</t>
  </si>
  <si>
    <t>TreasuryClearing Dresdner Bank-AED</t>
  </si>
  <si>
    <t>Cash &amp; Bank Balances-(AED)</t>
  </si>
  <si>
    <t>Deposit Clearing CIMB conv - 8001106802</t>
  </si>
  <si>
    <t>Disbursement Clearing CIMB - 8001106802</t>
  </si>
  <si>
    <t>Suspense Clearing CIMB-14310001992058</t>
  </si>
  <si>
    <t>Treasury Clearing CIMB-14310001992058</t>
  </si>
  <si>
    <t>Deposit Clearing CIMB i - 8600045534</t>
  </si>
  <si>
    <t>Disbursement Clearing CIMB i - 86000455</t>
  </si>
  <si>
    <t>Suspense Clearing CIMB-14410000190102</t>
  </si>
  <si>
    <t>CIMB-14310001408050</t>
  </si>
  <si>
    <t>Deposit Clearing CIMB - 14310001408050</t>
  </si>
  <si>
    <t>Disbursement Clearing CIMB - 1431000140</t>
  </si>
  <si>
    <t>Suspense Clearing CIMB -14310001408050</t>
  </si>
  <si>
    <t>Citibank- 0555168012</t>
  </si>
  <si>
    <t>Deposit Clearing CTB - 0555168012</t>
  </si>
  <si>
    <t>Disbursement Clearing CTB - 0555168012</t>
  </si>
  <si>
    <t>Suspense Clearing CTB - 0555168012</t>
  </si>
  <si>
    <t>Treasury Clearing CTB - 0555168012</t>
  </si>
  <si>
    <t>Citibank- 0555170017</t>
  </si>
  <si>
    <t>Deposit Clearing CTB - 0555170017</t>
  </si>
  <si>
    <t>Disbursement Clearing CTB - 0555170017</t>
  </si>
  <si>
    <t>Suspense Clearing CTB - 0555170017</t>
  </si>
  <si>
    <t>Treasury Clearing CTB - 0555170017</t>
  </si>
  <si>
    <t>Deposit Clearing CTB - 0555171013</t>
  </si>
  <si>
    <t>Disbursement Clearing CTB - 0555171013</t>
  </si>
  <si>
    <t>Suspense Clearing CTB - 0555171013</t>
  </si>
  <si>
    <t>Treasury Clearing CTB - 0555171013</t>
  </si>
  <si>
    <t>Citibank- 0555169019</t>
  </si>
  <si>
    <t>Deposit Clearing CTB - 0555169019</t>
  </si>
  <si>
    <t>Disbursement Clearing CTB - 0555169019</t>
  </si>
  <si>
    <t>Suspense Clearing CTB -0555169019</t>
  </si>
  <si>
    <t>Treasury Clearing CTB -0555169019</t>
  </si>
  <si>
    <t>RHB-21412900113858</t>
  </si>
  <si>
    <t>Deposit Clearing RHB - 21412900113858</t>
  </si>
  <si>
    <t>Disbursement Clearing RHB - 21412900113</t>
  </si>
  <si>
    <t>Suspense Clearing RHB -21412900113858</t>
  </si>
  <si>
    <t>Treasury Clearing RHB -21412900113858</t>
  </si>
  <si>
    <t>MBB-014262402307</t>
  </si>
  <si>
    <t>Deposit Clearing MBB - 014262402307</t>
  </si>
  <si>
    <t>Disbursement Clearing MBB - 01426240230</t>
  </si>
  <si>
    <t>Suspense Clearing MBB -014262402307</t>
  </si>
  <si>
    <t>Deposit Clearing BIMB - 14153010018884</t>
  </si>
  <si>
    <t>Disbursement Clearing BIMB -14153010018</t>
  </si>
  <si>
    <t>Suspense Clearing BIMB -14153010018884</t>
  </si>
  <si>
    <t>Cash in hand-RON</t>
  </si>
  <si>
    <t>Cash in hand-ROS</t>
  </si>
  <si>
    <t>Cash in hand-CIU</t>
  </si>
  <si>
    <t>Postage Float</t>
  </si>
  <si>
    <t>Cash Remittance</t>
  </si>
  <si>
    <t>Cash in hand-EMRO</t>
  </si>
  <si>
    <t>Treasury Clearing BIMB -14153010018884</t>
  </si>
  <si>
    <t>Deposit Clearaing-BNM-Rentas</t>
  </si>
  <si>
    <t>Disbursement -BNM-Rentas</t>
  </si>
  <si>
    <t>Suspense Clearing-BNM-Rentas</t>
  </si>
  <si>
    <t>TreasuryClearing-BNM-Rentas</t>
  </si>
  <si>
    <t>Maybank Islamic</t>
  </si>
  <si>
    <t>Dep Clrg -Maybank Islamic</t>
  </si>
  <si>
    <t>Disb Clrf -Maybank Islamic</t>
  </si>
  <si>
    <t>Susp Clrg -Maybank Islamic</t>
  </si>
  <si>
    <t>Treasury Clrg -Maybank Islamic</t>
  </si>
  <si>
    <t>Dep Clrg -CIMB Islamic</t>
  </si>
  <si>
    <t>Disb Clrf -CIMB Islamic</t>
  </si>
  <si>
    <t>Susp Clrg -CIMB Islamic</t>
  </si>
  <si>
    <t>Treasury Clrg -CIMB Islamic</t>
  </si>
  <si>
    <t>MBB - 714011001931</t>
  </si>
  <si>
    <t>Deposit Clearing MBB - 714011001931</t>
  </si>
  <si>
    <t>Disbursement Clearing MBB - 71401100193</t>
  </si>
  <si>
    <t>Suspense Clearing MBB - 714011001931</t>
  </si>
  <si>
    <t>MBB - 101010000000214</t>
  </si>
  <si>
    <t>Deposit Clearing MBB - 101010000000214</t>
  </si>
  <si>
    <t>Disbursement Clearing MBB - 10101000000</t>
  </si>
  <si>
    <t>Suspense Clearing MBB - 101010000000214</t>
  </si>
  <si>
    <t>Treasury Clearing MBB - 101010000000214</t>
  </si>
  <si>
    <t>MBB - 101010000000207</t>
  </si>
  <si>
    <t>Deposit Clearing MBB - 101010000000207</t>
  </si>
  <si>
    <t>Suspense Clearing MBB - 101010000000207</t>
  </si>
  <si>
    <t>Treasury Clearing MBB - 101010000000207</t>
  </si>
  <si>
    <t>First Union Bank</t>
  </si>
  <si>
    <t>Deposit Clearing -FUB</t>
  </si>
  <si>
    <t>Disbursement Clearing FUB</t>
  </si>
  <si>
    <t>Suspense Clearing FUB</t>
  </si>
  <si>
    <t>Citibank-USD</t>
  </si>
  <si>
    <t>Deposit Clearing CTB USD</t>
  </si>
  <si>
    <t>Disbursement Clearing CTB USD</t>
  </si>
  <si>
    <t>Suspense Clearing CTB USD</t>
  </si>
  <si>
    <t>TreasuryClearing CTB USD</t>
  </si>
  <si>
    <t>Deposit Clearing Standard Chartered USD</t>
  </si>
  <si>
    <t>Disbursement Standard Chartered USD</t>
  </si>
  <si>
    <t>Suspense Clearing Standard Chartered US</t>
  </si>
  <si>
    <t>TreasuryClearing Standard Chartered USD</t>
  </si>
  <si>
    <t>Dep Clrg- Standard Chartered-3582039588</t>
  </si>
  <si>
    <t>Disb Clrg- Standard Chartered-358203958</t>
  </si>
  <si>
    <t>Suspense Clrg- Standard Chartered-35820</t>
  </si>
  <si>
    <t>Treasury Clrg- Standard Chartered-35820</t>
  </si>
  <si>
    <t>LC Murabahah-Asset Purchase</t>
  </si>
  <si>
    <t>STI-ECR-Operation</t>
  </si>
  <si>
    <t>STI-ECR-MOF</t>
  </si>
  <si>
    <t>STI-ECR-Buffer</t>
  </si>
  <si>
    <t>STI-ECR-BNM1</t>
  </si>
  <si>
    <t>STI-ECR-BNM2</t>
  </si>
  <si>
    <t>STI-Client</t>
  </si>
  <si>
    <t>STI-BUFFER(2)</t>
  </si>
  <si>
    <t>STI-JEXIM (2)</t>
  </si>
  <si>
    <t>STI-EOGF</t>
  </si>
  <si>
    <t>STI-Malaysian Kitchn</t>
  </si>
  <si>
    <t>STI-Malaysian Kitchn  11</t>
  </si>
  <si>
    <t>Fixed Deposit</t>
  </si>
  <si>
    <t>STI-Supplier Credit</t>
  </si>
  <si>
    <t>STI-Overnight(M)</t>
  </si>
  <si>
    <t>General Investment Account</t>
  </si>
  <si>
    <t>Special Investment Account</t>
  </si>
  <si>
    <t>ISlamic Equity Fund</t>
  </si>
  <si>
    <t>Investment Tawaruq-BNM Special Relief F</t>
  </si>
  <si>
    <t>Investment-Mudarabah</t>
  </si>
  <si>
    <t>STI - Equity Fund Reserve i-Cost</t>
  </si>
  <si>
    <t>STI Deposit MYR</t>
  </si>
  <si>
    <t>STI - Equity Fund Reserve i -Interest</t>
  </si>
  <si>
    <t>Unearned Int STI MYR</t>
  </si>
  <si>
    <t>Unearned Profit- EquityTawaruq</t>
  </si>
  <si>
    <t>Unearned Profit-Tawaruq Reserve</t>
  </si>
  <si>
    <t>Unearned Profit-Client DSRA USD</t>
  </si>
  <si>
    <t>Unearned Profit-Teraju Fund MYR</t>
  </si>
  <si>
    <t>Unearned SME Lending- Unwinding gain</t>
  </si>
  <si>
    <t>Fund for Client</t>
  </si>
  <si>
    <t>Investment Teraju Fund MYR-Cost</t>
  </si>
  <si>
    <t>Investment Teraju Fund MYR-Interest</t>
  </si>
  <si>
    <t>Investment Fund for Client-Interest</t>
  </si>
  <si>
    <t xml:space="preserve"> Government Investment Issue</t>
  </si>
  <si>
    <t>STI-JEXIM</t>
  </si>
  <si>
    <t>STI-USD-PERTAMINA-LAYAR</t>
  </si>
  <si>
    <t>STI-OCBC</t>
  </si>
  <si>
    <t>STI-USD-PT Smart Glove</t>
  </si>
  <si>
    <t>STI-USD-Natexis -TL</t>
  </si>
  <si>
    <t>STI-USD-UFJ</t>
  </si>
  <si>
    <t>STI-KENMARK</t>
  </si>
  <si>
    <t>STI-Phoenix I-Sinking Fund-C</t>
  </si>
  <si>
    <t>STI-USD-PERTAMINA-BUMI</t>
  </si>
  <si>
    <t>STI-Phoenix II-DSRA-C</t>
  </si>
  <si>
    <t>STI-Quantum</t>
  </si>
  <si>
    <t>STI-Nepline</t>
  </si>
  <si>
    <t>STI-Hondafushi</t>
  </si>
  <si>
    <t>STI-Korean</t>
  </si>
  <si>
    <t>STI-Natixis</t>
  </si>
  <si>
    <t>STI-DSRA</t>
  </si>
  <si>
    <t>STI-Phoenix I-DSRA-C</t>
  </si>
  <si>
    <t>STI-USD-Mizuho Bank</t>
  </si>
  <si>
    <t>STI-Overnight(U)</t>
  </si>
  <si>
    <t>Islamic STI - USD</t>
  </si>
  <si>
    <t>STI Deposit USD</t>
  </si>
  <si>
    <t>Investmnt Tawaruq-BNM Special Relief Fu</t>
  </si>
  <si>
    <t>Unearned Profit Equity USD</t>
  </si>
  <si>
    <t>Fund for Client USD-Cost</t>
  </si>
  <si>
    <t>STI Tawaruq Commodity Murabahah i97 USD</t>
  </si>
  <si>
    <t>Fund for Client-USD-Interest</t>
  </si>
  <si>
    <t>STI-EUR-MBB Labuan</t>
  </si>
  <si>
    <t>STI-EUR</t>
  </si>
  <si>
    <t>Unearned DSRA Fund GBP</t>
  </si>
  <si>
    <t>Fund for Client DSRA GBP-Cost</t>
  </si>
  <si>
    <t>Fund for Client DSRA-GBP-Interest</t>
  </si>
  <si>
    <t>Unearned DSRA Fund SGD</t>
  </si>
  <si>
    <t>Fund for Client DSRA-SGD-Cost</t>
  </si>
  <si>
    <t>Fund for Client DSRA-SGD-Interest</t>
  </si>
  <si>
    <t>Investment Committee</t>
  </si>
  <si>
    <t xml:space="preserve">     Securities at Cost</t>
  </si>
  <si>
    <t>Fund Manager</t>
  </si>
  <si>
    <t xml:space="preserve">     Marketable Securities-Fund Managers</t>
  </si>
  <si>
    <t>Other Financial Instrument-BAC-Equity</t>
  </si>
  <si>
    <t>Other Financial Instrument-BAC-Buffer 2</t>
  </si>
  <si>
    <t>Other Financial Instrument-PAC-PDS CP N</t>
  </si>
  <si>
    <t>Other Financial Instrument-Nego Certifi</t>
  </si>
  <si>
    <t>Islamic Commercial Paper-ICP</t>
  </si>
  <si>
    <t>Negotiable Islamic Certificate of Depos</t>
  </si>
  <si>
    <t>Other Islamic  Instrument PDS</t>
  </si>
  <si>
    <t>Loan Debtors-Terminated</t>
  </si>
  <si>
    <t>Insurance Receivable</t>
  </si>
  <si>
    <t>Insurance Receivable- DCI</t>
  </si>
  <si>
    <t>Other TFund Receivable (In)</t>
  </si>
  <si>
    <t>IP Asset / IIS MYR</t>
  </si>
  <si>
    <t>Murabahah Financing-Pre</t>
  </si>
  <si>
    <t>L/Rec-Pre-Murabaha Financing. (RM)</t>
  </si>
  <si>
    <t>ECR Clearing CBIS-14153010018884</t>
  </si>
  <si>
    <t>L/Rec-Pre-Murabaha Financing.(USD)</t>
  </si>
  <si>
    <t>Murabahah Unearn Profit  (RM)</t>
  </si>
  <si>
    <t>Murabahah-UnProfit (USD)</t>
  </si>
  <si>
    <t>Istisna Debtor</t>
  </si>
  <si>
    <t>Istisna Financing-Selling Price</t>
  </si>
  <si>
    <t>Unearned Profit-Istisna'</t>
  </si>
  <si>
    <t>Financing Payable-Istisna'</t>
  </si>
  <si>
    <t>Tawarruq Debtor</t>
  </si>
  <si>
    <t>Tawarruq  Commodity Murabahah Asset</t>
  </si>
  <si>
    <t>Tawarruq  Commodity Murabahah -SP</t>
  </si>
  <si>
    <t>Unearned Profit-Tawarruq-Commodity Mura</t>
  </si>
  <si>
    <t>Financing Payable-Tawarruq ( Commidity</t>
  </si>
  <si>
    <t>Financing Receivable-ECR-I</t>
  </si>
  <si>
    <t>ECR Cost</t>
  </si>
  <si>
    <t>Loan Receivable-Ecr(Pre)i</t>
  </si>
  <si>
    <t>Loan Receivable-Ecr(Post)i</t>
  </si>
  <si>
    <t>ECR-Unearned Profit</t>
  </si>
  <si>
    <t>Accrued Interest -ECR(i)</t>
  </si>
  <si>
    <t>ECR Accrued Profit</t>
  </si>
  <si>
    <t>Acc. Int.-ECR-Operation</t>
  </si>
  <si>
    <t>Acc. Int.-ECR-MOF</t>
  </si>
  <si>
    <t>Acc. Int.-ECR-Buffer</t>
  </si>
  <si>
    <t>Acc. Int.-ECR-BNM1</t>
  </si>
  <si>
    <t>Acc. Int.-ECR-BNM2</t>
  </si>
  <si>
    <t>Acc. Int-STI-Buffer 2</t>
  </si>
  <si>
    <t>Acc. Int-STI-JEXIM (2)</t>
  </si>
  <si>
    <t>Acc. Int-Supplier Credit</t>
  </si>
  <si>
    <t>Acc. Int-Security Deposit</t>
  </si>
  <si>
    <t>Accrued Interest - Client</t>
  </si>
  <si>
    <t>Accrued Interest - STI EOGF</t>
  </si>
  <si>
    <t>Accrued Interest-MGS</t>
  </si>
  <si>
    <t>Accrued Interest-Malaysian Kitchen</t>
  </si>
  <si>
    <t>Accrued Interest-Malaysian Kitchen 2</t>
  </si>
  <si>
    <t>Accrued Interest-Negotioble Ins Cert De</t>
  </si>
  <si>
    <t>Accretion-KLIA Loan Stock</t>
  </si>
  <si>
    <t>Accretion-BAC-E</t>
  </si>
  <si>
    <t>Accretion-BAC-BUFFER 2</t>
  </si>
  <si>
    <t>Accretion-PAC-CPNOTES</t>
  </si>
  <si>
    <t>Accretion-PAC-CPNOTES-INS</t>
  </si>
  <si>
    <t>Corp- Bonds Amortizations</t>
  </si>
  <si>
    <t>CP Notes-Discount Earned</t>
  </si>
  <si>
    <t>Corp- Bonds Amortizations-BAC-EQUITY</t>
  </si>
  <si>
    <t>Corp- Bonds Amortizations-BAC-BUFFER</t>
  </si>
  <si>
    <t>Corp- Bonds Amortizations-PAC-CP NOTES-</t>
  </si>
  <si>
    <t xml:space="preserve"> Amortizations-MTN-PROG-BG(IN FUND)</t>
  </si>
  <si>
    <t>Acc. Receeivable-General Investment Acc</t>
  </si>
  <si>
    <t>Acc. Receeivable-Special Investment Acc</t>
  </si>
  <si>
    <t>Acc. Receivable-Islamic Equity Fund</t>
  </si>
  <si>
    <t>Acc. Receivable-Commodity Mudarabah</t>
  </si>
  <si>
    <t>Acc. Receivable-MTN</t>
  </si>
  <si>
    <t>Acc. Receivable-Equity Fund Reserve</t>
  </si>
  <si>
    <t>Acc. Receivable Deposits MYR</t>
  </si>
  <si>
    <t>Acc. Receivable Sukuk USD</t>
  </si>
  <si>
    <t>Acc. Receivable Teraju Fund MYR</t>
  </si>
  <si>
    <t>Acc. Receivable Fund Client DSRA-GBP</t>
  </si>
  <si>
    <t>Acc. Receivable Fund Client DSRA-SGD</t>
  </si>
  <si>
    <t>Accretion-BA-(i)</t>
  </si>
  <si>
    <t>Accretion-ICP -Islamic Commercial Paper</t>
  </si>
  <si>
    <t>Accretion-NICD-Negotiable Islamic Certi</t>
  </si>
  <si>
    <t>Discount-CP islamic</t>
  </si>
  <si>
    <t xml:space="preserve"> Amortization- Sukuk USD</t>
  </si>
  <si>
    <t>Acc. Int.-Loan Stock</t>
  </si>
  <si>
    <t>Acc. Int.-STI(USD)</t>
  </si>
  <si>
    <t>Acc. Int.-STI-JEXIM</t>
  </si>
  <si>
    <t>Acc. Int-STI-OCBC</t>
  </si>
  <si>
    <t>Acc. Int-STI-Natexis-TL</t>
  </si>
  <si>
    <t>Acc. Int-STI-UFJ Bank</t>
  </si>
  <si>
    <t>Accrued Interest-Kenmark</t>
  </si>
  <si>
    <t>Accrued Interest-STI-Layar</t>
  </si>
  <si>
    <t>Accrued Interest-STI-Bumi</t>
  </si>
  <si>
    <t>Accrued Interest-STI-Smart Glove</t>
  </si>
  <si>
    <t>Accrued Interest-STI-Phoenix II-DSRA</t>
  </si>
  <si>
    <t>Accrued Interest-STI-Phoenix I-S.Fund</t>
  </si>
  <si>
    <t>Accrued Interest-STI-Quantum</t>
  </si>
  <si>
    <t>Accrued Intererst-STI Nepline</t>
  </si>
  <si>
    <t>Accrued Intererst-STI Client-USD</t>
  </si>
  <si>
    <t>Accrued Intererst-STI S.Fund-USD</t>
  </si>
  <si>
    <t>Accrued Interest-STI-Phoenix I-DSRA</t>
  </si>
  <si>
    <t>Acc. Int-Mizuho Bank</t>
  </si>
  <si>
    <t>Acc. Receeivable-Islamic STI-USD</t>
  </si>
  <si>
    <t>Acc. Receivable-Fund Client-MYR</t>
  </si>
  <si>
    <t>Acc. Receivable-Fund Equity -USD</t>
  </si>
  <si>
    <t>Acc. Receivable-Fund Client-USD</t>
  </si>
  <si>
    <t>Acc. Receivable Deposits USD</t>
  </si>
  <si>
    <t>Accrued Interest-STI EUR</t>
  </si>
  <si>
    <t xml:space="preserve">     Interest Receivable-Investments(EUR)</t>
  </si>
  <si>
    <t>Money in Transit</t>
  </si>
  <si>
    <t>Goods and Services Tax - Input</t>
  </si>
  <si>
    <t>Accrued Fee for Malaysia Kitchen</t>
  </si>
  <si>
    <t>Contra-valuate forex</t>
  </si>
  <si>
    <t>Othr Debtor-BIMB</t>
  </si>
  <si>
    <t>Othr Debtor-Comml Ba</t>
  </si>
  <si>
    <t>Othr Debtor-BNM</t>
  </si>
  <si>
    <t>Othr Debtor-P/Shipme</t>
  </si>
  <si>
    <t>Othr Debtor-DR Note</t>
  </si>
  <si>
    <t>Othr Debtor-MOF</t>
  </si>
  <si>
    <t>Othr Debtor-W/Off Cl</t>
  </si>
  <si>
    <t>Advance Interest - ECR</t>
  </si>
  <si>
    <t>Debit Note to BITMB</t>
  </si>
  <si>
    <t>Advances-Seychelles</t>
  </si>
  <si>
    <t>Due from BIMB</t>
  </si>
  <si>
    <t>Tax-Recoverable</t>
  </si>
  <si>
    <t>Staff Loan - Car</t>
  </si>
  <si>
    <t>Staff Loan - Motor</t>
  </si>
  <si>
    <t>Staff Loan - Disaster</t>
  </si>
  <si>
    <t>Staff Loan - Medical</t>
  </si>
  <si>
    <t>Staff Loan - Others</t>
  </si>
  <si>
    <t>Employee Salary Advances</t>
  </si>
  <si>
    <t>Staff Loan - Travelling</t>
  </si>
  <si>
    <t>Employee Housing/Renovation loan intere</t>
  </si>
  <si>
    <t>Asset Clearing Account</t>
  </si>
  <si>
    <t>Contra-Inv-Islamic(RM)</t>
  </si>
  <si>
    <t>Contra-Inv-Islmi(USD)</t>
  </si>
  <si>
    <t>Contra-Bank transfer</t>
  </si>
  <si>
    <t>Othr Debtor-Investment</t>
  </si>
  <si>
    <t>Qard Receivable</t>
  </si>
  <si>
    <t>Contra Asset-Bank Transfer</t>
  </si>
  <si>
    <t>Contra-STI-Rollover-(RM)</t>
  </si>
  <si>
    <t>Contra-STI-Rollover-(USD)</t>
  </si>
  <si>
    <t>Contra-STI(EUR)</t>
  </si>
  <si>
    <t>Contra-Inv-Islmi(AUD)</t>
  </si>
  <si>
    <t>Contra-Inv-Islmi(SGD)</t>
  </si>
  <si>
    <t>Contra-Inv-Islmi(GBP)</t>
  </si>
  <si>
    <t>Contra-Inv-Islmi(EUR)</t>
  </si>
  <si>
    <t>Temp-investment</t>
  </si>
  <si>
    <t>Takeover Account - General Ledger</t>
  </si>
  <si>
    <t>Takeover Account - Accounts Receivable</t>
  </si>
  <si>
    <t>Takeover Account - Accounts Payable</t>
  </si>
  <si>
    <t>Takeover Account - Assets</t>
  </si>
  <si>
    <t>Acc. Inc.-Derivatives HKD</t>
  </si>
  <si>
    <t>Acc. Inc.-Deri GBP</t>
  </si>
  <si>
    <t>Deposit Commodity Murabahah (RM)</t>
  </si>
  <si>
    <t>Amount due to SPV - Expenses</t>
  </si>
  <si>
    <t>Derivative Liability (GBP</t>
  </si>
  <si>
    <t>Takaful Risk Fund - Gross Premium</t>
  </si>
  <si>
    <t>Takaful Risk Fund -Unearn Contribution</t>
  </si>
  <si>
    <t>Takaful Risk Fund -Wakalah Fee</t>
  </si>
  <si>
    <t>Pyble -Wakalah Fee</t>
  </si>
  <si>
    <t>UCR Reinsurance Takaful -ST (GL Categor</t>
  </si>
  <si>
    <t>Other Creditors</t>
  </si>
  <si>
    <t>Short Term Loan - Revolving Loans - BOT</t>
  </si>
  <si>
    <t>Short Term Loan - OCBC Bank</t>
  </si>
  <si>
    <t>Short Term Loan - Cathay United Bank</t>
  </si>
  <si>
    <t>Short Term Loan - Natexis Banques</t>
  </si>
  <si>
    <t>Sht Trm Loan - Bank of Tokyo</t>
  </si>
  <si>
    <t xml:space="preserve">     Revolving Loans - Offshore Banks</t>
  </si>
  <si>
    <t>Interest Payable - (RM)</t>
  </si>
  <si>
    <t>Interest Payable - Commitment Fees</t>
  </si>
  <si>
    <t>Interest Payable - MZI-TR1</t>
  </si>
  <si>
    <t>Interest Payable - MIZ1-TR2</t>
  </si>
  <si>
    <t>Interest Payable - MIZ1-TR3</t>
  </si>
  <si>
    <t>Interest Payable - MIZ1-TR4</t>
  </si>
  <si>
    <t>Interest Payable - MIZ1-Fixed Rate1</t>
  </si>
  <si>
    <t>Interest Payable - MIZ1-Fixed Rate2</t>
  </si>
  <si>
    <t>Interest Payable - Cathay-Term Loan</t>
  </si>
  <si>
    <t>Interest Payable - Mega International</t>
  </si>
  <si>
    <t>Interest Payable - BOTM-UFJ</t>
  </si>
  <si>
    <t>Interest Payable - Mizuho 11-Tr1</t>
  </si>
  <si>
    <t>Interest Payable - Mizuho 11-Tr2</t>
  </si>
  <si>
    <t>Interest Payable - Mizuho 11-Tr3</t>
  </si>
  <si>
    <t>Interest Payable - Mizuho 11-Tr4</t>
  </si>
  <si>
    <t>Interest Payable - Mizuho 11-Tr5</t>
  </si>
  <si>
    <t>Interest Payable - Natexis Tranche A</t>
  </si>
  <si>
    <t>Interest Payable - Natexis Tranche B</t>
  </si>
  <si>
    <t>Interest Payable - JBIC1</t>
  </si>
  <si>
    <t>Interest Payable - BOTM (R)</t>
  </si>
  <si>
    <t>Interest Payable - Cathay-Revolving</t>
  </si>
  <si>
    <t>Interest Payable - Sumitomo Bank</t>
  </si>
  <si>
    <t>Interest Payable - OCBC Revolving</t>
  </si>
  <si>
    <t>Interest Payable - JBIC 35m</t>
  </si>
  <si>
    <t>Interest Payable - Natixis (R)</t>
  </si>
  <si>
    <t>Interest Payable -BOT(EUR)</t>
  </si>
  <si>
    <t>Interest Payable -Standard Charted-usd</t>
  </si>
  <si>
    <t>Interest Payable - JBIC1/NEW</t>
  </si>
  <si>
    <t>Interest Payable - Deposit from MOF</t>
  </si>
  <si>
    <t>Interest Payable - LTL From MOF</t>
  </si>
  <si>
    <t>Interest Payable - LTL From MOF-IDB</t>
  </si>
  <si>
    <t>Interest Payable - LTL From EOGF</t>
  </si>
  <si>
    <t>Interest Payable - JBIC 11</t>
  </si>
  <si>
    <t>Interest Payable-MOF-IRFRA</t>
  </si>
  <si>
    <t>Interest Payable-Fee</t>
  </si>
  <si>
    <t>Profit Payable-CIMB-BOTM-UFJ-50Mil</t>
  </si>
  <si>
    <t>Profit Payable-Alkhair-</t>
  </si>
  <si>
    <t>Profit Payable-AlRajhi</t>
  </si>
  <si>
    <t>Profit Payable RHB islamic</t>
  </si>
  <si>
    <t>Profit Payable - Bank Of Tokyo-USD</t>
  </si>
  <si>
    <t>Profit Payable - Bank Of Tokyo-GBP</t>
  </si>
  <si>
    <t>Profit Payable - Bank Of Tokyo-AUD</t>
  </si>
  <si>
    <t>Profit Payable - HLIB-SGD</t>
  </si>
  <si>
    <t>Profit Payable - HSBC-USD</t>
  </si>
  <si>
    <t>Profit Payable CIMB Islamic Bank Berhad</t>
  </si>
  <si>
    <t>Profit  Payable-Teraju Fund</t>
  </si>
  <si>
    <t>Profit Payable-Paribas- EUR</t>
  </si>
  <si>
    <t>Profit  Payable-Paribas- AUD</t>
  </si>
  <si>
    <t>Profit Payable-Hong Leong Bank- GBP</t>
  </si>
  <si>
    <t>Profit Payable-SMBC- USD</t>
  </si>
  <si>
    <t>Profit Payable-SCB HONGKONG- USD300M</t>
  </si>
  <si>
    <t>Profit Payable-SYNDICATD SCB BNP  USD30</t>
  </si>
  <si>
    <t>Unwinding profit payable BNM SRF</t>
  </si>
  <si>
    <t>Profit Payable-RCi Maybank Islamic MYR</t>
  </si>
  <si>
    <t>Profit  Payable - Derivative-USD</t>
  </si>
  <si>
    <t>Profit  Payable - Derivative-GBP</t>
  </si>
  <si>
    <t>Amt Due SPV(Profit  Payable-Sukuk)HKD</t>
  </si>
  <si>
    <t>Profit Payable Commodity Murabahah Depo</t>
  </si>
  <si>
    <t>Unearned Profit Equity Tawaruq MYR</t>
  </si>
  <si>
    <t>Unearned Profit Tawaruq Reserve MYR</t>
  </si>
  <si>
    <t>Unearned Profit Client DSRA-USD</t>
  </si>
  <si>
    <t>Unearned Profit Teraju Fund-MYR</t>
  </si>
  <si>
    <t>Unearned Profit DSRA-GBP</t>
  </si>
  <si>
    <t>Unearned Profit DSRA-SGD</t>
  </si>
  <si>
    <t>Unearned Profit Equity i96-USD</t>
  </si>
  <si>
    <t>Unearned Profit DSRA-MYR</t>
  </si>
  <si>
    <t>Unearned Profit DSRA-AUD</t>
  </si>
  <si>
    <t>Unearned Tawaruq-BNM Special Relief Fun</t>
  </si>
  <si>
    <t xml:space="preserve">     Unearned Profit-STI</t>
  </si>
  <si>
    <t>Individual Allw-Unwind Interest</t>
  </si>
  <si>
    <t>Provision expected Credt Loss Stage 3</t>
  </si>
  <si>
    <t>Provision ECL Stage 3-MKFFi</t>
  </si>
  <si>
    <t>Allowance for Doubtful Debts - Guarante</t>
  </si>
  <si>
    <t xml:space="preserve">     Allowance for Doubtful Debts-Guarantee</t>
  </si>
  <si>
    <t>Provision For Collective Allowance</t>
  </si>
  <si>
    <t>Provision For Collective Allowance-Deli</t>
  </si>
  <si>
    <t>Allowance for Doubtful Debts - General</t>
  </si>
  <si>
    <t>Collective Allowance-Modified Risk Adju</t>
  </si>
  <si>
    <t>Claims Paid - Short Term</t>
  </si>
  <si>
    <t>Claims Paid - Meduim/Long Term</t>
  </si>
  <si>
    <t>Takaful General Provision</t>
  </si>
  <si>
    <t>Prov Impairment Investment Securities</t>
  </si>
  <si>
    <t>Provision ECL Stage 1 Financial Investm</t>
  </si>
  <si>
    <t>Provision ECL Stage 2 Financial Investm</t>
  </si>
  <si>
    <t>Allowance for Unearned Premuim</t>
  </si>
  <si>
    <t>A/P Stale Check</t>
  </si>
  <si>
    <t>Due to Bank Industri</t>
  </si>
  <si>
    <t>Debit Note - BITMB</t>
  </si>
  <si>
    <t>Due to MOF</t>
  </si>
  <si>
    <t>Security Deposit-USD</t>
  </si>
  <si>
    <t>Sinking Fund-AUD</t>
  </si>
  <si>
    <t>Debts Services Reserve Accts-NEPLINE</t>
  </si>
  <si>
    <t>Debts Services Reserve Accts-SMART GLOV</t>
  </si>
  <si>
    <t>Debts Services Reserve Accts-KENMARK(L)</t>
  </si>
  <si>
    <t>Debts Services Reserve Accts-PT LAYAR</t>
  </si>
  <si>
    <t>Debts Services Reserve Accts-PT BUMI</t>
  </si>
  <si>
    <t>Debts Services Reserve Accts-PHOENIX SU</t>
  </si>
  <si>
    <t>Debts Services Reserve Accts-QUANTUM</t>
  </si>
  <si>
    <t>Unearned Premuim Reserve</t>
  </si>
  <si>
    <t>Other Creditors - MOF</t>
  </si>
  <si>
    <t>Other Creditors - STI</t>
  </si>
  <si>
    <t>Coface Globaliance Policy</t>
  </si>
  <si>
    <t>Globaliance Policy</t>
  </si>
  <si>
    <t>Tabung Haji Payable</t>
  </si>
  <si>
    <t>Coop Society/Merchantile Payable</t>
  </si>
  <si>
    <t>MINI Payable</t>
  </si>
  <si>
    <t>MOCCIS Payable</t>
  </si>
  <si>
    <t>ASB Payable</t>
  </si>
  <si>
    <t>Jab. Perkhidmatan Awan Payable</t>
  </si>
  <si>
    <t>Syarikat Takaful Malaysia Payable</t>
  </si>
  <si>
    <t>MAA Payable</t>
  </si>
  <si>
    <t>Public Bank Payable</t>
  </si>
  <si>
    <t>MARA Payable</t>
  </si>
  <si>
    <t>Vehicle Loan-Subsidiaries Payable</t>
  </si>
  <si>
    <t>Bank Muamalat Payable</t>
  </si>
  <si>
    <t>RHB Financial BHD Payable</t>
  </si>
  <si>
    <t>Pengarah Kastam-5% Service Tax</t>
  </si>
  <si>
    <t>Employee Computer Loan Payable - SME</t>
  </si>
  <si>
    <t>Employee Education Loan Payable - SME</t>
  </si>
  <si>
    <t>Employee Marriage Loan Payable - SME</t>
  </si>
  <si>
    <t>Employee Guarantor Loan Payable</t>
  </si>
  <si>
    <t>Koperasi Pekeja Payable</t>
  </si>
  <si>
    <t>AIA Payable</t>
  </si>
  <si>
    <t>Education Loan Subsidiary</t>
  </si>
  <si>
    <t>Computer Loan Subsidiary</t>
  </si>
  <si>
    <t>Renovation Loan Subsidiary</t>
  </si>
  <si>
    <t>Perbadanan Tbg Pendidikan Tinggi Nasion</t>
  </si>
  <si>
    <t>CCP-Examination Fees</t>
  </si>
  <si>
    <t>Accrued Services Tax 6% - Payable</t>
  </si>
  <si>
    <t>Festival-Clrg Acct</t>
  </si>
  <si>
    <t>SST/GST Settlement</t>
  </si>
  <si>
    <t>Contra-USD-Rollover-Fund</t>
  </si>
  <si>
    <t>Contra-RM-Rollover-FUND</t>
  </si>
  <si>
    <t>Contra-Fund-Rollover-EUR</t>
  </si>
  <si>
    <t>Advance Profit POST-ECR-i</t>
  </si>
  <si>
    <t>Qard payable</t>
  </si>
  <si>
    <t>Employee Income Tax Payable</t>
  </si>
  <si>
    <t>Sinking Fund- EUR</t>
  </si>
  <si>
    <t>Due to MOF-M'Sian Kitchen 1-Investment</t>
  </si>
  <si>
    <t>Due to MOF-M'Sian -NPL-Loan</t>
  </si>
  <si>
    <t>Due to MOF-M'Sian Kitchen 1-Loan</t>
  </si>
  <si>
    <t>Due frm MOF-MKFFi ECL stage 3</t>
  </si>
  <si>
    <t>Due to MOF-Impaired</t>
  </si>
  <si>
    <t>Due to MOF-Income on MKFF Financing</t>
  </si>
  <si>
    <t>Provision For Zakat</t>
  </si>
  <si>
    <t>Trade Credit Takaful Campaign Fund - Te</t>
  </si>
  <si>
    <t>Ibra-Istisna(rebate)</t>
  </si>
  <si>
    <t>Accrued Investment - RHAM</t>
  </si>
  <si>
    <t>Accrued Investment - Alliance</t>
  </si>
  <si>
    <t xml:space="preserve">     Accrued Investment Income</t>
  </si>
  <si>
    <t>Mark to Market Movement - RHAM (Nam Fat</t>
  </si>
  <si>
    <t>Mark to Market Movement- Alliance</t>
  </si>
  <si>
    <t>Mark To Market Movement - Investment Co</t>
  </si>
  <si>
    <t>Mark to Market Movement - RHAM (Equity)</t>
  </si>
  <si>
    <t xml:space="preserve">    Allowance for Dimunition in Value</t>
  </si>
  <si>
    <t>Accrued Dividend Payable</t>
  </si>
  <si>
    <t xml:space="preserve">     Allowance for Dividend</t>
  </si>
  <si>
    <t>Accrued Tax Payable</t>
  </si>
  <si>
    <t>Accrued Tax Payable-RHAM</t>
  </si>
  <si>
    <t>Accrued Shares Tax Payable - Rashid</t>
  </si>
  <si>
    <t>Accrued Shares Tax Payable - Alliance</t>
  </si>
  <si>
    <t>Accrued Tax Payable-Alliance</t>
  </si>
  <si>
    <t xml:space="preserve">     Allowance for Tax Payable</t>
  </si>
  <si>
    <t>IP Liability - IIS (USD)</t>
  </si>
  <si>
    <t>Individual Allowance (Profit)</t>
  </si>
  <si>
    <t>Contra Value- Ind Allw-Profif</t>
  </si>
  <si>
    <t>IP Liability / IIS (MYR)</t>
  </si>
  <si>
    <t>RC I HSBC-USD</t>
  </si>
  <si>
    <t>RC I HLB-GBP</t>
  </si>
  <si>
    <t>RC I HLIB-SGD</t>
  </si>
  <si>
    <t>AmtDueSPV-Capitalization Of Sukuk Cost-</t>
  </si>
  <si>
    <t>AmtDueSPV(Sukuk Payable-HKD)</t>
  </si>
  <si>
    <t>AmtDueSPV-HKD-(Sukuk Capitalization)</t>
  </si>
  <si>
    <t>AmtDueSPV-Sukuk Premium/Discount-HKD</t>
  </si>
  <si>
    <t>Sukuk FV-USD</t>
  </si>
  <si>
    <t>Sukuk FV-HKD</t>
  </si>
  <si>
    <t>Sukuk Accrd-USD</t>
  </si>
  <si>
    <t>Sukuk FV Accrd-HKD</t>
  </si>
  <si>
    <t>Capitalization Of Bond Cost Sukuk</t>
  </si>
  <si>
    <t>RC I BNP Paribas-EUR</t>
  </si>
  <si>
    <t>RC I BNP Paribas-AUD</t>
  </si>
  <si>
    <t>RC I  BOT-USD</t>
  </si>
  <si>
    <t>RC I  BOT-GBP</t>
  </si>
  <si>
    <t>RC I  BOT-AUD</t>
  </si>
  <si>
    <t>Borrowings-SF Client ( USD)</t>
  </si>
  <si>
    <t>Borrowings-SF Client ( RM)</t>
  </si>
  <si>
    <t>Borrowings-SF Client ( AUD)</t>
  </si>
  <si>
    <t>Borrowings-SF Client ( EUR)</t>
  </si>
  <si>
    <t>Borrowings-SF Client (GBP)</t>
  </si>
  <si>
    <t>Long Term Financing -CIMB-BOTM-UFJ-50M</t>
  </si>
  <si>
    <t>Term Financing -Al-Khair-USD</t>
  </si>
  <si>
    <t>Term Financing -AlRahji Bank-USD</t>
  </si>
  <si>
    <t>RC-RHB Islamic Bank-USD</t>
  </si>
  <si>
    <t>Long Term Loan - (Deposit  MOF-Malaysia</t>
  </si>
  <si>
    <t>Long Term Loan - Standard Chartered</t>
  </si>
  <si>
    <t xml:space="preserve">   Loan from Standard Charted</t>
  </si>
  <si>
    <t>Long Term Loan-BOTM (EUR)</t>
  </si>
  <si>
    <t>Loan from Bot (Eur)</t>
  </si>
  <si>
    <t>Long Term Loan - Natixis (R)</t>
  </si>
  <si>
    <t>Loan from Natixis (R)</t>
  </si>
  <si>
    <t>Long Term Loan-MIZUHO-11-TR3</t>
  </si>
  <si>
    <t>Loan from Mizuho-TR3</t>
  </si>
  <si>
    <t>Long Term Loan-Mizuho Fixed Rate 2</t>
  </si>
  <si>
    <t xml:space="preserve">     Loan from Mizuho Fixed Rate2</t>
  </si>
  <si>
    <t>Long Term Loan-MIZUHO-11-TR5</t>
  </si>
  <si>
    <t xml:space="preserve">     Loan from Mizuho 11-TR5</t>
  </si>
  <si>
    <t>Long Term Loan-MIZUHO-11-TR4</t>
  </si>
  <si>
    <t xml:space="preserve">     Loan from Mizuho 11-TR4</t>
  </si>
  <si>
    <t>Long Term Loan-MIZUHO-11-TR2</t>
  </si>
  <si>
    <t xml:space="preserve">     Loan from Mizuho 11-TR2</t>
  </si>
  <si>
    <t>Long Term Loan-MIZUHO-Fixed Rate 11</t>
  </si>
  <si>
    <t xml:space="preserve">     Loan from Mizuho-Fixed Rate 1</t>
  </si>
  <si>
    <t>Long Term Loan-MIZUHO-TR4</t>
  </si>
  <si>
    <t xml:space="preserve">     Loan from Mizuho-TR4</t>
  </si>
  <si>
    <t>Long Term Loan-MIZUHO-TR3</t>
  </si>
  <si>
    <t xml:space="preserve">      Loan from Mizuho-TR3</t>
  </si>
  <si>
    <t>Long Term Loan-MIZUHO-TR2</t>
  </si>
  <si>
    <t xml:space="preserve">     Loan from Mizuho-TR2</t>
  </si>
  <si>
    <t>Long Term Loan-BOTM</t>
  </si>
  <si>
    <t xml:space="preserve">        Loan from BOTM</t>
  </si>
  <si>
    <t>Long Term Loan - Deposit from MOF</t>
  </si>
  <si>
    <t xml:space="preserve">     Deposit From MOF</t>
  </si>
  <si>
    <t>Long Term Loan-Cathay  United Bank</t>
  </si>
  <si>
    <t xml:space="preserve">     Loan from Cathay United Bank</t>
  </si>
  <si>
    <t>Long Term Loan - UFJ Bank</t>
  </si>
  <si>
    <t xml:space="preserve">     Loan from UFJ Bank</t>
  </si>
  <si>
    <t>Long Term Loan - Mizuho Corp.-I-TR1</t>
  </si>
  <si>
    <t xml:space="preserve">     Loan from Mizuho Corp I</t>
  </si>
  <si>
    <t>Long Term Loan - JBIC - I</t>
  </si>
  <si>
    <t>Long Term Loan - JBIC - 35m</t>
  </si>
  <si>
    <t xml:space="preserve">     Loan from JBIC (USD)</t>
  </si>
  <si>
    <t>Long Term Loan - JBIC - II</t>
  </si>
  <si>
    <t xml:space="preserve">     Loan from JBIC (RM)</t>
  </si>
  <si>
    <t>Long Term Loan - MOF</t>
  </si>
  <si>
    <t xml:space="preserve">     Loan from MOF</t>
  </si>
  <si>
    <t>Long Term Loan - Sumitomo Mitsui Bank</t>
  </si>
  <si>
    <t>RC I SMBC-USD</t>
  </si>
  <si>
    <t>CMRC-I CIMB Islamic Bank Berhad</t>
  </si>
  <si>
    <t>TERM LOAN ( BRIDGE) SCB HONGKONG USD300</t>
  </si>
  <si>
    <t>TERM LOAN SYNDICATED SCB BNP USD300M</t>
  </si>
  <si>
    <t>RCi Maybank Islamic MYR</t>
  </si>
  <si>
    <t>Long Term Loan - Natexis Banques-T/A</t>
  </si>
  <si>
    <t>Long Term Loan - Natexis Banques-II</t>
  </si>
  <si>
    <t xml:space="preserve">     Loan from NATEXIS Banques</t>
  </si>
  <si>
    <t>Long Term Loan - MOF-IDB</t>
  </si>
  <si>
    <t xml:space="preserve">     Loan from MOF -IDB (CO-FINANCING)</t>
  </si>
  <si>
    <t>Long Term Loan - Mizuho Corp.-II-TR1</t>
  </si>
  <si>
    <t xml:space="preserve">     Loan from Mizuho Corp II</t>
  </si>
  <si>
    <t>Long Term Loan - EOGF</t>
  </si>
  <si>
    <t xml:space="preserve">     Loan from EOGF</t>
  </si>
  <si>
    <t>Long Term Loan-Mizuho Fixed Rate 1</t>
  </si>
  <si>
    <t>Long Term Loan-Mega International Comme</t>
  </si>
  <si>
    <t xml:space="preserve">     Loan from Mega International</t>
  </si>
  <si>
    <t>AFS Investment Reserve USD</t>
  </si>
  <si>
    <t>Profit Expense - SPV- Ijarah</t>
  </si>
  <si>
    <t>Interest Income - Trade Debtors - GIS</t>
  </si>
  <si>
    <t>Profit</t>
  </si>
  <si>
    <t>Modification gainloss- SME Banking Trad</t>
  </si>
  <si>
    <t>Profit Tawidh Recovery</t>
  </si>
  <si>
    <t>Premuim Recognized - Guarantee C</t>
  </si>
  <si>
    <t>Premuim Recognized - Guarantee-EOGF</t>
  </si>
  <si>
    <t>Guarantee-EOGF</t>
  </si>
  <si>
    <t>Premuim Recognized - Guarantee-BG</t>
  </si>
  <si>
    <t>Premuim-Short Term - ECR Income</t>
  </si>
  <si>
    <t>Profit-TD Ecr-Pre-i</t>
  </si>
  <si>
    <t>Profit-TD Ecr-Post-i</t>
  </si>
  <si>
    <t>Wakalah Fee-Specific policy</t>
  </si>
  <si>
    <t>Wakalah Fee-VF</t>
  </si>
  <si>
    <t>Wakalah Fee-OII</t>
  </si>
  <si>
    <t>Takaful Expenses Liability</t>
  </si>
  <si>
    <t>Premuim-Short Term - CPS (N)</t>
  </si>
  <si>
    <t>Premuim-Short Term - Specific Policy</t>
  </si>
  <si>
    <t xml:space="preserve">     Specific Policy</t>
  </si>
  <si>
    <t>Premuim-Short Term - Advance Payment Bo</t>
  </si>
  <si>
    <t xml:space="preserve">     Advance Payment Bond</t>
  </si>
  <si>
    <t>Premuim-Short Term - Bank Letter of Cre</t>
  </si>
  <si>
    <t xml:space="preserve">     Bank Letter of Credit</t>
  </si>
  <si>
    <t>Premuim-Short Term - Letter of Refinanc</t>
  </si>
  <si>
    <t xml:space="preserve">     Letter of Refinancing</t>
  </si>
  <si>
    <t>Premuim-Meduim/Long Term-BNM Task Force</t>
  </si>
  <si>
    <t xml:space="preserve">     BNM Task Force Scheme</t>
  </si>
  <si>
    <t>Reinsurance-Sht Term</t>
  </si>
  <si>
    <t xml:space="preserve">     Reinsurance</t>
  </si>
  <si>
    <t>Premuim-Meduim/Long Term-Advance Paymen</t>
  </si>
  <si>
    <t>Advance Payment Bond</t>
  </si>
  <si>
    <t>Premuim-Meduim/Long Term-Specific Polic</t>
  </si>
  <si>
    <t>Premuim-Meduim/Long Term-Performance Bo</t>
  </si>
  <si>
    <t xml:space="preserve">     Performance Bond</t>
  </si>
  <si>
    <t>Premuim-Meduim/Long Term-Buyer Credit</t>
  </si>
  <si>
    <t xml:space="preserve">     Buyer Credit</t>
  </si>
  <si>
    <t>Buyer Credit-Reinsurance</t>
  </si>
  <si>
    <t xml:space="preserve">     Buyer Credit - Reinusrance</t>
  </si>
  <si>
    <t>Unearned Premium</t>
  </si>
  <si>
    <t>Facility Fees -ARRD</t>
  </si>
  <si>
    <t>Profit-others-Ecr i</t>
  </si>
  <si>
    <t>Swift Fees</t>
  </si>
  <si>
    <t>Broken Funding Fee-Corporate Banking No</t>
  </si>
  <si>
    <t>Broken Funding Fee</t>
  </si>
  <si>
    <t>Arrangement Fee-Corporate Banking NonTr</t>
  </si>
  <si>
    <t>Income fee Malaysia Kitchen</t>
  </si>
  <si>
    <t>Processing Fee-Corporate Banking NonTra</t>
  </si>
  <si>
    <t>Upfront Fee - cross border and oth</t>
  </si>
  <si>
    <t>Facility Fees -SME Banking Trade</t>
  </si>
  <si>
    <t>Unwinding profit</t>
  </si>
  <si>
    <t>Unwinding profit SME Lending</t>
  </si>
  <si>
    <t>Upfront Fee - Export Finance and others</t>
  </si>
  <si>
    <t>Processing Fee-Corporate Banking Trade</t>
  </si>
  <si>
    <t>Letter of Support Fees</t>
  </si>
  <si>
    <t>Profit-Fee-Trade  Free</t>
  </si>
  <si>
    <t>Renewal Fees</t>
  </si>
  <si>
    <t>Takaful -Proff fee</t>
  </si>
  <si>
    <t>Takaful - General</t>
  </si>
  <si>
    <t>Credit Information Fees</t>
  </si>
  <si>
    <t>Takaful Info Report</t>
  </si>
  <si>
    <t xml:space="preserve">     Credit Information Unit</t>
  </si>
  <si>
    <t>Reinsurance Income</t>
  </si>
  <si>
    <t>Reinsurance-Commission</t>
  </si>
  <si>
    <t>Acceptance Fees</t>
  </si>
  <si>
    <t>Profit Trade Debtors Restructured</t>
  </si>
  <si>
    <t>Income Recovered (NPL-IIS)</t>
  </si>
  <si>
    <t>Profit Recovered Sukuk Equity</t>
  </si>
  <si>
    <t>Recoveries-Insurance</t>
  </si>
  <si>
    <t>Recoveries-Takaful</t>
  </si>
  <si>
    <t xml:space="preserve">     Claims Recovery</t>
  </si>
  <si>
    <t>Interest - Reclass NPL</t>
  </si>
  <si>
    <t>Profit from impaired Account</t>
  </si>
  <si>
    <t>Profit  on Impaired- Unwind Interest</t>
  </si>
  <si>
    <t>Profit -Reclass NPL (clawback)</t>
  </si>
  <si>
    <t>Interest Income - Claw Back</t>
  </si>
  <si>
    <t>Profit Expense - SPV-Investment</t>
  </si>
  <si>
    <t>(Accretn Income-F01-Buffer 1)</t>
  </si>
  <si>
    <t>(Accreciation  Income-F02-Buffer2)</t>
  </si>
  <si>
    <t>(Accretion Income-F51-Insurance Fund)</t>
  </si>
  <si>
    <t>Accretion Income-F26-USD Internal</t>
  </si>
  <si>
    <t>(Accr income-F29-USD Bond )</t>
  </si>
  <si>
    <t>Amortization Income-BAC-Equity</t>
  </si>
  <si>
    <t>Amortization Income-BAC-Buffer</t>
  </si>
  <si>
    <t>Amortization Income-PAC-PDS Notes</t>
  </si>
  <si>
    <t>Accretion Income-PDS-NOTES-INS</t>
  </si>
  <si>
    <t>Accretion Income-Nego Cert</t>
  </si>
  <si>
    <t>Profit-Accrual Rec-CP</t>
  </si>
  <si>
    <t>Profit-TF Investment</t>
  </si>
  <si>
    <t>Profit -Sukuk Equity USD</t>
  </si>
  <si>
    <t>Profit -Fund Client DSRA SGD</t>
  </si>
  <si>
    <t>Profit-Rec-Tawaruq BNM SRF</t>
  </si>
  <si>
    <t>Profit -Fund Client DSRA USD</t>
  </si>
  <si>
    <t>Profit-Discount Accretion</t>
  </si>
  <si>
    <t>Discount Accr for Sukuk</t>
  </si>
  <si>
    <t xml:space="preserve"> Amortizations-Sukuk Equity USD</t>
  </si>
  <si>
    <t>Profit income Deri-USD</t>
  </si>
  <si>
    <t>Profit income Derivatives-HKD</t>
  </si>
  <si>
    <t>Profit  Income-GBP</t>
  </si>
  <si>
    <t>Gain/(Loss) on sales of shares</t>
  </si>
  <si>
    <t>Profit/Loss in Investment</t>
  </si>
  <si>
    <t>Income-STI-EOGF</t>
  </si>
  <si>
    <t xml:space="preserve">     Short Term Investment - EOGF</t>
  </si>
  <si>
    <t>Income-ECR-Operation</t>
  </si>
  <si>
    <t>Income-ECR-MOF</t>
  </si>
  <si>
    <t>Income-ECR-Buffer</t>
  </si>
  <si>
    <t>Income-ECR-BNM1</t>
  </si>
  <si>
    <t>Income-ECR-BNM2</t>
  </si>
  <si>
    <t>Income-STI-Buffer 2</t>
  </si>
  <si>
    <t xml:space="preserve">     Short Term Investment - ECR</t>
  </si>
  <si>
    <t>Interest Income- Supp. Cr</t>
  </si>
  <si>
    <t>Profit-Receivable-GIA</t>
  </si>
  <si>
    <t>Profit-Rec-SIA</t>
  </si>
  <si>
    <t>Profit-Rec-Mudarabah</t>
  </si>
  <si>
    <t>Profit -Equity Fund</t>
  </si>
  <si>
    <t>Income-STI-OCBC</t>
  </si>
  <si>
    <t>Income-STI-Natexis TL</t>
  </si>
  <si>
    <t>Income-STI-Mizuho  Bank</t>
  </si>
  <si>
    <t>Income-STI-JEXIM(USD)</t>
  </si>
  <si>
    <t>Income-STI-JEXIM (2)</t>
  </si>
  <si>
    <t xml:space="preserve">     Short Term Investment - JBC I</t>
  </si>
  <si>
    <t>Interest Income - STI MGS</t>
  </si>
  <si>
    <t xml:space="preserve">     Short Term Investment - MGS</t>
  </si>
  <si>
    <t>Income-STI-M'sian Kitchen</t>
  </si>
  <si>
    <t>Profit STI Deposits USD</t>
  </si>
  <si>
    <t>Gain/Loss on Sales of Securities</t>
  </si>
  <si>
    <t>Income-Loan Stock</t>
  </si>
  <si>
    <t xml:space="preserve">     Loan Stock/Bonds</t>
  </si>
  <si>
    <t>Profit  In. SFC (USD)</t>
  </si>
  <si>
    <t>Profit  In. SFC (RM)</t>
  </si>
  <si>
    <t>Investment Income - Alliance Realised G</t>
  </si>
  <si>
    <t>Investment Income - Alliance Divident</t>
  </si>
  <si>
    <t>Investment Income - Alliance Interest</t>
  </si>
  <si>
    <t>Other Income - Alliance</t>
  </si>
  <si>
    <t xml:space="preserve">     Fund Managers - Alliance</t>
  </si>
  <si>
    <t>Investment Income - RHAM Realised Gains</t>
  </si>
  <si>
    <t>Other Income - RHAM</t>
  </si>
  <si>
    <t>Investment Income - RHAM Divident</t>
  </si>
  <si>
    <t>Investment Income - RHAM Interest</t>
  </si>
  <si>
    <t xml:space="preserve">     Fund Managers - RHAM</t>
  </si>
  <si>
    <t>Profit/Loss in Share Equities</t>
  </si>
  <si>
    <t xml:space="preserve">     Realized Gain/Loss on Sale of Shares</t>
  </si>
  <si>
    <t>Allowance for Div  no Longer Required</t>
  </si>
  <si>
    <t xml:space="preserve">     Provision on Longer Required - Dividend</t>
  </si>
  <si>
    <t>Allowance for Dividend</t>
  </si>
  <si>
    <t>DIV Provision</t>
  </si>
  <si>
    <t xml:space="preserve">     Provision for DIV: Writeback (add'l)</t>
  </si>
  <si>
    <t>Dividend Earned</t>
  </si>
  <si>
    <t xml:space="preserve">     Dividend</t>
  </si>
  <si>
    <t>Rental Income - Building</t>
  </si>
  <si>
    <t>Income-Car Loan</t>
  </si>
  <si>
    <t>Income-Motor Loan</t>
  </si>
  <si>
    <t>Income-Others ( On Credit Balance)</t>
  </si>
  <si>
    <t>Loss on Disposal of Fixed Assets</t>
  </si>
  <si>
    <t>Gain/Loss on Sale of Fixed Assets</t>
  </si>
  <si>
    <t>Fixed Asset Rev Clrg Account on Sale</t>
  </si>
  <si>
    <t>Income Others (Treasury)</t>
  </si>
  <si>
    <t>Upfront fee</t>
  </si>
  <si>
    <t>Derivative DVACVA Adjustment -GBP</t>
  </si>
  <si>
    <t>Fair Value of Sukuk USD</t>
  </si>
  <si>
    <t>Fair Value of Sukuk HKD</t>
  </si>
  <si>
    <t>Profit  Expense-Derivative (USD)</t>
  </si>
  <si>
    <t>Profit  Expense-Derivative (GBP)</t>
  </si>
  <si>
    <t>Sukuk FV Amortization/Accretion-USD</t>
  </si>
  <si>
    <t>Other Allowances</t>
  </si>
  <si>
    <t>Relief Allowance</t>
  </si>
  <si>
    <t>Housing Allowance</t>
  </si>
  <si>
    <t>Staff Amenities</t>
  </si>
  <si>
    <t>Staff Insurance</t>
  </si>
  <si>
    <t>Staff - VSS</t>
  </si>
  <si>
    <t>Corporate Club Adjustment</t>
  </si>
  <si>
    <t>Practical Allowance</t>
  </si>
  <si>
    <t>Mutual Separation Scheme (MSS)</t>
  </si>
  <si>
    <t>Staff-Gratuity</t>
  </si>
  <si>
    <t>Travelling - Directors</t>
  </si>
  <si>
    <t>Representation Expense</t>
  </si>
  <si>
    <t>Annual Dinner</t>
  </si>
  <si>
    <t>Leave Passage</t>
  </si>
  <si>
    <t>Printing/Stationary - Promotion</t>
  </si>
  <si>
    <t>Rent Expense - Office Space</t>
  </si>
  <si>
    <t>Other Expenses/Stamp</t>
  </si>
  <si>
    <t>Newspaper</t>
  </si>
  <si>
    <t>Economic Report</t>
  </si>
  <si>
    <t>Publication</t>
  </si>
  <si>
    <t>Advertising-Recruitment/Others</t>
  </si>
  <si>
    <t>Consultancy Fees</t>
  </si>
  <si>
    <t>Professional Services-Legal Fees</t>
  </si>
  <si>
    <t>Insurance - Commercial</t>
  </si>
  <si>
    <t>Insurance - Building</t>
  </si>
  <si>
    <t>Insurance - Berne Union</t>
  </si>
  <si>
    <t>Insurance - Credit Alliance</t>
  </si>
  <si>
    <t>Donation</t>
  </si>
  <si>
    <t>Donation - Group</t>
  </si>
  <si>
    <t>GST Expenses not recovered</t>
  </si>
  <si>
    <t>Miscellaneous</t>
  </si>
  <si>
    <t>Professional Fees</t>
  </si>
  <si>
    <t>Processing Fee Exp</t>
  </si>
  <si>
    <t>Allowance for Accrued Expenses-MOF No L</t>
  </si>
  <si>
    <t>Upfront Fees</t>
  </si>
  <si>
    <t>Commitment Fees</t>
  </si>
  <si>
    <t>Brokerage Commission</t>
  </si>
  <si>
    <t>Management Fees -RHAM</t>
  </si>
  <si>
    <t>Interest Expense-RM</t>
  </si>
  <si>
    <t>Management Fees -Alliance</t>
  </si>
  <si>
    <t>Interest Expense-JBIC2</t>
  </si>
  <si>
    <t>Profit  Expense-EUR</t>
  </si>
  <si>
    <t>Profit Expense-SGD</t>
  </si>
  <si>
    <t>Profit Unwinding TL SCB USD300M</t>
  </si>
  <si>
    <t>Amortisation TL SCB USD300M</t>
  </si>
  <si>
    <t>Expenses on behalf SPV/EXIM Sukuk</t>
  </si>
  <si>
    <t>Brokerage Fee</t>
  </si>
  <si>
    <t>Profit Expense -Sukuk (HKD)</t>
  </si>
  <si>
    <t>Sukuk FV Amortization/Accretion-HKD</t>
  </si>
  <si>
    <t>Profit  Expense on Deposit -RM</t>
  </si>
  <si>
    <t>Profit  Expense on Deposit -USD</t>
  </si>
  <si>
    <t>Profit  Expense on Deposit -HKD</t>
  </si>
  <si>
    <t>Profit  Expense on Deposit -GBP</t>
  </si>
  <si>
    <t>Profit  Expense on Deposit - EUR</t>
  </si>
  <si>
    <t>Profit  Expense on Deposit - AUD</t>
  </si>
  <si>
    <t>Forex-Cross Currency Swap</t>
  </si>
  <si>
    <t>Forex-Spot</t>
  </si>
  <si>
    <t>Unrealized ForGain or Loss Inv</t>
  </si>
  <si>
    <t>Forex-Fwd Contract</t>
  </si>
  <si>
    <t>Write Back Allowances - Bad Debts</t>
  </si>
  <si>
    <t>Claim - Provision Specific</t>
  </si>
  <si>
    <t>Individual Allowance</t>
  </si>
  <si>
    <t xml:space="preserve"> Takaful Specific Provision</t>
  </si>
  <si>
    <t>Individual Allow (Principal)</t>
  </si>
  <si>
    <t>Collective Allowance</t>
  </si>
  <si>
    <t>Bad &amp; Doubtful Debts-General Guarantee</t>
  </si>
  <si>
    <t>Bad &amp; Doubtful Debts-B.Guarantee</t>
  </si>
  <si>
    <t>Bad &amp; Doubtful Debts-Delinqt-general</t>
  </si>
  <si>
    <t>Bad Debts Written Off-Banking.</t>
  </si>
  <si>
    <t>Bad Debts Written Off-Takaful</t>
  </si>
  <si>
    <t xml:space="preserve">     Bad Debts Written Off</t>
  </si>
  <si>
    <t>Impairment Investment Securities</t>
  </si>
  <si>
    <t>Impairement on Investment Securities</t>
  </si>
  <si>
    <t>Provision for Tax-For The Year</t>
  </si>
  <si>
    <t>Deferred Tax</t>
  </si>
  <si>
    <t>Zakat</t>
  </si>
  <si>
    <t xml:space="preserve">  Taxation</t>
  </si>
  <si>
    <t>Investment-Tawaruq Reserve</t>
  </si>
  <si>
    <t>Islamic Instrument-BAI-Equity</t>
  </si>
  <si>
    <t>Contra Valuate Profit Tawidh</t>
  </si>
  <si>
    <t>Goods and Services Tax - Input ( Dana Z</t>
  </si>
  <si>
    <t>Accretion-Instrument For Sukuk</t>
  </si>
  <si>
    <t>Contra-Sukuk</t>
  </si>
  <si>
    <t>Othr Debtor-PreEcri</t>
  </si>
  <si>
    <t>Othr Debtor-Process-Ecri</t>
  </si>
  <si>
    <t>Derivative Liability DVA (GBP)</t>
  </si>
  <si>
    <t>Forex Revaluation - ECR Accrual</t>
  </si>
  <si>
    <t>Istisna Asset-Purchase</t>
  </si>
  <si>
    <t>Suspense Account-i</t>
  </si>
  <si>
    <t>Funding-Islamic</t>
  </si>
  <si>
    <t>Profit-Pre shipment</t>
  </si>
  <si>
    <t>Profit  Expense on Deposit - SGD</t>
  </si>
  <si>
    <t>Wakalah fee</t>
  </si>
  <si>
    <t>Initial fees</t>
  </si>
  <si>
    <t>Renewal fees</t>
  </si>
  <si>
    <t>Professional fee</t>
  </si>
  <si>
    <t>Ceding commision</t>
  </si>
  <si>
    <t>Credit limit fees</t>
  </si>
  <si>
    <t>AIF-IBFIM Capacity Building Trust Fund</t>
  </si>
  <si>
    <t>Rentas expenses</t>
  </si>
  <si>
    <t>Advertising and Promotion</t>
  </si>
  <si>
    <t>CSR - Donation &amp; Promotion</t>
  </si>
  <si>
    <t>Sukuk expenses</t>
  </si>
  <si>
    <t>Movement in expense liabilities</t>
  </si>
  <si>
    <t>Core banking system and related hardwar</t>
  </si>
  <si>
    <t>Acc. Depre-Other Core banking system</t>
  </si>
  <si>
    <t>Investment in Subsidiary-PENGKALAN MEGA</t>
  </si>
  <si>
    <t>Investment in Subsidiary-Morning Glory</t>
  </si>
  <si>
    <t>Deposit Clearing-Commercial Bank-Kuwait</t>
  </si>
  <si>
    <t>Disb-Clearing -Commercial Bank- Kuwait</t>
  </si>
  <si>
    <t>Suspenset Clearing-Commercial Bank-Kwt</t>
  </si>
  <si>
    <t>Treasury Clearing-Com Bank- Kuwait</t>
  </si>
  <si>
    <t>Dep-Clearing -Maybank-HKD-8385206169</t>
  </si>
  <si>
    <t>Disb-Clearing -Maybank-HKD-8385206169</t>
  </si>
  <si>
    <t>Suspense-Clearing -Maybank-HKD-83852061</t>
  </si>
  <si>
    <t xml:space="preserve"> Treasury Clearing -Maybank-HKD-8385206</t>
  </si>
  <si>
    <t>National Australian bank Limited-1803-1</t>
  </si>
  <si>
    <t>Deposit Clearing-NAB-AUD</t>
  </si>
  <si>
    <t>Disbursement Clearing NAb- AUD</t>
  </si>
  <si>
    <t>Suspense Clearing -NAB-AUD</t>
  </si>
  <si>
    <t>TreasuryClearing NAB-AUD</t>
  </si>
  <si>
    <t>Deposit Clearing-Australia and New Zeal</t>
  </si>
  <si>
    <t>Disb-Clearing -Australia and New Zealan</t>
  </si>
  <si>
    <t>Suspenset Clearing-Australia and New Ze</t>
  </si>
  <si>
    <t>Treasury Clearing-Australia and New Zea</t>
  </si>
  <si>
    <t>Disbursement Clearing AFB-00100951-TRF</t>
  </si>
  <si>
    <t>Derivative Asset-HKD</t>
  </si>
  <si>
    <t>Derivative Asset -Forward Contract</t>
  </si>
  <si>
    <t>Derivative Asset -Non Hedge</t>
  </si>
  <si>
    <t>Derivative Asset Forward Outright</t>
  </si>
  <si>
    <t>Der. DVA (Non-Hedge)</t>
  </si>
  <si>
    <t>DVA Derivative Asset FWD</t>
  </si>
  <si>
    <t>CVA Derivative Asset FWD contract</t>
  </si>
  <si>
    <t>Mizuho Bank,Japan-6736010</t>
  </si>
  <si>
    <t>Deposit Clearing-Mizuho BK-JPY</t>
  </si>
  <si>
    <t>Disbursement ClearingMizuho Bank-JPY</t>
  </si>
  <si>
    <t>Suspense Clearing Mizuho Bank-JPY</t>
  </si>
  <si>
    <t>Treasury Clearing Mizuho Bank-JPY</t>
  </si>
  <si>
    <t>Deposit Clearing-Standard Chartered-GBP</t>
  </si>
  <si>
    <t>Disbursement Clearing-Standard Chartere</t>
  </si>
  <si>
    <t>Suspense ClearingStandard Chartered Ban</t>
  </si>
  <si>
    <t>TreasuryClearing-Standard Chartered-GBP</t>
  </si>
  <si>
    <t>Deposit Clearing-Standard Chartered-SGD</t>
  </si>
  <si>
    <t>Disbursement Clearing Standard Chartere</t>
  </si>
  <si>
    <t>TreasuryClearing-Standard Chartered-SGD</t>
  </si>
  <si>
    <t>Deposit Clearing-CHAM-EUR</t>
  </si>
  <si>
    <t>Disbursement Clearing -CHAM- EURO</t>
  </si>
  <si>
    <t>Suspense Clearing -CHAM-EURO</t>
  </si>
  <si>
    <t>TreasuryClearing CHAM-EUR</t>
  </si>
  <si>
    <t>Deposit Clearing-Standard Chartered-EUR</t>
  </si>
  <si>
    <t>TreasuryClearing-Standard Chartered-EUR</t>
  </si>
  <si>
    <t>Noor Islamic Bank Dubai,100010350900019</t>
  </si>
  <si>
    <t>Deposit Clearing-Noor Islamic Bank-AED</t>
  </si>
  <si>
    <t>Disbursement Clearing Noor Islamic-AED</t>
  </si>
  <si>
    <t>Suspense Clearing -NoorIslamic Bank-AED</t>
  </si>
  <si>
    <t>TreasuryClearing NoorIslamic Bank-AED</t>
  </si>
  <si>
    <t>Deposit Clearing CIMB - 14310006121059</t>
  </si>
  <si>
    <t>Disbursement Clearing CIMB - 1431000612</t>
  </si>
  <si>
    <t>Suspense Clearing CIMB -14310006121059</t>
  </si>
  <si>
    <t>Deposit Clearing CIMB - 14310006122051</t>
  </si>
  <si>
    <t>Suspense Clearing CIMB -14310006121051</t>
  </si>
  <si>
    <t>Deposit Clearing CIMB Islamic</t>
  </si>
  <si>
    <t>Disbursement Clearing CIMB - CIMB Islam</t>
  </si>
  <si>
    <t>Suspense Clearing CIMB Islamic</t>
  </si>
  <si>
    <t>Jananiaga Clearing CIMB Islamic</t>
  </si>
  <si>
    <t>Asian Finance Bank Berhad</t>
  </si>
  <si>
    <t>Deposit Clearing AFB-00100951</t>
  </si>
  <si>
    <t>Disbursement Clearing AFB-00100951</t>
  </si>
  <si>
    <t>Suspense Clearing AFB-00100951</t>
  </si>
  <si>
    <t>Treasury Clearing AFB-00100951</t>
  </si>
  <si>
    <t>mizuho Bank-usd</t>
  </si>
  <si>
    <t>Deposit Clearing-Mizuho Bank</t>
  </si>
  <si>
    <t>Disbursement Clearing mizuho Bank</t>
  </si>
  <si>
    <t>TreasuryClearing Mizuho Bank</t>
  </si>
  <si>
    <t>Deutsche Bank AG</t>
  </si>
  <si>
    <t>Deposit Clearing-Deutsche BK-USD</t>
  </si>
  <si>
    <t>Disbursement Clearing-Deutsche BK-USD</t>
  </si>
  <si>
    <t>Suspenset Clearing-Deutsche BK-USD</t>
  </si>
  <si>
    <t>Treasury Clearing-Deutsche BK-USD</t>
  </si>
  <si>
    <t>STI-Equity Fund Reserve</t>
  </si>
  <si>
    <t>STI-Equity Fund CM</t>
  </si>
  <si>
    <t>STI-Equity Fund Commodity Murabahah</t>
  </si>
  <si>
    <t>STI-Client DSRA Commodity Murabahah</t>
  </si>
  <si>
    <t>STI-Insurance Commodity Murabahah</t>
  </si>
  <si>
    <t>STI-Deposits MYR</t>
  </si>
  <si>
    <t>STI Bonds Commodity Murabahah USD</t>
  </si>
  <si>
    <t>STI Deposits USD</t>
  </si>
  <si>
    <t>STI Commodity Murabahah EUR</t>
  </si>
  <si>
    <t>STI Deposits EUR</t>
  </si>
  <si>
    <t>STI Commodity Murabahah GBP</t>
  </si>
  <si>
    <t>STI-Deposits GBP</t>
  </si>
  <si>
    <t>STI-AUD Commodity Murabahah</t>
  </si>
  <si>
    <t>STI-Deposits AUD</t>
  </si>
  <si>
    <t>STI Deposits SGD</t>
  </si>
  <si>
    <t>STI-Buffer-EOGF Fund</t>
  </si>
  <si>
    <t>Short Term Investment - USD Bond</t>
  </si>
  <si>
    <t>Short Term Investment - SGD</t>
  </si>
  <si>
    <t>Short Term Investment - AUD</t>
  </si>
  <si>
    <t>STI-Equity USD</t>
  </si>
  <si>
    <t>Short Term Investment - GBP</t>
  </si>
  <si>
    <t>STI Client DSRA-SGD</t>
  </si>
  <si>
    <t>impairment on Investment (FM)</t>
  </si>
  <si>
    <t>Other Financial Instrument-PDS-MTN-PROG</t>
  </si>
  <si>
    <t>Other Financial Instrument-PDS-Corp. Bo</t>
  </si>
  <si>
    <t>Other Financial Inst-PDS-Islamic Floati</t>
  </si>
  <si>
    <t>Other Financial Inst-Negotiable Islamic</t>
  </si>
  <si>
    <t>Other Financial Instrument-F01-Buffer 1</t>
  </si>
  <si>
    <t>Other Financial Instrument-F02-Buffer 2</t>
  </si>
  <si>
    <t>Other Financial Instrument-F51- Insuran</t>
  </si>
  <si>
    <t>Other Financial Instrument-F526- USD In</t>
  </si>
  <si>
    <t>Other Financial Instrument-F29-USD BOND</t>
  </si>
  <si>
    <t>Accrued Interest-Buffer EOGF Fund.</t>
  </si>
  <si>
    <t>Accrued Interest-Equity Fund Reserve</t>
  </si>
  <si>
    <t>Accrued Interest -Commodity Murabahah</t>
  </si>
  <si>
    <t>Accrued Interest-PDS-MTN Prog</t>
  </si>
  <si>
    <t>Accrued Interest-PDS-Corp. Bond BG</t>
  </si>
  <si>
    <t>Accrued Interest-Negotiable Islamic Deb</t>
  </si>
  <si>
    <t>Accretion-MTN-PROG-EQ</t>
  </si>
  <si>
    <t>Accretion-Pds-Corp. Bond Bank Guarantee</t>
  </si>
  <si>
    <t xml:space="preserve"> Amortizations-Pds-Corp Bond-BG</t>
  </si>
  <si>
    <t xml:space="preserve"> Accretions-Pds-Islamic Floating Bond</t>
  </si>
  <si>
    <t>Accretion-F01-Buffer 1</t>
  </si>
  <si>
    <t>Accretion-F02-Buffer 2</t>
  </si>
  <si>
    <t>Accretion-F04-Equity Fund</t>
  </si>
  <si>
    <t>Accretion-F51-Insurance Fund</t>
  </si>
  <si>
    <t>Accretion-F26-USD Internal</t>
  </si>
  <si>
    <t>Accretion-F29-USD Bond</t>
  </si>
  <si>
    <t xml:space="preserve"> Amortization-F01-Buffer 1</t>
  </si>
  <si>
    <t xml:space="preserve"> Amortization-F02-Buffer 2</t>
  </si>
  <si>
    <t xml:space="preserve"> Amortization-F51-Insurance Fund</t>
  </si>
  <si>
    <t xml:space="preserve"> Amortization-F26-USD Internal</t>
  </si>
  <si>
    <t xml:space="preserve"> Amortization-F29-USD Bond</t>
  </si>
  <si>
    <t>Acc. Int.-F01-Buffer 1</t>
  </si>
  <si>
    <t>Acc. Int.-F02-Buffer 2</t>
  </si>
  <si>
    <t>Acc. Int.-F51-Insurance Fund</t>
  </si>
  <si>
    <t>Acc. Int.-F26-USD Internal Fund</t>
  </si>
  <si>
    <t>Other FI- Amortization-I99-Islamic Equi</t>
  </si>
  <si>
    <t>Other FI- Acc Int-I99-Islamic Equity Fu</t>
  </si>
  <si>
    <t>Acc.Int-STI-USD</t>
  </si>
  <si>
    <t>Acc.Int- Equity USD</t>
  </si>
  <si>
    <t>Accrued Interest Deposits USD</t>
  </si>
  <si>
    <t>Accrued Interest Deposits EUR</t>
  </si>
  <si>
    <t>Acc.Int-STI-GBP</t>
  </si>
  <si>
    <t>Accrued Interest Deposits GBP</t>
  </si>
  <si>
    <t>Acc.Int-STI-AUD</t>
  </si>
  <si>
    <t>Accrued Interest Deposits AUD</t>
  </si>
  <si>
    <t>Acc.Int-STI-SGD</t>
  </si>
  <si>
    <t>Accrued Interest Deposits SGD</t>
  </si>
  <si>
    <t>Acc Int Client DSRA -SGD</t>
  </si>
  <si>
    <t>GST Recoverable</t>
  </si>
  <si>
    <t>Dep.- Judgement Of Sum</t>
  </si>
  <si>
    <t>Prepayment-Tax</t>
  </si>
  <si>
    <t>Due from RI</t>
  </si>
  <si>
    <t>Other Receivable-Ex Staff Loan</t>
  </si>
  <si>
    <t>Asset Clearing-Accrual</t>
  </si>
  <si>
    <t>Spot Exchange Position-MYR</t>
  </si>
  <si>
    <t>Spot Exchange Position-USD</t>
  </si>
  <si>
    <t>Spot Exchange Position-GBP</t>
  </si>
  <si>
    <t>Spot Exchange Position-EUR</t>
  </si>
  <si>
    <t>Spot Exchange Position-AED</t>
  </si>
  <si>
    <t>Spot Exchange Position-AUD</t>
  </si>
  <si>
    <t>Spot Exchange Position-NZD</t>
  </si>
  <si>
    <t>Spot Exchange Position-SGD</t>
  </si>
  <si>
    <t>Spot Exchange Position-JPY</t>
  </si>
  <si>
    <t>Due from EXIB ( Exib Dana Interface)</t>
  </si>
  <si>
    <t>Othr Debtor-Staff Loan</t>
  </si>
  <si>
    <t>Contra Asset-Jananiaga</t>
  </si>
  <si>
    <t>Contra-STI-(GBP)</t>
  </si>
  <si>
    <t>Contra-Bond</t>
  </si>
  <si>
    <t>Contra-STI-Rollover-(AUD)</t>
  </si>
  <si>
    <t>Contra-STI-Rollover-(SGD)</t>
  </si>
  <si>
    <t>Acc. Inc.-Deri HKD</t>
  </si>
  <si>
    <t>Acc. Inc.-Deri AUD</t>
  </si>
  <si>
    <t>Acc. Inc.-Deri JPY</t>
  </si>
  <si>
    <t>Acc. Inc.-Deri EUR</t>
  </si>
  <si>
    <t>Foreclose Property</t>
  </si>
  <si>
    <t>Short Term Deposit (RM)</t>
  </si>
  <si>
    <t>Fixed Deposit (RM)</t>
  </si>
  <si>
    <t>Short Term Deposit (USD)</t>
  </si>
  <si>
    <t>Short Term Deposit (HKD)</t>
  </si>
  <si>
    <t>Short Term Deposit (GBP)</t>
  </si>
  <si>
    <t>Short Term Deposit (EUR)</t>
  </si>
  <si>
    <t>Short Term Deposit (AUD)</t>
  </si>
  <si>
    <t>Short Term Deposit (SGD)</t>
  </si>
  <si>
    <t>Fixed Deposit (USD)</t>
  </si>
  <si>
    <t>Fixed  Deposit (HKD)</t>
  </si>
  <si>
    <t>Fixed Deposit (GBP)</t>
  </si>
  <si>
    <t>Fixed Deposit (EUR)</t>
  </si>
  <si>
    <t>Fixed  Deposit (AUD)</t>
  </si>
  <si>
    <t>Fixed Deposit (SGD)</t>
  </si>
  <si>
    <t>DVA Derivative Liability FWD</t>
  </si>
  <si>
    <t>Derivative Liability (HKD)</t>
  </si>
  <si>
    <t>Der Lain- Forward Cont</t>
  </si>
  <si>
    <t>Der Lain- Non-Hedge</t>
  </si>
  <si>
    <t>Derivative Liability Forward Outright</t>
  </si>
  <si>
    <t>CVA Derivative Liability FWD contract</t>
  </si>
  <si>
    <t>Contra-valuate Vendor Trade</t>
  </si>
  <si>
    <t>Short Term Loan - Revolving  - CITIBANK</t>
  </si>
  <si>
    <t>Interest Payable -Intesa Sanpaolo S.P.A</t>
  </si>
  <si>
    <t>Interest Payable -CITIBANK JPY</t>
  </si>
  <si>
    <t>Interest Pyble -SCharted-usd-ST</t>
  </si>
  <si>
    <t>Interest Payable -Sumitomo Mitsui Trust</t>
  </si>
  <si>
    <t>Interest Pyble -Nova scotia-GBP</t>
  </si>
  <si>
    <t>Interest Payable-AFB</t>
  </si>
  <si>
    <t>Interest Payable-RC- Bank of Nova Scoti</t>
  </si>
  <si>
    <t>Interest Payable -BOT(GBP)</t>
  </si>
  <si>
    <t>Interest Payable -BOT(SGD</t>
  </si>
  <si>
    <t>Interest Payable -Citibank(USD)</t>
  </si>
  <si>
    <t>Interest Pay- Royal bank Of Scotland</t>
  </si>
  <si>
    <t>Interest Payable SFC -SGD</t>
  </si>
  <si>
    <t>Interest paid SF.Client</t>
  </si>
  <si>
    <t>Interest Payable - RBS-100Mil-USD</t>
  </si>
  <si>
    <t>Interest Payable - RBS-100Mil-AUD</t>
  </si>
  <si>
    <t>Interest Payable - RBS-100Mil-SGD</t>
  </si>
  <si>
    <t>Interest Payable - RBS-100Mil-GBP</t>
  </si>
  <si>
    <t>Interest Payable - BOT-AUD</t>
  </si>
  <si>
    <t>Interest Pay- SF ( EUR)</t>
  </si>
  <si>
    <t>Interest Pay- Scotia ( AUD)</t>
  </si>
  <si>
    <t>Interest Pay- Scotia ( SGD)</t>
  </si>
  <si>
    <t>Interest Pay- Scotia Labuan (USD)</t>
  </si>
  <si>
    <t>Interest Pay- Scotia Labuan (AUD)</t>
  </si>
  <si>
    <t>Interest Pay- ANZ( USD)</t>
  </si>
  <si>
    <t>Interest Pay- ANZ( AUD)</t>
  </si>
  <si>
    <t>Interest Pay- Scotia Labuan (GBP)</t>
  </si>
  <si>
    <t>Interest Pay- ANZ( SGD)</t>
  </si>
  <si>
    <t>Interest Pay- Shinshei Bank Ltd (USD)</t>
  </si>
  <si>
    <t>Interest Pay- Citibank (EUR)</t>
  </si>
  <si>
    <t>Interest Pay- RBS (EUR)</t>
  </si>
  <si>
    <t>Interest Pay-Scotia Labuan (EUR)</t>
  </si>
  <si>
    <t>Interest Pay-ANZ Labuan (EUR)</t>
  </si>
  <si>
    <t>Interest Pay-Scotia Labuan (USD</t>
  </si>
  <si>
    <t>Interest Pay-Bank of America Labuan</t>
  </si>
  <si>
    <t>Interest Payable-Citibank Labuan GBP</t>
  </si>
  <si>
    <t>Interest Payable-Citibank Labuan SGD</t>
  </si>
  <si>
    <t>Interest Payable-ANZ Spore -EUR</t>
  </si>
  <si>
    <t>Interest Payable-OCBC USD</t>
  </si>
  <si>
    <t>Interest Payable-RC Mizuho Bank USD</t>
  </si>
  <si>
    <t>Interest Payable - Derivative-SGD</t>
  </si>
  <si>
    <t>Interest Payable - Derivative-EUR</t>
  </si>
  <si>
    <t>Interest Payable - Derivative-GBP</t>
  </si>
  <si>
    <t>Interest Payable - Derivative-MYR</t>
  </si>
  <si>
    <t>Interest Payable -Bond-HKD</t>
  </si>
  <si>
    <t>Interest Payable -Bond-AUD</t>
  </si>
  <si>
    <t>Interest Payable -Bond-SGD</t>
  </si>
  <si>
    <t>Interest Payable -Bond-JPY</t>
  </si>
  <si>
    <t>Interest Payable -Bond-EUR</t>
  </si>
  <si>
    <t>Interest Pay- STD (RM)</t>
  </si>
  <si>
    <t>Interest Pay- FD (RM)</t>
  </si>
  <si>
    <t>Interest Pay- STD (USD)</t>
  </si>
  <si>
    <t>Interest Pay- STD (HKD)</t>
  </si>
  <si>
    <t>Interest Pay- STD (GBP)</t>
  </si>
  <si>
    <t>Interest Pay- STD (EUR)</t>
  </si>
  <si>
    <t>Interest Pay- STD (AUD)</t>
  </si>
  <si>
    <t>Interest Pay- STD (SGD)</t>
  </si>
  <si>
    <t>Interest Pay- FD (USD)</t>
  </si>
  <si>
    <t>Interest Pay- FD (HKD)</t>
  </si>
  <si>
    <t>Interest Pay- FD (GBP)</t>
  </si>
  <si>
    <t>Interest Pay- FD (EUR)</t>
  </si>
  <si>
    <t>Interest Pay- FD (AUD)</t>
  </si>
  <si>
    <t>Interest Pay- FD (SGD)</t>
  </si>
  <si>
    <t>Provision For Individual Allowance-Mkff</t>
  </si>
  <si>
    <t>Provision Impairement Securities</t>
  </si>
  <si>
    <t>Allow for UPR-Default Ins. Programme</t>
  </si>
  <si>
    <t>Sinking Fund -GBP</t>
  </si>
  <si>
    <t>Sinking Fund-EUR</t>
  </si>
  <si>
    <t>SinkingFund/DSRA</t>
  </si>
  <si>
    <t>Accrued E.PIF Funds</t>
  </si>
  <si>
    <t>Provision other expenses</t>
  </si>
  <si>
    <t>Accrued Directors Allowance</t>
  </si>
  <si>
    <t>Accrued ROU (Rent Premise)</t>
  </si>
  <si>
    <t>Accrued ROU (Rent Equipment)</t>
  </si>
  <si>
    <t>Other Creditors -Miscellaneous2</t>
  </si>
  <si>
    <t>Other Creditors -Insurance</t>
  </si>
  <si>
    <t>IRB-Payable</t>
  </si>
  <si>
    <t>E-BIZ-CHANNEL CLEARING ACCOUNT</t>
  </si>
  <si>
    <t>Contra-RM-Rollover-GBP</t>
  </si>
  <si>
    <t>Contra-RM-Rollover-SGD</t>
  </si>
  <si>
    <t>Contra-RM-Rollover-AUD</t>
  </si>
  <si>
    <t>Due to MOF-M'Sian Kitchen 11-INV</t>
  </si>
  <si>
    <t>Due from MOF-M'Sian Kitchen Specific Pr</t>
  </si>
  <si>
    <t>IP Liability/ IIS (EUR)</t>
  </si>
  <si>
    <t>IP Liability/ IIS  (SGD)</t>
  </si>
  <si>
    <t>IP Liability/ IIS  (GBP)</t>
  </si>
  <si>
    <t>IP Liability/ IIS  (AUD)</t>
  </si>
  <si>
    <t>IP Liability/ IIS  (EUR)</t>
  </si>
  <si>
    <t>Due to Subsidiary-PENGKALAN MEGARIA</t>
  </si>
  <si>
    <t>Due to Subsidiary-Morning Glory</t>
  </si>
  <si>
    <t>RC OCBC-USD</t>
  </si>
  <si>
    <t>RC Mizuho Bank USD</t>
  </si>
  <si>
    <t>RC Bank of America Labuan USD</t>
  </si>
  <si>
    <t>RC-Shinsei Bank (USD)</t>
  </si>
  <si>
    <t>RC-ANZ(USD)</t>
  </si>
  <si>
    <t>RC-ANZ(AUD)</t>
  </si>
  <si>
    <t>RC-ANZ(SGD)</t>
  </si>
  <si>
    <t>RC-ANZ Labuan-EUR</t>
  </si>
  <si>
    <t>RC ANZ Singapore-EUR</t>
  </si>
  <si>
    <t>RC-ScotiaLabuan (USD)</t>
  </si>
  <si>
    <t>RC-ScotiaLabuan (AUD)</t>
  </si>
  <si>
    <t>RC- Scotia Labuan (GBP)</t>
  </si>
  <si>
    <t>RC-Scotia Labuan-EUR</t>
  </si>
  <si>
    <t>TL-Scotia -USD</t>
  </si>
  <si>
    <t>RC-Royal bank Of Scotland</t>
  </si>
  <si>
    <t>RC-RBS-100Mil-USD</t>
  </si>
  <si>
    <t>RC-RBS-100Mil-AUD</t>
  </si>
  <si>
    <t>RC-RBS-100Mil-SGD</t>
  </si>
  <si>
    <t>RC-RBS-100Mil-GBP</t>
  </si>
  <si>
    <t>RC-ScotiaBank(AUD)</t>
  </si>
  <si>
    <t>RC-ScotiaBank (SGD)</t>
  </si>
  <si>
    <t>RC-RBS-100Mil-EUR</t>
  </si>
  <si>
    <t>Borrowing SF Client GBP</t>
  </si>
  <si>
    <t>Borrowing SF Client SGD</t>
  </si>
  <si>
    <t>TL-Sumitomo Mitsuit Trust Bank (EUR)</t>
  </si>
  <si>
    <t>Bonds Payable-HKD</t>
  </si>
  <si>
    <t>Capitalization Of Bond Cost-HKD</t>
  </si>
  <si>
    <t>Bonds Premium/Discount-HKD</t>
  </si>
  <si>
    <t>Bonds Payable-AUD</t>
  </si>
  <si>
    <t>Capitalization Of Bond Cost-AUD</t>
  </si>
  <si>
    <t>Bonds Premium/Discount-AUD</t>
  </si>
  <si>
    <t>Bond FV-HKD</t>
  </si>
  <si>
    <t>Bond FV Accr-HKD</t>
  </si>
  <si>
    <t>Bonds Payable-SGD</t>
  </si>
  <si>
    <t>Capitalization Of Bond Cost-SGD</t>
  </si>
  <si>
    <t>Bonds Premium/Discount-SGD</t>
  </si>
  <si>
    <t>Bonds Payable-JPY</t>
  </si>
  <si>
    <t>Capitalization Of Bond Cost-JPY</t>
  </si>
  <si>
    <t>Bonds Premium/Discount-JPY</t>
  </si>
  <si>
    <t>Bond FV-JPY</t>
  </si>
  <si>
    <t>Bond FV Accr-JPY</t>
  </si>
  <si>
    <t>Capitalization Of Bond Cost T3 RM3b</t>
  </si>
  <si>
    <t>Bonds Payable-EUR</t>
  </si>
  <si>
    <t>Capitalization Of Bond Cost-EUR</t>
  </si>
  <si>
    <t>Bonds Premium/Discount-EUR</t>
  </si>
  <si>
    <t>Bond FV - EUR</t>
  </si>
  <si>
    <t>Bond FV Accr-EUR</t>
  </si>
  <si>
    <t>Long Term Loan-CB (USD)</t>
  </si>
  <si>
    <t>RC-CITIBANK-EUR</t>
  </si>
  <si>
    <t>RC Citibank Labuan GBP</t>
  </si>
  <si>
    <t>RC Citibank Labuan SGD</t>
  </si>
  <si>
    <t>Long Term Loan - Asian Finance Bank</t>
  </si>
  <si>
    <t>ST - Standard Chartered</t>
  </si>
  <si>
    <t>Long Term Loan-INTESO SANPAOLO (EUR)</t>
  </si>
  <si>
    <t>Long Term Loan-BOTM (GBP)</t>
  </si>
  <si>
    <t>Long Term Loan-BOTM (SGD</t>
  </si>
  <si>
    <t>RC-BOT-AUD</t>
  </si>
  <si>
    <t>Long Term Loan-Cathay  United Bank-25m</t>
  </si>
  <si>
    <t>Long Term Loan-JBIC USD100K</t>
  </si>
  <si>
    <t>Revoving Credit- Nova Scotia Bank-USD</t>
  </si>
  <si>
    <t>Revoving Credit- Nova Scotia Bank-GBP</t>
  </si>
  <si>
    <t>Long Term Loan-SUMITOMO MITSUI</t>
  </si>
  <si>
    <t>AFS Investment Reserve-defered tax</t>
  </si>
  <si>
    <t>Forex Revaluation Reserve</t>
  </si>
  <si>
    <t>Interest Income - Trade Debtors - SAM</t>
  </si>
  <si>
    <t>Interest Income- SME Banking NonTrade</t>
  </si>
  <si>
    <t>Penalty Income-SME Banking NonTrade</t>
  </si>
  <si>
    <t>Modification gainloss- SME Banking NonT</t>
  </si>
  <si>
    <t>Other Interest Income- Corporate Bankin</t>
  </si>
  <si>
    <t>Penalty Income-Corporate Banking Trade</t>
  </si>
  <si>
    <t>Penalty Income-SME Banking Trade</t>
  </si>
  <si>
    <t>Premuim-DCI</t>
  </si>
  <si>
    <t>Premium-Default Insurance Programme</t>
  </si>
  <si>
    <t>Premuim-Short Term -Ind Exporter Scheme</t>
  </si>
  <si>
    <t>Fronting policy</t>
  </si>
  <si>
    <t>Premuim-Short Term - Fronting</t>
  </si>
  <si>
    <t>Premuim-MLT SPC Domestic</t>
  </si>
  <si>
    <t>RI Outwards-Fronting</t>
  </si>
  <si>
    <t>RI Outwards-Short Term</t>
  </si>
  <si>
    <t>Unexpired Risk Reserve Movement</t>
  </si>
  <si>
    <t>UPR-Default Ins. Programme</t>
  </si>
  <si>
    <t>Unearned Premium 2</t>
  </si>
  <si>
    <t>Income NCB Fees</t>
  </si>
  <si>
    <t>Utilisation fee</t>
  </si>
  <si>
    <t>Prepayment fee-Corporate Banking Non Tr</t>
  </si>
  <si>
    <t>Prepayment fee-Corporate Banking Trade</t>
  </si>
  <si>
    <t>Prepayment fee-SME Banking Non Trade</t>
  </si>
  <si>
    <t>Prepayment fee-SME Banking Trade</t>
  </si>
  <si>
    <t>Prepayment fee-Digital Banking</t>
  </si>
  <si>
    <t>Agency Fee</t>
  </si>
  <si>
    <t>Broken Funding Fee-Corporate Banking Tr</t>
  </si>
  <si>
    <t>Arrangement Fee-Corporate Banking Trade</t>
  </si>
  <si>
    <t>Arrangement Fee-SME Banking Non Trade</t>
  </si>
  <si>
    <t>Arrangement Fee-SME Banking Trade</t>
  </si>
  <si>
    <t>Processing Fee-SME Banking NonTrade</t>
  </si>
  <si>
    <t>Facility Fee-SME Banking NonTrade</t>
  </si>
  <si>
    <t>Income others-Admin Fee -Digital Bankin</t>
  </si>
  <si>
    <t>Facility Fee-Corporate Banking Trade</t>
  </si>
  <si>
    <t>Unwinding Interest</t>
  </si>
  <si>
    <t>Processing Fee-SME Banking Trade</t>
  </si>
  <si>
    <t>Facility Fee-SME Banking Trade</t>
  </si>
  <si>
    <t>Proff fee income</t>
  </si>
  <si>
    <t>Interest Inc - Trade Debts - Restructur</t>
  </si>
  <si>
    <t>Interest Inc Impaired Loan - Recoveries</t>
  </si>
  <si>
    <t>Income on Impaired- Unwind Interest</t>
  </si>
  <si>
    <t>Interest Income MTN Prog EQTY</t>
  </si>
  <si>
    <t>(Accrued Interest Income-F01-Buffer1)</t>
  </si>
  <si>
    <t>(Accrued Interest Income-F02-Buffer2)</t>
  </si>
  <si>
    <t>Accrued Interest Income-F51-Insurance F</t>
  </si>
  <si>
    <t>Accrued Interest Income-F26-USD Interna</t>
  </si>
  <si>
    <t>Accrued Interest Income-F29-USDBond</t>
  </si>
  <si>
    <t>Amort Income-F01-Buffer 1</t>
  </si>
  <si>
    <t>Amort Income-F02-Buffer 2</t>
  </si>
  <si>
    <t>Amort Income-F04-Equity Fund</t>
  </si>
  <si>
    <t>Amort Income-F51-Insurance</t>
  </si>
  <si>
    <t>Amort Income-F26-USD Int Fund</t>
  </si>
  <si>
    <t>Amort Income-F29-USD Bond</t>
  </si>
  <si>
    <t>Amortisation -MTN-PROG-BG(EQ)</t>
  </si>
  <si>
    <t>Accretion -Pds-Corp Bond-BG</t>
  </si>
  <si>
    <t>Amortization -Pds-Corp Bond-BG</t>
  </si>
  <si>
    <t>Accret -Pds-Islamic Floating Bond</t>
  </si>
  <si>
    <t>Amortization Eqty  Reserve iGov-F19</t>
  </si>
  <si>
    <t>Interest income Deri-HKD</t>
  </si>
  <si>
    <t>Interest income Deri-AUD</t>
  </si>
  <si>
    <t>Interest income Deri-JPY</t>
  </si>
  <si>
    <t>Interest income Deri-GBP</t>
  </si>
  <si>
    <t>Income-STI-USD Bond )</t>
  </si>
  <si>
    <t>Income-STI-SGD</t>
  </si>
  <si>
    <t>Gain on Sales Of Securities (AFS)</t>
  </si>
  <si>
    <t>Loss on Sales Of Securities (AFS)</t>
  </si>
  <si>
    <t>Gain on Sales Of Securities (HTM)</t>
  </si>
  <si>
    <t>Loss on Sales Of Securities (HTM)</t>
  </si>
  <si>
    <t>Income-STI-Buffer EOGF</t>
  </si>
  <si>
    <t>Income-STI-Equity Fund Reserve</t>
  </si>
  <si>
    <t>Income-STI-Equity USD</t>
  </si>
  <si>
    <t>Income-STI-Client USD</t>
  </si>
  <si>
    <t>Income-STI-Client SGD</t>
  </si>
  <si>
    <t>Income-STI-Deposit AUD</t>
  </si>
  <si>
    <t>Income-STI-Deposit SGD</t>
  </si>
  <si>
    <t>Income-STI-Deposit MYR</t>
  </si>
  <si>
    <t>Income-STI-Deposit USD</t>
  </si>
  <si>
    <t>Income-STI-Deposit GBP</t>
  </si>
  <si>
    <t>Interest In. SFC (USD)</t>
  </si>
  <si>
    <t>Interest In. SFC (RM)</t>
  </si>
  <si>
    <t>Misc. Income - Alliance</t>
  </si>
  <si>
    <t>Misc. Income - RHAM</t>
  </si>
  <si>
    <t>Impairment Loss-Property</t>
  </si>
  <si>
    <t>Impairment Loss- Subsidiary</t>
  </si>
  <si>
    <t>Impairment Loss- Investment</t>
  </si>
  <si>
    <t>Impairment Loss-other PPE</t>
  </si>
  <si>
    <t>Rental Income - Takaful</t>
  </si>
  <si>
    <t>Income-Others Staff Renewal Roadtax</t>
  </si>
  <si>
    <t>Derivatives(HKD)</t>
  </si>
  <si>
    <t>Derivatives - Forward Contract</t>
  </si>
  <si>
    <t>Derivatives - Non-Hedge</t>
  </si>
  <si>
    <t>Derivative Forward Purchase Outright</t>
  </si>
  <si>
    <t>Derivative DVACVA Adjustment -NH</t>
  </si>
  <si>
    <t>Derivative DVACVA Adjustment -MYR</t>
  </si>
  <si>
    <t>Fair Value of MTN HKD</t>
  </si>
  <si>
    <t>Fair Value of MTN JPY</t>
  </si>
  <si>
    <t>Int Expense-Derivative (SGD)</t>
  </si>
  <si>
    <t>Bond FV Amortization-HKD</t>
  </si>
  <si>
    <t>Bond FV Amortization-JPY</t>
  </si>
  <si>
    <t>Bond FV Amortization-EUR</t>
  </si>
  <si>
    <t>Temporary Relief Allowance</t>
  </si>
  <si>
    <t>Utilities Allowance</t>
  </si>
  <si>
    <t>Medical-Group Insurance Claims</t>
  </si>
  <si>
    <t>Special Performance-Vacation Package</t>
  </si>
  <si>
    <t>Hardship (Transportation)</t>
  </si>
  <si>
    <t>Entertainment(Overseas)</t>
  </si>
  <si>
    <t>Other Expenses-Fund Raising(out of pock</t>
  </si>
  <si>
    <t>Recall/Storage</t>
  </si>
  <si>
    <t>Expenses For New Building</t>
  </si>
  <si>
    <t>Expenses Others</t>
  </si>
  <si>
    <t>E.PIF Funds</t>
  </si>
  <si>
    <t>Bad Debts Written Off-Others</t>
  </si>
  <si>
    <t>General allowance -Sundry debtors</t>
  </si>
  <si>
    <t>Written Off-Asset</t>
  </si>
  <si>
    <t>Gain Loss on Termination MFRS16</t>
  </si>
  <si>
    <t>Rental Branch Office</t>
  </si>
  <si>
    <t>Proff Fee- Misc Expenses</t>
  </si>
  <si>
    <t>Proff Fee borrower (business tech)</t>
  </si>
  <si>
    <t>Interest Expense-AFB</t>
  </si>
  <si>
    <t>Interest Expense-JPY</t>
  </si>
  <si>
    <t>Interest Expense-GBP</t>
  </si>
  <si>
    <t>Interest Expense-SGD</t>
  </si>
  <si>
    <t>Interest Exp- (AUD)</t>
  </si>
  <si>
    <t>Interest Expense Derivative-EUR</t>
  </si>
  <si>
    <t>Interest Expense Derivative-GBP</t>
  </si>
  <si>
    <t>Int Expense Derivative -MYR</t>
  </si>
  <si>
    <t>Brokerage Commission-Default Insurance</t>
  </si>
  <si>
    <t>Interest Exp (SFC)-AUD</t>
  </si>
  <si>
    <t>Interest Exp (SFC)-EUR</t>
  </si>
  <si>
    <t>Interest Expenses SFC GBP</t>
  </si>
  <si>
    <t>Interest Exp (SFC) SGD</t>
  </si>
  <si>
    <t>Break Funding Fee</t>
  </si>
  <si>
    <t>Bond Exercise Expenses</t>
  </si>
  <si>
    <t>Interest Expenses-Bond (SGD)</t>
  </si>
  <si>
    <t>Interest Expense -Bond (HKD)</t>
  </si>
  <si>
    <t>Amortization Bond HKD</t>
  </si>
  <si>
    <t>Interest Expense -Bond (AUD)</t>
  </si>
  <si>
    <t>Amortization Bond AUD</t>
  </si>
  <si>
    <t>Accreation/Amortization Premium/Dis -SG</t>
  </si>
  <si>
    <t>Interest Expense -Bond (JPY)</t>
  </si>
  <si>
    <t>Amortization Bond -JPY</t>
  </si>
  <si>
    <t>Accreation/Amortization Premium/Dis -EU</t>
  </si>
  <si>
    <t>Interest Expense -Bond (EUR)</t>
  </si>
  <si>
    <t>Int On Dep -RM</t>
  </si>
  <si>
    <t>Int On Dep -USD</t>
  </si>
  <si>
    <t>Int On Dep -HKD</t>
  </si>
  <si>
    <t>Int On Dep -GBP</t>
  </si>
  <si>
    <t>Int On Dep -EUR</t>
  </si>
  <si>
    <t>Int On Dep -AUD</t>
  </si>
  <si>
    <t>Int On Dep -SGD</t>
  </si>
  <si>
    <t>Forex- Gain and Loss TL</t>
  </si>
  <si>
    <t>Unrealised Forex- CCRIS</t>
  </si>
  <si>
    <t>Forex- Realise Gain /Loss -FX Forward C</t>
  </si>
  <si>
    <t>Forex Counterparty-Gain/Loss-MYR</t>
  </si>
  <si>
    <t>Forex Counterparty-Gain/Loss-USD</t>
  </si>
  <si>
    <t>Forex Counterparty-Gain/Loss-GBP</t>
  </si>
  <si>
    <t>Forex Gain &amp; Loss (Counterparty)</t>
  </si>
  <si>
    <t>Individual Allowance ( Interest)</t>
  </si>
  <si>
    <t>Bad Debts Written Off-Insurance</t>
  </si>
  <si>
    <t>Impairement Invest Securities</t>
  </si>
  <si>
    <t>ECL Stage 1 Financial Investment</t>
  </si>
  <si>
    <t>ECL Stage 2 Financial Investment</t>
  </si>
  <si>
    <t>ECL Stage 3 Financial Investment</t>
  </si>
  <si>
    <t>Provision for Tax-Pr Year</t>
  </si>
  <si>
    <t>Dividend Expense</t>
  </si>
  <si>
    <t>Notes to financial statements</t>
  </si>
  <si>
    <t>=============================</t>
  </si>
  <si>
    <t>Contingent Forex Sell spot</t>
  </si>
  <si>
    <t>Contingent Exc Sell spot</t>
  </si>
  <si>
    <t>Contingent Forex Purchase Spot</t>
  </si>
  <si>
    <t>Contingent Exc. Purchase Spot</t>
  </si>
  <si>
    <t>Contingent Forex Sell spot-Usd</t>
  </si>
  <si>
    <t>Contingent Exc Sell spot-Usd</t>
  </si>
  <si>
    <t>Contingent Forex Purchase Spot-usd</t>
  </si>
  <si>
    <t>Contingent Exc. Purchase Spot-Usd</t>
  </si>
  <si>
    <t>Contingent Exc Sell spot-GBP</t>
  </si>
  <si>
    <t>Contingent Forex Purchase Spot-GBP</t>
  </si>
  <si>
    <t>Contingent Forex Sell spot-EUR</t>
  </si>
  <si>
    <t>Contingent Exc Sell spot-EUR</t>
  </si>
  <si>
    <t>Contingent Forex Purchase Spot-EUR</t>
  </si>
  <si>
    <t>Contingent Exc. Purchase Spot-EUR</t>
  </si>
  <si>
    <t>Contingent Forex Sell spot-AED</t>
  </si>
  <si>
    <t>Contingent Exc Sell spot-AED</t>
  </si>
  <si>
    <t>Contingent Forex Purchase Spot-AED</t>
  </si>
  <si>
    <t>Contingent Exc. Purchase Spot-AED</t>
  </si>
  <si>
    <t>Contingent Forex Sell spot-SGD</t>
  </si>
  <si>
    <t>Contingent Exc Sell spot-SGD</t>
  </si>
  <si>
    <t>Contingent Forex Purchase Spot-SGD</t>
  </si>
  <si>
    <t>Contingent Exc. Purchase Spot-SGD</t>
  </si>
  <si>
    <t>Contingent Forex Sell spot-JPY</t>
  </si>
  <si>
    <t>Contingent Exc Sell spot-JPY</t>
  </si>
  <si>
    <t>Contingent Forex Purchase Spot-JPY</t>
  </si>
  <si>
    <t>Contingent Exc. Purchase Spot-JPY</t>
  </si>
  <si>
    <t>Contingent Forex Sell spot-AUD</t>
  </si>
  <si>
    <t>Contingent Exc Sell spot-AUD</t>
  </si>
  <si>
    <t>Contingent Forex Purchase Spot-AUD</t>
  </si>
  <si>
    <t>Contingent Exc. Purchase Spot-AUD</t>
  </si>
  <si>
    <t>Notes to financial statements total</t>
  </si>
  <si>
    <t>===================================</t>
  </si>
  <si>
    <t>Kuala Lumpur           Ledger 0L                                                                  RFBILA00/RAJMATUL Page           9</t>
  </si>
  <si>
    <t>Investment in  Masceana</t>
  </si>
  <si>
    <t>STI BNM Special Relief Fund</t>
  </si>
  <si>
    <t>Acc.Int-STI BNM Special Relief Fund</t>
  </si>
  <si>
    <t>Acc. Int.-F29-USD Bond</t>
  </si>
  <si>
    <t>Acc. Inc.-Deri MYR</t>
  </si>
  <si>
    <t>Forex Revaluation</t>
  </si>
  <si>
    <t>Forex Revaluation - ECR Processing Fees</t>
  </si>
  <si>
    <t>Spot Exchange Position-SAR</t>
  </si>
  <si>
    <t>Contigent Asset- Forex-Multicurrency</t>
  </si>
  <si>
    <t>Contingent Forex Sell spot-SAR</t>
  </si>
  <si>
    <t>Contingent Exc Sell spot-SAR</t>
  </si>
  <si>
    <t>Contingent Forex Purchase Spot-SAR</t>
  </si>
  <si>
    <t>Contingent Exc. Purchase Spot-SAR</t>
  </si>
  <si>
    <t>Contingent Forex Contra Sell spot-JPY</t>
  </si>
  <si>
    <t>Contingent Forex Purchase -Multicurrenc</t>
  </si>
  <si>
    <t>Claims Payable</t>
  </si>
  <si>
    <t>Derivative  CVA  Adjustmen- Non Hedge</t>
  </si>
  <si>
    <t>Income-BNM Special Relief Fund</t>
  </si>
  <si>
    <t>Income-STI-Deposit EUR</t>
  </si>
  <si>
    <t>Interest income Deri-EUR</t>
  </si>
  <si>
    <t>Interest income Deri-RM</t>
  </si>
  <si>
    <t>B1.01.01 - Bank Cashflows.Balance b/f</t>
  </si>
  <si>
    <t>B1.01.02 - Bnk CF.ins premium cf Inc Ta</t>
  </si>
  <si>
    <t>Bnk CF.ins premium cf rltd to acqrd bsn</t>
  </si>
  <si>
    <t>B1.01.04 - Bnk CF.ins premium tax cash</t>
  </si>
  <si>
    <t>B1.01.06 - Bnk CF.ins claims cf Inc NDI</t>
  </si>
  <si>
    <t>B1.01.08 - Bnk CF.ins cf - Payment of I</t>
  </si>
  <si>
    <t>B1.01.09 - Bnk CF.ins acq cost cf</t>
  </si>
  <si>
    <t>B1.01.10 - Bnk CF.Pre ICG acq cost cf</t>
  </si>
  <si>
    <t>B1.01.11 - Bnk CF.ins directly attr exp</t>
  </si>
  <si>
    <t>B1.01.12 - Bnk CF.Reins directly attr e</t>
  </si>
  <si>
    <t>B1.01.25 - Bnk CF.Reins recoveries cf i</t>
  </si>
  <si>
    <t>B1.01.15 - Bnk CF.Reins Premium cf</t>
  </si>
  <si>
    <t>Bnk CF.Reins Prmium cf rltd to acqrd bs</t>
  </si>
  <si>
    <t>B1.01.16 - Bnk CF.Reins acq cost cf</t>
  </si>
  <si>
    <t>B1.01.27 - Bnk CF.Pre RCG acq cost cf</t>
  </si>
  <si>
    <t>B1.01.21 - Bnk CF.ins cf - Other</t>
  </si>
  <si>
    <t>B1.01.22 - Bnk CF.Reins cf - Other</t>
  </si>
  <si>
    <t>B1.01.23 - Bnk CF.ins FX presentational</t>
  </si>
  <si>
    <t>B1.01.28 - Bnk CF.Reins FX presentation</t>
  </si>
  <si>
    <t>B1.01.29 - Non Cash items</t>
  </si>
  <si>
    <t>B1.02 - Pre ICG / RCG Recognition Cash</t>
  </si>
  <si>
    <t>B1.02.06 - Future Group acq cost Cash F</t>
  </si>
  <si>
    <t>RI.LRCPAAEx.LRC PAA excluding Loss rcvr</t>
  </si>
  <si>
    <t>B1.05.01.20500 - RI.LICPAA.PVFCF</t>
  </si>
  <si>
    <t>B1.05.01.25750 - RI.LICPAA.RA</t>
  </si>
  <si>
    <t>Claims paid- Short-term</t>
  </si>
  <si>
    <t>Claims paid- Long-term</t>
  </si>
  <si>
    <t>B1.06.01 - Control_B/fs</t>
  </si>
  <si>
    <t>B1.06.02 - Control_Cashflows</t>
  </si>
  <si>
    <t>B2.02.01.16000 - LRCPAALC.Allowance for</t>
  </si>
  <si>
    <t>B2.02.02.29000 - LRCEx.CSM</t>
  </si>
  <si>
    <t>B2.04.01 - Control_B/fs</t>
  </si>
  <si>
    <t>B2.04.02 - Control_Cashflows</t>
  </si>
  <si>
    <t>B2.04.12 - Control_Other</t>
  </si>
  <si>
    <t>Accrued claim- Specific</t>
  </si>
  <si>
    <t>IF IE.Int exp accretion rate differenti</t>
  </si>
  <si>
    <t>IF IE.effct of chngs in Int rates&amp;OthrF</t>
  </si>
  <si>
    <t>IF IE.Lckd in effct of nonfin assumptio</t>
  </si>
  <si>
    <t>A2.01.01.21000 - IF IE.Effect of FX dif</t>
  </si>
  <si>
    <t>RF IE.Int accretion rate differential</t>
  </si>
  <si>
    <t>RF IE.effct of chngs in Int rates&amp;OthrF</t>
  </si>
  <si>
    <t>RF IE.LckdinEffctOfNonFinAssmptionChngs</t>
  </si>
  <si>
    <t>A2.01.02.20750 - RF IE.Effect of FX dif</t>
  </si>
  <si>
    <t>A2.03 - OTHER</t>
  </si>
  <si>
    <t>A2.04 - FX Presentational (Direct)</t>
  </si>
  <si>
    <t>A2.05 - FX Presentational (RI held)</t>
  </si>
  <si>
    <t>B2.01.01 - EQ.Retained profit b/f</t>
  </si>
  <si>
    <t>B2.01.02 - EQ.Total OCI b/f</t>
  </si>
  <si>
    <t>B2.01.03 - EQ.Other</t>
  </si>
  <si>
    <t>IR.expctd ins srvc exps f period(exc. L</t>
  </si>
  <si>
    <t>IR.chng in Risk adj f risk expired(exc.</t>
  </si>
  <si>
    <t>IR.contractual srvc margin allctd to Re</t>
  </si>
  <si>
    <t>ST- Comprehensive policy shipment</t>
  </si>
  <si>
    <t>ST- Specific policy</t>
  </si>
  <si>
    <t>ST- Advance payment bond</t>
  </si>
  <si>
    <t>ST- Bank letter of credit</t>
  </si>
  <si>
    <t>ST- Fronting</t>
  </si>
  <si>
    <t>ST- Domestic credit insurance</t>
  </si>
  <si>
    <t>MLT- Specific policy</t>
  </si>
  <si>
    <t>MLT- Performance bond</t>
  </si>
  <si>
    <t>MLT- Buyer credit</t>
  </si>
  <si>
    <t>MLT- Advance payment bond</t>
  </si>
  <si>
    <t>ST- Default insurance programme</t>
  </si>
  <si>
    <t>MLT- Overseas investment</t>
  </si>
  <si>
    <t>Unearned premium- ST</t>
  </si>
  <si>
    <t>Unearned premium- MLT</t>
  </si>
  <si>
    <t>Unearned premium- Reinsurance MLT</t>
  </si>
  <si>
    <t>Unearned premium- Default insurance pro</t>
  </si>
  <si>
    <t>A1.01.01.13000 - IR.Recovery acq cash f</t>
  </si>
  <si>
    <t>IR.Exprnc adj.prmium &amp; assciatd sfs(exc</t>
  </si>
  <si>
    <t>A1.01.01.13500 - IR.Other</t>
  </si>
  <si>
    <t>A1.01.01.13750 - Total Insurance revenu</t>
  </si>
  <si>
    <t>Income no-claim-bonus fees</t>
  </si>
  <si>
    <t>Acceptance fees</t>
  </si>
  <si>
    <t>Professional fee income</t>
  </si>
  <si>
    <t>Ceding commission</t>
  </si>
  <si>
    <t>Fronting policy fees</t>
  </si>
  <si>
    <t>Credit information fees</t>
  </si>
  <si>
    <t>Recoveries- Insurance</t>
  </si>
  <si>
    <t>Short-term</t>
  </si>
  <si>
    <t>Reinsurance- Commission</t>
  </si>
  <si>
    <t>A1.01.02.10250 - ISE.Incurred claims</t>
  </si>
  <si>
    <t>A1.01.02.11250 - ISE.Incurred directly</t>
  </si>
  <si>
    <t>A1.01.02.12750 - ISE.Insurance Acquisit</t>
  </si>
  <si>
    <t>ISE.Risk adj on Incurred Claims &amp; exps</t>
  </si>
  <si>
    <t>ISE.Crrnt srvc.Systmtic allocation to L</t>
  </si>
  <si>
    <t>ISE.Exclusion of NDIC element from ins</t>
  </si>
  <si>
    <t>ISE.PAA.Exclusion of NDIC elment frm in</t>
  </si>
  <si>
    <t>ISE.Pre ICG acq cf asset imprmnt / Reve</t>
  </si>
  <si>
    <t>ISE.PAA.Pre ICG acq sf asset imprmnt /</t>
  </si>
  <si>
    <t>A1.01.02.16635 - ISE.Other amounts</t>
  </si>
  <si>
    <t>A1.01.02.16650 - ISE.PAA.Other amounts</t>
  </si>
  <si>
    <t>Medium/Long-term</t>
  </si>
  <si>
    <t>ISE.FtreSrvcEffctsOfCntrctInitiallyRecg</t>
  </si>
  <si>
    <t>ISE.Future srvc.Estimation change of Lo</t>
  </si>
  <si>
    <t>ISE.Past srvc.chngs in FCFs relating to</t>
  </si>
  <si>
    <t>RIE.expctd claims and other exp recover</t>
  </si>
  <si>
    <t>RIE.Contractual srvc margin for srvc re</t>
  </si>
  <si>
    <t>A1.01.03.11750 - RIE.Risk adj for risk</t>
  </si>
  <si>
    <t>A1.01.03.11800 - RIE.Reversal of loss r</t>
  </si>
  <si>
    <t>RIE.ExprnceAdjsFrmCddPrmmPaidinPriod(No</t>
  </si>
  <si>
    <t>RIE.Movement for risk expired in the pe</t>
  </si>
  <si>
    <t>A1.01.03.14000 - RIE.Experience adjustm</t>
  </si>
  <si>
    <t>RIE.chngs in the risk of non prfrmnce b</t>
  </si>
  <si>
    <t>RIE.ClaimRcvrdIncurrdClaims&amp;othrClaimsC</t>
  </si>
  <si>
    <t>RIE.Movement in RA for incurred claims</t>
  </si>
  <si>
    <t>A1.01.03.16710 - RIE.acq costs.expctd A</t>
  </si>
  <si>
    <t>RIE.acq costs.Amortization experience v</t>
  </si>
  <si>
    <t>A1.01.03.16730 - RIE.acq costs.Amortiza</t>
  </si>
  <si>
    <t>RIE.acq costs.expd immediately (PAA)</t>
  </si>
  <si>
    <t>RIE.incmRcgntionOfOnerousUndrlyg cont (</t>
  </si>
  <si>
    <t>RIE.incm on rcgntion of onerous undrlyg</t>
  </si>
  <si>
    <t>RIE.RvrsalLossRcvryCmpRcgnsd(excFCFRIHe</t>
  </si>
  <si>
    <t>RIE.Reversal of Loss rcvry comp recogni</t>
  </si>
  <si>
    <t>RIE.chngsFCFRIHeldFrmOnerousUndrlygCont</t>
  </si>
  <si>
    <t>RIE.chngNnPAAFCFRIHldifEnttApliesPAAUnd</t>
  </si>
  <si>
    <t>A1.01.03.17750 - RIE.Past Service</t>
  </si>
  <si>
    <t>A1.01.03.18550 - ISE.Other amounts</t>
  </si>
  <si>
    <t>A1.01.03.18650 - ISE.Other amounts PAA</t>
  </si>
  <si>
    <t>A1.01.03.18750 - OTH.Investment Compone</t>
  </si>
  <si>
    <t>A1.03.01.10000 - IF IE.Interest expense</t>
  </si>
  <si>
    <t>IF IE.effct of chngs in IntRates&amp;OthrFi</t>
  </si>
  <si>
    <t>IF IE.Locked in effct of non fin assmpt</t>
  </si>
  <si>
    <t>A1.03.01.25000 - IF IE.Effect of FX dif</t>
  </si>
  <si>
    <t>A1.03.02.10000 - RF IE.Interest expense</t>
  </si>
  <si>
    <t>RF IE.effct of chngs in IntRates&amp;OthrFi</t>
  </si>
  <si>
    <t>RF IE.Lckd in effct ofNonFinAssmptnChng</t>
  </si>
  <si>
    <t>A1.03.02.24500 - RF IE.Effect of FX dif</t>
  </si>
  <si>
    <t>RF IE.chngs in the risk of nonprfrmnce</t>
  </si>
  <si>
    <t>A1.04.1 - OTH.Investment Component</t>
  </si>
  <si>
    <t>Staff-Muture Separation Scheme</t>
  </si>
  <si>
    <t>In Lieu &amp; Recruiitment Exp</t>
  </si>
  <si>
    <t>Staff Subscription Fee</t>
  </si>
  <si>
    <t>Paid Leave</t>
  </si>
  <si>
    <t>IBBM Training Fund</t>
  </si>
  <si>
    <t>Employee Insurance Scheme</t>
  </si>
  <si>
    <t>Hardship Transportation</t>
  </si>
  <si>
    <t>Allowances- Practical</t>
  </si>
  <si>
    <t>CSR-Donation &amp; Promotion</t>
  </si>
  <si>
    <t>Exhibition and Roadshow</t>
  </si>
  <si>
    <t>Auditors' remuneration</t>
  </si>
  <si>
    <t>Professional fee borrower (Bus.Tech)</t>
  </si>
  <si>
    <t>Insurance - Fire</t>
  </si>
  <si>
    <t>Insurance - Hospital</t>
  </si>
  <si>
    <t>Insurance - Public</t>
  </si>
  <si>
    <t>Insurance - Computer</t>
  </si>
  <si>
    <t>Insurance office</t>
  </si>
  <si>
    <t>Depreciation - ROU (Rental Premises)</t>
  </si>
  <si>
    <t>Depreciation - ROU (Rental Equipment)</t>
  </si>
  <si>
    <t>Bad Debts Written Off-Non Banking and I</t>
  </si>
  <si>
    <t>Bad debt written-off</t>
  </si>
  <si>
    <t>Asset Written Off</t>
  </si>
  <si>
    <t>Claim- General provision</t>
  </si>
  <si>
    <t>Bad &amp; doubtful debt provision</t>
  </si>
  <si>
    <t>Claim- Specific provision</t>
  </si>
  <si>
    <t>EXIM Islamic Banking                        Export-Import Bank FS Version 2                       Time 16:03:05     Date  09.06.2025</t>
  </si>
  <si>
    <t>EXIM Bank of Malaysia                       Export-Import Bank FS Version 2                       Time 16:03:05     Date  09.06.2025</t>
  </si>
  <si>
    <t>Dividend payable-BPMB</t>
  </si>
  <si>
    <t xml:space="preserve">ECL May 2025 &amp; ECL June 2025 </t>
  </si>
  <si>
    <t>BS May 2025 &amp; June 2025 Less Undrawn</t>
  </si>
  <si>
    <t>BS June 2025</t>
  </si>
  <si>
    <t>ECL - June 2025</t>
  </si>
  <si>
    <t>Iradar Sdn Bhd</t>
  </si>
  <si>
    <t>N.K Rubber (M) Sdn Bhd</t>
  </si>
  <si>
    <t>Marrybrown Australia Pty Ltd - TFi-1</t>
  </si>
  <si>
    <t>Marrybrown Australia Pty Ltd - TFi-2</t>
  </si>
  <si>
    <t>Marrybrown Deer Park Pty Ltd</t>
  </si>
  <si>
    <t>MB Burwood Pty Ltd</t>
  </si>
  <si>
    <t>MB Melbourne Central Pty Ltd</t>
  </si>
  <si>
    <t>Sri Dayaa Manufacturing Sdn Bhd (2)</t>
  </si>
  <si>
    <t>Tiong Nam Logistics Solutions Sdn Bhd - TFi - 3</t>
  </si>
  <si>
    <t>Confast Mobile Sdn Bhd - SMEXPORT</t>
  </si>
  <si>
    <t>Sage Promaster Sdn Bhd</t>
  </si>
  <si>
    <t>Whitex Garments Sdn Bhd</t>
  </si>
  <si>
    <t xml:space="preserve"> Aemulus Corporation Sdn  </t>
  </si>
  <si>
    <t xml:space="preserve"> Aescomed Healthcare Sdn  </t>
  </si>
  <si>
    <t xml:space="preserve"> Agro 19 Berhad </t>
  </si>
  <si>
    <t xml:space="preserve"> AMC Cincaria Sdn Bhd </t>
  </si>
  <si>
    <t xml:space="preserve"> Amcorp Properties Berhad </t>
  </si>
  <si>
    <t xml:space="preserve"> Ann Joo Integrated Steel  </t>
  </si>
  <si>
    <t xml:space="preserve"> Asia Cargo Network  </t>
  </si>
  <si>
    <t xml:space="preserve"> Asia Cargo Network Sdn Bhd </t>
  </si>
  <si>
    <t xml:space="preserve"> A-T Precision Engineeri </t>
  </si>
  <si>
    <t xml:space="preserve"> Bertambest Sdn Bhd </t>
  </si>
  <si>
    <t xml:space="preserve"> Bhavani Foods (M) Sdn Bhd </t>
  </si>
  <si>
    <t xml:space="preserve"> Biforst Logistics Sdn Bhd </t>
  </si>
  <si>
    <t xml:space="preserve"> Bio Eneco Sdn Bhd </t>
  </si>
  <si>
    <t xml:space="preserve"> Boustead Petroleum  </t>
  </si>
  <si>
    <t>EXIM/BHP/SBLC/24/011(3)</t>
  </si>
  <si>
    <t xml:space="preserve"> Boustead Petroleum Marketing  </t>
  </si>
  <si>
    <t xml:space="preserve"> Bumi Armada Holdings  </t>
  </si>
  <si>
    <t xml:space="preserve"> Cahya Mata Phosphat </t>
  </si>
  <si>
    <t xml:space="preserve"> Choon Eng (Sarawak) </t>
  </si>
  <si>
    <t xml:space="preserve"> Confast Mobile Sdn Bhd </t>
  </si>
  <si>
    <t xml:space="preserve"> Duta Marine Sdn Bhd </t>
  </si>
  <si>
    <t xml:space="preserve"> Energy Equipment Tech  </t>
  </si>
  <si>
    <t xml:space="preserve"> Fabulous Sunview Sdn Bhd </t>
  </si>
  <si>
    <t xml:space="preserve"> Fathopes Energy Sdn Bhd </t>
  </si>
  <si>
    <t xml:space="preserve"> FGV Capital Sdn Bhd </t>
  </si>
  <si>
    <t xml:space="preserve"> Gemilang Coachwork Sdn  </t>
  </si>
  <si>
    <t xml:space="preserve"> Glide Technology Sdn  </t>
  </si>
  <si>
    <t xml:space="preserve"> Global Tower Corporat </t>
  </si>
  <si>
    <t xml:space="preserve"> Helms Geomarine Sdn Bhd </t>
  </si>
  <si>
    <t>EXIM/HELMS/BG/24/044</t>
  </si>
  <si>
    <t>EXIM/HELMS/BG-i/25/012</t>
  </si>
  <si>
    <t xml:space="preserve"> Hernan Corporation Sdn  </t>
  </si>
  <si>
    <t xml:space="preserve"> Hextar Global Bhd </t>
  </si>
  <si>
    <t xml:space="preserve"> HY-Fresh Industries Sdn Bhd </t>
  </si>
  <si>
    <t xml:space="preserve"> Hyrax Oil Sdn Bhd </t>
  </si>
  <si>
    <t xml:space="preserve"> IGNIS Environment  </t>
  </si>
  <si>
    <t xml:space="preserve"> Impact Metal Resource </t>
  </si>
  <si>
    <t xml:space="preserve"> Ingress Industrial  </t>
  </si>
  <si>
    <t xml:space="preserve"> IRadar Sdn Bhd </t>
  </si>
  <si>
    <t xml:space="preserve"> Istanbul Sabiha Gokcen  </t>
  </si>
  <si>
    <t xml:space="preserve"> JFC Food Industries Sdn Bhd  </t>
  </si>
  <si>
    <t xml:space="preserve"> JLand Australia Pty Ltd </t>
  </si>
  <si>
    <t xml:space="preserve"> Joyeria Kohinoor Sdn Bhd </t>
  </si>
  <si>
    <t xml:space="preserve"> Kian Joo Cans Distributi </t>
  </si>
  <si>
    <t xml:space="preserve"> KLITZ Vibrant Imported  </t>
  </si>
  <si>
    <t xml:space="preserve"> KR Travel &amp; Tours Sdn Bhd </t>
  </si>
  <si>
    <t xml:space="preserve"> Kyoto Energy Ventures  </t>
  </si>
  <si>
    <t xml:space="preserve"> Mac World Industrie </t>
  </si>
  <si>
    <t xml:space="preserve"> Malaysia Steel Works  </t>
  </si>
  <si>
    <t xml:space="preserve"> Marine Creation Sdn Bhd </t>
  </si>
  <si>
    <t xml:space="preserve"> Marrybrown Australia  </t>
  </si>
  <si>
    <t xml:space="preserve"> Marrybrown Deer Park Pty  </t>
  </si>
  <si>
    <t xml:space="preserve"> Master Suppliers Sdn Bhd </t>
  </si>
  <si>
    <t xml:space="preserve"> MB Burwood Pty Ltd  </t>
  </si>
  <si>
    <t xml:space="preserve"> MB Melbourne Central  </t>
  </si>
  <si>
    <t xml:space="preserve"> Mewah-Oils Sdn Bhd </t>
  </si>
  <si>
    <t xml:space="preserve"> Mewaholeo Industrie </t>
  </si>
  <si>
    <t xml:space="preserve"> MHC Coldstorage Sdn  </t>
  </si>
  <si>
    <t xml:space="preserve"> MKRS Bumi (M) Sdn Bhd </t>
  </si>
  <si>
    <t xml:space="preserve"> N.K Rubber (M) Sdn  </t>
  </si>
  <si>
    <t xml:space="preserve"> Nikmat Mujur Sdn Bhd  </t>
  </si>
  <si>
    <t xml:space="preserve"> Ocean21 Offshore Sdn Bhd </t>
  </si>
  <si>
    <t xml:space="preserve"> OM Materials (Sarawak)  </t>
  </si>
  <si>
    <t>EXIM/OMS/SBLC/24/091</t>
  </si>
  <si>
    <t>EXIM/OMS/SBLC/24/094</t>
  </si>
  <si>
    <t>EXIM/OMS/SBLC/24/095</t>
  </si>
  <si>
    <t>EXIM/OMS/SBLC/25/001</t>
  </si>
  <si>
    <t>EXIM/OMS/SBLC/25/005</t>
  </si>
  <si>
    <t>EXIM/OMS/SBLC/25/006</t>
  </si>
  <si>
    <t>EXIM/OMS/SBLC/25/007</t>
  </si>
  <si>
    <t>EXIM/OMS/SBLC/25/008</t>
  </si>
  <si>
    <t>EXIM/OMS/SBLC/25/010</t>
  </si>
  <si>
    <t xml:space="preserve"> Pertama Ferroalloys Sdn Bhd </t>
  </si>
  <si>
    <t>EXIM/PFSB/BG-1/24/064</t>
  </si>
  <si>
    <t xml:space="preserve"> Perusahaan Otomobil  </t>
  </si>
  <si>
    <t xml:space="preserve"> Pipesway Furniture Sdn Bhd </t>
  </si>
  <si>
    <t xml:space="preserve"> Probase Eswatini Pty Ltd </t>
  </si>
  <si>
    <t xml:space="preserve"> PT Envirotech Akva  </t>
  </si>
  <si>
    <t xml:space="preserve"> PTS Goldkist Industrie </t>
  </si>
  <si>
    <t xml:space="preserve"> Purebleach Sdn Bhd </t>
  </si>
  <si>
    <t xml:space="preserve"> Pusan Furniture Industrie </t>
  </si>
  <si>
    <t xml:space="preserve"> PWN Excellence Sdn  </t>
  </si>
  <si>
    <t xml:space="preserve"> Radysis Asia Sdn Bhd </t>
  </si>
  <si>
    <t xml:space="preserve"> Republic of Iraq </t>
  </si>
  <si>
    <t xml:space="preserve"> Republic of Seychelle </t>
  </si>
  <si>
    <t xml:space="preserve"> Rizman Ruzaini Creations  </t>
  </si>
  <si>
    <t xml:space="preserve"> RR Industries Sdn Bhd  </t>
  </si>
  <si>
    <t xml:space="preserve"> S P Setia Berhad </t>
  </si>
  <si>
    <t xml:space="preserve"> Sage Promaster Sdn Bhd </t>
  </si>
  <si>
    <t xml:space="preserve"> Saragreen Sdn Bhd </t>
  </si>
  <si>
    <t xml:space="preserve"> Sarawak Petchem Sdn Bhd  </t>
  </si>
  <si>
    <t xml:space="preserve"> Seri Elbert (Singapore) Pte </t>
  </si>
  <si>
    <t xml:space="preserve"> Seri Emei (Singapore) Pte </t>
  </si>
  <si>
    <t xml:space="preserve"> Seri Emory (Singapore) Pte </t>
  </si>
  <si>
    <t xml:space="preserve"> Seri Emperor (Singapore) Pte </t>
  </si>
  <si>
    <t xml:space="preserve"> Seri Erlang (Singapore) Pte </t>
  </si>
  <si>
    <t xml:space="preserve"> Seri Everest (Singapore) Pte </t>
  </si>
  <si>
    <t xml:space="preserve"> Siti Khadijah Apparel  </t>
  </si>
  <si>
    <t xml:space="preserve"> Sky Blue Media Sdn Bhd </t>
  </si>
  <si>
    <t xml:space="preserve"> SMH Rail Sdn Bhd </t>
  </si>
  <si>
    <t>EXIM/SMH/PB/25/004</t>
  </si>
  <si>
    <t xml:space="preserve"> Southeast Asia Fruits  </t>
  </si>
  <si>
    <t xml:space="preserve"> Sri Dayaa Manufacturing Sdn  </t>
  </si>
  <si>
    <t xml:space="preserve"> Tabco Food Services  </t>
  </si>
  <si>
    <t xml:space="preserve"> Taiace Energy Services  </t>
  </si>
  <si>
    <t xml:space="preserve"> Teras Budi Resource </t>
  </si>
  <si>
    <t xml:space="preserve"> Thai Aroi Rice Vermicell </t>
  </si>
  <si>
    <t xml:space="preserve"> The Ministry of Finance Government of LAO PDR </t>
  </si>
  <si>
    <t xml:space="preserve"> Tiong Nam Logistics Solutions  </t>
  </si>
  <si>
    <t xml:space="preserve"> Tristar Global Sdn Bhd </t>
  </si>
  <si>
    <t xml:space="preserve"> UB Acrylic (M) Sdn  </t>
  </si>
  <si>
    <t>EXIM/URBAN/PB/24/002</t>
  </si>
  <si>
    <t xml:space="preserve"> Urban Pinnacle Sdn Bhd </t>
  </si>
  <si>
    <t>EXIM/URBAN/PB/24/078</t>
  </si>
  <si>
    <t xml:space="preserve"> Well-Built Alloy Industrie </t>
  </si>
  <si>
    <t xml:space="preserve"> Whitex Garments Sdn Bhd </t>
  </si>
  <si>
    <t xml:space="preserve"> WSA Venture Australia  </t>
  </si>
  <si>
    <t xml:space="preserve"> YH Polymer Sdn Bhd </t>
  </si>
  <si>
    <t xml:space="preserve"> Yinson International Pte  </t>
  </si>
  <si>
    <t xml:space="preserve"> Zaid Ibrahim &amp; Co. </t>
  </si>
  <si>
    <t>Stage 2 (MIA)</t>
  </si>
  <si>
    <t>Stage 2 (Watchlist)</t>
  </si>
  <si>
    <t>Stage 3</t>
  </si>
  <si>
    <t>TOTAL</t>
  </si>
  <si>
    <t>TOTAL C&amp;C</t>
  </si>
  <si>
    <t>TOTAL LAF</t>
  </si>
  <si>
    <t>(BS ECL Stage 1, 06/2025 -Conventional)</t>
  </si>
  <si>
    <t>(BS ECL Stage 2, 06/2025 -Conventional)</t>
  </si>
  <si>
    <t>(BS ECL Stage 1, 06/2025 -Islamic)</t>
  </si>
  <si>
    <t>(BS ECL Stage 2, 06/2025 -Islamic )</t>
  </si>
  <si>
    <t>(BS ECL Stage 1, 06/2025 -Conventional - BG)</t>
  </si>
  <si>
    <t>(BS ECL Stage 2, 06/2025 -Conventional - BG)</t>
  </si>
  <si>
    <t>(BS ECL Stage 1, 06/2025 -Islamic - BG)</t>
  </si>
  <si>
    <t>(BS ECL Stage 2, 06/2025 -Islamic - BG)</t>
  </si>
  <si>
    <t>(BS ECL Stage 1, 06/2025 -Conventional - Undrawn Loan)</t>
  </si>
  <si>
    <t>(BS ECL Stage 2, 06/2025 -Conventional - Undrawn Loan)</t>
  </si>
  <si>
    <t>(BS ECL Stage 1, 06/2025 -Islamic - Undrawn Loan)</t>
  </si>
  <si>
    <t>(BS ECL Stage 2, 06/2025 -Islamic - Undrawn Loan)</t>
  </si>
  <si>
    <t>BG (OM)</t>
  </si>
  <si>
    <t>UPSB</t>
  </si>
  <si>
    <t>SMH</t>
  </si>
  <si>
    <t>ACN</t>
  </si>
  <si>
    <t>As at June-2025</t>
  </si>
  <si>
    <t>Un</t>
  </si>
  <si>
    <t>(01.2025-06.2025)</t>
  </si>
  <si>
    <t>Medic Hospitalization</t>
  </si>
  <si>
    <t>Sum of ECL - June 2025</t>
  </si>
  <si>
    <t>EXIM Islamic Banking                        Export-Import Bank FS Version 2                       Time 14:50:17     Date  09.07.2025</t>
  </si>
  <si>
    <t>EXIM Bank of Malaysia                       Export-Import Bank FS Version 2                       Time 14:50:17     Date  09.07.2025</t>
  </si>
  <si>
    <t>3308-01137-117-0313-00</t>
  </si>
  <si>
    <t>3308-01137-117-0325-00</t>
  </si>
  <si>
    <t>3308-02137-216-0046-00</t>
  </si>
  <si>
    <t>3308-01137-117-0371-00</t>
  </si>
  <si>
    <t>3308-01137-216-0058-00</t>
  </si>
  <si>
    <t>3308-01137-107-0390-00</t>
  </si>
  <si>
    <t>3308-01137-110-0329-00</t>
  </si>
  <si>
    <t>3308-01137-110-0363-00</t>
  </si>
  <si>
    <t>3308-01137-132-0310-00</t>
  </si>
  <si>
    <t>3308-01137-110-0375-00</t>
  </si>
  <si>
    <t>3308-01137-107-0357-01</t>
  </si>
  <si>
    <t>3308-01137-110-0331-00</t>
  </si>
  <si>
    <t>3308-03137-102-0389-00</t>
  </si>
  <si>
    <t>3308-01137-120-0356-00</t>
  </si>
  <si>
    <t>3308-01137-107-0314-00</t>
  </si>
  <si>
    <t>3308-01137-121-0315-00</t>
  </si>
  <si>
    <t>3308-01137-110-0409-00</t>
  </si>
  <si>
    <t>3308-01137-110-0341-00</t>
  </si>
  <si>
    <t>3308-01137-110-0328-00</t>
  </si>
  <si>
    <t>3308-01137-107-0316-00</t>
  </si>
  <si>
    <t>3308-01137-107-0309-00</t>
  </si>
  <si>
    <t>3308-01137-107-0307-00</t>
  </si>
  <si>
    <t>3308-01137-107-0305-00</t>
  </si>
  <si>
    <t>3308-01137-107-0306-00</t>
  </si>
  <si>
    <t>3308-01137-110-0262-00</t>
  </si>
  <si>
    <t>3308-02137-110-0355-00</t>
  </si>
  <si>
    <t>3308-02137-121-0294-00</t>
  </si>
  <si>
    <t>3308-02138-107-0352-00</t>
  </si>
  <si>
    <t>3308-02138-200-0300-00</t>
  </si>
  <si>
    <t>3308-02137-101-0246-00</t>
  </si>
  <si>
    <t>3308-01137-110-0345-00</t>
  </si>
  <si>
    <t>3308-01137-107-0410-00</t>
  </si>
  <si>
    <t>3308-02137-121-0399-00</t>
  </si>
  <si>
    <t>3308-02137-107-0395-00</t>
  </si>
  <si>
    <t>3308-01137-113-0319-00</t>
  </si>
  <si>
    <t>3308-02137-120-0404-00</t>
  </si>
  <si>
    <t>3308-01137-110-0388-01</t>
  </si>
  <si>
    <t>3308-01137-110-0388-03</t>
  </si>
  <si>
    <t>3308-01137-110-0388-02</t>
  </si>
  <si>
    <t>3308-01137-110-0113-00</t>
  </si>
  <si>
    <t>3308-01137-110-0350-00</t>
  </si>
  <si>
    <t>3308-01137-110-0344-00</t>
  </si>
  <si>
    <t>3308-01137-107-0337-00</t>
  </si>
  <si>
    <t>3308-02036-101-0372-00</t>
  </si>
  <si>
    <t>3308-02036-121-0362-00</t>
  </si>
  <si>
    <t>3308-01137-107-0327-00</t>
  </si>
  <si>
    <t>3308-02013-216-0054-00</t>
  </si>
  <si>
    <t>3308-02137-120-0334-00</t>
  </si>
  <si>
    <t>3308-02137-107-0391-00</t>
  </si>
  <si>
    <t>3308-01137-131-0374-00</t>
  </si>
  <si>
    <t>3308-02137-107-0367-00</t>
  </si>
  <si>
    <t>3308-02137-101-0366-00</t>
  </si>
  <si>
    <t>3308-01137-107-0377-00</t>
  </si>
  <si>
    <t>3308-01137-107-0376-00</t>
  </si>
  <si>
    <t>3308-01137-121-0378-00</t>
  </si>
  <si>
    <t>3308-01137-110-0339-00</t>
  </si>
  <si>
    <t>3308-01137-110-0379-00</t>
  </si>
  <si>
    <t>3308-01137-107-0273-00</t>
  </si>
  <si>
    <t>3308-02137-110-0332-00</t>
  </si>
  <si>
    <t>3308-04230-202-0098-00</t>
  </si>
  <si>
    <t>3308-01137-110-0398-00</t>
  </si>
  <si>
    <t>3308-05013-107-0299-01</t>
  </si>
  <si>
    <t>3308-01137-107-0277-00</t>
  </si>
  <si>
    <t>3308-01137-107-0278-00</t>
  </si>
  <si>
    <t>3308-01137-107-0255-00</t>
  </si>
  <si>
    <t>3308-01137-107-0335-00</t>
  </si>
  <si>
    <t>3308-01137-110-0346-00</t>
  </si>
  <si>
    <t>3308-01137-107-0348-00</t>
  </si>
  <si>
    <t>3308-01137-110-0358-00</t>
  </si>
  <si>
    <t>3308-01137-120-0397-00</t>
  </si>
  <si>
    <t>3308-01137-110-0381-00</t>
  </si>
  <si>
    <t>3308-01137-107-0369-01</t>
  </si>
  <si>
    <t>3308-01137-107-0369-02</t>
  </si>
  <si>
    <t>3308-01137-107-0369-03</t>
  </si>
  <si>
    <t>3308-01137-107-0369-04</t>
  </si>
  <si>
    <t>3308-01137-107-0369-05</t>
  </si>
  <si>
    <t>3308-01137-110-0400-00</t>
  </si>
  <si>
    <t>3308-01137-110-0117-00</t>
  </si>
  <si>
    <t>3308-01137-110-0111-00</t>
  </si>
  <si>
    <t>3308-01137-121-0413-00</t>
  </si>
  <si>
    <t>3308-01137-107-0387-00</t>
  </si>
  <si>
    <t>3308-02137-110-0393-00</t>
  </si>
  <si>
    <t>3308-02137-121-0394-00</t>
  </si>
  <si>
    <t>3308-01137-107-0384-00</t>
  </si>
  <si>
    <t>3308-02137-201-0403-00</t>
  </si>
  <si>
    <t>3308-02137-112-0407-00</t>
  </si>
  <si>
    <t>3308-02137-112-0361-00</t>
  </si>
  <si>
    <t>3308-01137-113-0076-00</t>
  </si>
  <si>
    <t>3308-01137-212-0075-00</t>
  </si>
  <si>
    <t>3308-01137-110-0373-00</t>
  </si>
  <si>
    <t>3308-02218-104-0254-00</t>
  </si>
  <si>
    <t>3308-02105-201-0302-00</t>
  </si>
  <si>
    <t>3308-01137-110-0311-00</t>
  </si>
  <si>
    <t>3308-01137-110-0402-00</t>
  </si>
  <si>
    <t>3308-01137-107-0365-00</t>
  </si>
  <si>
    <t>3308-01137-110-0392-00</t>
  </si>
  <si>
    <t>3308-01137-110-0401-00</t>
  </si>
  <si>
    <t>3308-01137-107-0209-01</t>
  </si>
  <si>
    <t>3308-01137-107-0209-03</t>
  </si>
  <si>
    <t>3308-01137-107-0312-00</t>
  </si>
  <si>
    <t>3308-02107-200-0008-00</t>
  </si>
  <si>
    <t>3308-02203-200-0020-00</t>
  </si>
  <si>
    <t>3308-01137-107-0385-03</t>
  </si>
  <si>
    <t>3308-01137-121-0386-00</t>
  </si>
  <si>
    <t>3308-03137-107-0279-00</t>
  </si>
  <si>
    <t>3308-01137-110-0396-00</t>
  </si>
  <si>
    <t>3308-02137-200-0301-00</t>
  </si>
  <si>
    <t>3308-02205-201-0285-00</t>
  </si>
  <si>
    <t>3308-02205-201-0287-00</t>
  </si>
  <si>
    <t>3308-02205-201-0286-00</t>
  </si>
  <si>
    <t>3308-02205-201-0288-00</t>
  </si>
  <si>
    <t>3308-02205-201-0283-00</t>
  </si>
  <si>
    <t>3308-02205-201-0282-00</t>
  </si>
  <si>
    <t>3308-01137-110-0340-00</t>
  </si>
  <si>
    <t>3308-01137-107-0326-00</t>
  </si>
  <si>
    <t>3308-02137-107-0349-00</t>
  </si>
  <si>
    <t>3308-02137-104-0289-00</t>
  </si>
  <si>
    <t>3308-01137-107-0281-00</t>
  </si>
  <si>
    <t>3308-02137-107-0239-00</t>
  </si>
  <si>
    <t>3308-01137-110-0354-00</t>
  </si>
  <si>
    <t>3308-01137-107-0293-00</t>
  </si>
  <si>
    <t>3308-01137-110-0292-00</t>
  </si>
  <si>
    <t>3308-05137-107-0347-00</t>
  </si>
  <si>
    <t>3308-01137-107-0275-03</t>
  </si>
  <si>
    <t>3308-01137-107-0275-01</t>
  </si>
  <si>
    <t>3308-01137-107-0275-04</t>
  </si>
  <si>
    <t>3308-01137-107-0275-02</t>
  </si>
  <si>
    <t>3308-01137-107-0275-07</t>
  </si>
  <si>
    <t>3308-01137-107-0336-00</t>
  </si>
  <si>
    <t>3308-01224-107-0370-00</t>
  </si>
  <si>
    <t>3308-02123-205-0204-00</t>
  </si>
  <si>
    <t>3308-01137-107-0303-01</t>
  </si>
  <si>
    <t>3308-01137-107-0303-02</t>
  </si>
  <si>
    <t>3308-01137-110-0342-00</t>
  </si>
  <si>
    <t>3308-01137-110-0343-00</t>
  </si>
  <si>
    <t>3308-01137-107-0317-00</t>
  </si>
  <si>
    <t>3308-01137-107-0318-00</t>
  </si>
  <si>
    <t>3308-01137-107-0324-00</t>
  </si>
  <si>
    <t>3308-01137-110-0405-00</t>
  </si>
  <si>
    <t>3308-02137-110-0351-00</t>
  </si>
  <si>
    <t>3308-02137-110-0023-00</t>
  </si>
  <si>
    <t>3308-02137-110-0359-00</t>
  </si>
  <si>
    <t>3308-02137-101-0270-00</t>
  </si>
  <si>
    <t>3308-02137-120-0290-00</t>
  </si>
  <si>
    <t>3308-02137-122-0291-00</t>
  </si>
  <si>
    <t>3308-01137-107-0383-00</t>
  </si>
  <si>
    <t>3308-01137-110-0382-00</t>
  </si>
  <si>
    <t>3308-02205-101-0250-00</t>
  </si>
  <si>
    <t>3308-01137-121-0284-00</t>
  </si>
  <si>
    <t>3308-01137-121-0428-00</t>
  </si>
  <si>
    <t>3308-01137-110-0429-00</t>
  </si>
  <si>
    <t>3308-05013-107-0418-00</t>
  </si>
  <si>
    <t>3308-05013-107-0419-00</t>
  </si>
  <si>
    <t>3308-05013-107-0422-00</t>
  </si>
  <si>
    <t>3308-05013-107-0426-00</t>
  </si>
  <si>
    <t>3308-05013-107-0427-00</t>
  </si>
  <si>
    <t>3308-01137-107-0432-00</t>
  </si>
  <si>
    <t>3308-01137-107-0303-03</t>
  </si>
  <si>
    <t>3308-01137-121-0414-00</t>
  </si>
  <si>
    <t>3308-01137-121-0433-00</t>
  </si>
  <si>
    <t>3308-02246-121-0431-00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</si>
</sst>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u/>
      <sz val="11"/>
      <name val="Aptos Narrow"/>
      <family val="2"/>
      <scheme val="minor"/>
    </font>
    <font>
      <i/>
      <sz val="11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11"/>
      <color rgb="FF00B0F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color rgb="FFEE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rgb="FFEE0000"/>
      <name val="Aptos Narrow"/>
      <family val="2"/>
      <scheme val="minor"/>
    </font>
    <font>
      <b/>
      <sz val="10"/>
      <color rgb="FFEE0000"/>
      <name val="Aptos Narrow"/>
      <family val="2"/>
      <scheme val="minor"/>
    </font>
    <font>
      <sz val="11"/>
      <color rgb="FF00B05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41">
    <xf numFmtId="0" fontId="0" fillId="0" borderId="0" xfId="0"/>
    <xf numFmtId="0" fontId="4" fillId="2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3" fontId="4" fillId="2" borderId="0" xfId="1" applyFont="1" applyFill="1"/>
    <xf numFmtId="43" fontId="4" fillId="2" borderId="0" xfId="0" applyNumberFormat="1" applyFont="1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43" fontId="3" fillId="2" borderId="1" xfId="1" applyFont="1" applyFill="1" applyBorder="1"/>
    <xf numFmtId="43" fontId="3" fillId="2" borderId="1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4" fillId="2" borderId="0" xfId="1" applyFont="1" applyFill="1" applyAlignment="1">
      <alignment horizontal="center"/>
    </xf>
    <xf numFmtId="43" fontId="3" fillId="2" borderId="0" xfId="1" applyFont="1" applyFill="1" applyAlignment="1">
      <alignment horizontal="center"/>
    </xf>
    <xf numFmtId="43" fontId="3" fillId="2" borderId="2" xfId="1" applyFont="1" applyFill="1" applyBorder="1" applyAlignment="1">
      <alignment horizontal="center"/>
    </xf>
    <xf numFmtId="43" fontId="3" fillId="2" borderId="3" xfId="1" applyFont="1" applyFill="1" applyBorder="1"/>
    <xf numFmtId="43" fontId="3" fillId="3" borderId="7" xfId="1" applyFont="1" applyFill="1" applyBorder="1" applyAlignment="1">
      <alignment horizontal="center" vertical="top"/>
    </xf>
    <xf numFmtId="43" fontId="3" fillId="3" borderId="4" xfId="1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top"/>
    </xf>
    <xf numFmtId="17" fontId="4" fillId="2" borderId="4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/>
    </xf>
    <xf numFmtId="0" fontId="3" fillId="3" borderId="7" xfId="0" applyFont="1" applyFill="1" applyBorder="1" applyAlignment="1">
      <alignment horizontal="center" vertical="top"/>
    </xf>
    <xf numFmtId="0" fontId="5" fillId="5" borderId="0" xfId="0" applyFont="1" applyFill="1"/>
    <xf numFmtId="0" fontId="4" fillId="5" borderId="0" xfId="0" applyFont="1" applyFill="1"/>
    <xf numFmtId="0" fontId="4" fillId="0" borderId="0" xfId="0" applyFont="1"/>
    <xf numFmtId="164" fontId="2" fillId="0" borderId="0" xfId="2" applyFont="1"/>
    <xf numFmtId="0" fontId="4" fillId="5" borderId="0" xfId="0" quotePrefix="1" applyFont="1" applyFill="1"/>
    <xf numFmtId="0" fontId="4" fillId="5" borderId="0" xfId="0" applyFont="1" applyFill="1" applyAlignment="1">
      <alignment horizontal="center"/>
    </xf>
    <xf numFmtId="0" fontId="6" fillId="5" borderId="0" xfId="0" applyFont="1" applyFill="1"/>
    <xf numFmtId="0" fontId="5" fillId="7" borderId="0" xfId="0" applyFont="1" applyFill="1"/>
    <xf numFmtId="0" fontId="4" fillId="7" borderId="0" xfId="0" applyFont="1" applyFill="1"/>
    <xf numFmtId="0" fontId="4" fillId="7" borderId="0" xfId="0" applyFont="1" applyFill="1" applyAlignment="1">
      <alignment horizontal="center"/>
    </xf>
    <xf numFmtId="0" fontId="6" fillId="7" borderId="0" xfId="0" applyFont="1" applyFill="1"/>
    <xf numFmtId="40" fontId="4" fillId="7" borderId="0" xfId="0" applyNumberFormat="1" applyFont="1" applyFill="1"/>
    <xf numFmtId="164" fontId="4" fillId="4" borderId="0" xfId="2" applyFont="1" applyFill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4" fontId="0" fillId="0" borderId="0" xfId="0" applyNumberFormat="1"/>
    <xf numFmtId="0" fontId="0" fillId="0" borderId="0" xfId="0" applyAlignment="1">
      <alignment horizontal="left" indent="1"/>
    </xf>
    <xf numFmtId="164" fontId="4" fillId="2" borderId="3" xfId="1" applyNumberFormat="1" applyFont="1" applyFill="1" applyBorder="1" applyAlignment="1">
      <alignment horizontal="center"/>
    </xf>
    <xf numFmtId="164" fontId="4" fillId="2" borderId="3" xfId="1" applyNumberFormat="1" applyFont="1" applyFill="1" applyBorder="1"/>
    <xf numFmtId="164" fontId="4" fillId="2" borderId="3" xfId="0" applyNumberFormat="1" applyFont="1" applyFill="1" applyBorder="1"/>
    <xf numFmtId="164" fontId="4" fillId="2" borderId="1" xfId="1" applyNumberFormat="1" applyFont="1" applyFill="1" applyBorder="1"/>
    <xf numFmtId="0" fontId="3" fillId="2" borderId="0" xfId="0" applyFont="1" applyFill="1" applyAlignment="1">
      <alignment horizontal="center"/>
    </xf>
    <xf numFmtId="43" fontId="3" fillId="2" borderId="0" xfId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9" fillId="0" borderId="0" xfId="0" applyNumberFormat="1" applyFont="1"/>
    <xf numFmtId="0" fontId="9" fillId="0" borderId="0" xfId="0" applyFont="1"/>
    <xf numFmtId="43" fontId="7" fillId="2" borderId="0" xfId="1" applyFont="1" applyFill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0" fillId="0" borderId="0" xfId="0" applyNumberFormat="1"/>
    <xf numFmtId="164" fontId="4" fillId="2" borderId="0" xfId="0" applyNumberFormat="1" applyFont="1" applyFill="1"/>
    <xf numFmtId="165" fontId="7" fillId="2" borderId="0" xfId="0" applyNumberFormat="1" applyFont="1" applyFill="1"/>
    <xf numFmtId="165" fontId="7" fillId="2" borderId="0" xfId="0" applyNumberFormat="1" applyFont="1" applyFill="1" applyAlignment="1">
      <alignment horizontal="right"/>
    </xf>
    <xf numFmtId="166" fontId="7" fillId="2" borderId="0" xfId="1" applyNumberFormat="1" applyFont="1" applyFill="1" applyAlignment="1">
      <alignment horizontal="center"/>
    </xf>
    <xf numFmtId="43" fontId="4" fillId="2" borderId="0" xfId="0" applyNumberFormat="1" applyFont="1" applyFill="1" applyAlignment="1">
      <alignment horizontal="center"/>
    </xf>
    <xf numFmtId="1" fontId="12" fillId="8" borderId="0" xfId="0" applyNumberFormat="1" applyFont="1" applyFill="1" applyAlignment="1">
      <alignment horizontal="center" vertical="center"/>
    </xf>
    <xf numFmtId="1" fontId="12" fillId="8" borderId="0" xfId="0" quotePrefix="1" applyNumberFormat="1" applyFont="1" applyFill="1" applyAlignment="1">
      <alignment horizontal="center" vertical="center"/>
    </xf>
    <xf numFmtId="0" fontId="13" fillId="0" borderId="0" xfId="0" applyFont="1"/>
    <xf numFmtId="1" fontId="12" fillId="8" borderId="0" xfId="0" applyNumberFormat="1" applyFont="1" applyFill="1" applyAlignment="1">
      <alignment horizontal="center" vertical="center" wrapText="1"/>
    </xf>
    <xf numFmtId="0" fontId="14" fillId="0" borderId="0" xfId="0" applyFont="1"/>
    <xf numFmtId="164" fontId="9" fillId="6" borderId="0" xfId="0" applyNumberFormat="1" applyFont="1" applyFill="1"/>
    <xf numFmtId="164" fontId="9" fillId="6" borderId="4" xfId="0" applyNumberFormat="1" applyFont="1" applyFill="1" applyBorder="1"/>
    <xf numFmtId="164" fontId="9" fillId="0" borderId="0" xfId="2" applyFont="1"/>
    <xf numFmtId="164" fontId="9" fillId="0" borderId="0" xfId="2" applyFont="1" applyFill="1"/>
    <xf numFmtId="164" fontId="0" fillId="0" borderId="0" xfId="2" applyFont="1"/>
    <xf numFmtId="164" fontId="0" fillId="0" borderId="0" xfId="2" applyFont="1" applyFill="1"/>
    <xf numFmtId="164" fontId="9" fillId="0" borderId="9" xfId="0" applyNumberFormat="1" applyFont="1" applyBorder="1"/>
    <xf numFmtId="164" fontId="9" fillId="0" borderId="4" xfId="0" applyNumberFormat="1" applyFont="1" applyBorder="1"/>
    <xf numFmtId="164" fontId="15" fillId="0" borderId="0" xfId="2" applyFont="1" applyFill="1"/>
    <xf numFmtId="164" fontId="0" fillId="0" borderId="9" xfId="0" applyNumberFormat="1" applyBorder="1"/>
    <xf numFmtId="164" fontId="9" fillId="0" borderId="10" xfId="0" applyNumberFormat="1" applyFont="1" applyBorder="1"/>
    <xf numFmtId="0" fontId="15" fillId="9" borderId="0" xfId="0" applyFont="1" applyFill="1"/>
    <xf numFmtId="164" fontId="9" fillId="4" borderId="0" xfId="0" applyNumberFormat="1" applyFont="1" applyFill="1"/>
    <xf numFmtId="164" fontId="9" fillId="10" borderId="0" xfId="0" applyNumberFormat="1" applyFont="1" applyFill="1"/>
    <xf numFmtId="0" fontId="2" fillId="0" borderId="0" xfId="0" applyFont="1"/>
    <xf numFmtId="164" fontId="4" fillId="0" borderId="0" xfId="2" applyFont="1" applyFill="1"/>
    <xf numFmtId="164" fontId="2" fillId="0" borderId="0" xfId="2" applyFont="1" applyFill="1"/>
    <xf numFmtId="0" fontId="2" fillId="0" borderId="0" xfId="0" applyFont="1" applyAlignment="1">
      <alignment horizontal="center"/>
    </xf>
    <xf numFmtId="0" fontId="7" fillId="0" borderId="0" xfId="0" applyFont="1"/>
    <xf numFmtId="40" fontId="4" fillId="11" borderId="0" xfId="0" applyNumberFormat="1" applyFont="1" applyFill="1"/>
    <xf numFmtId="0" fontId="4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top"/>
    </xf>
    <xf numFmtId="1" fontId="12" fillId="8" borderId="0" xfId="0" applyNumberFormat="1" applyFont="1" applyFill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left" vertical="center" indent="1"/>
    </xf>
    <xf numFmtId="164" fontId="4" fillId="0" borderId="0" xfId="2" applyFont="1" applyFill="1" applyAlignment="1" applyProtection="1">
      <alignment vertical="center"/>
    </xf>
    <xf numFmtId="0" fontId="16" fillId="4" borderId="0" xfId="0" applyFont="1" applyFill="1" applyAlignment="1">
      <alignment horizontal="left" vertical="center" indent="1"/>
    </xf>
    <xf numFmtId="164" fontId="16" fillId="4" borderId="0" xfId="2" applyFont="1" applyFill="1" applyAlignment="1" applyProtection="1">
      <alignment vertical="center"/>
    </xf>
    <xf numFmtId="165" fontId="17" fillId="12" borderId="0" xfId="2" applyNumberFormat="1" applyFont="1" applyFill="1" applyAlignment="1" applyProtection="1">
      <alignment horizontal="center" vertical="center" wrapText="1"/>
      <protection locked="0"/>
    </xf>
    <xf numFmtId="164" fontId="17" fillId="12" borderId="0" xfId="2" applyFont="1" applyFill="1" applyAlignment="1" applyProtection="1">
      <alignment horizontal="center" vertical="center" wrapText="1"/>
      <protection locked="0"/>
    </xf>
    <xf numFmtId="165" fontId="13" fillId="12" borderId="0" xfId="2" applyNumberFormat="1" applyFont="1" applyFill="1" applyAlignment="1" applyProtection="1">
      <alignment vertical="center"/>
    </xf>
    <xf numFmtId="164" fontId="17" fillId="12" borderId="0" xfId="2" applyFont="1" applyFill="1" applyAlignment="1" applyProtection="1">
      <alignment vertical="center"/>
    </xf>
    <xf numFmtId="165" fontId="18" fillId="4" borderId="0" xfId="2" applyNumberFormat="1" applyFont="1" applyFill="1" applyAlignment="1" applyProtection="1">
      <alignment vertical="center"/>
    </xf>
    <xf numFmtId="164" fontId="19" fillId="4" borderId="0" xfId="2" applyFont="1" applyFill="1" applyAlignment="1" applyProtection="1">
      <alignment vertical="center"/>
    </xf>
    <xf numFmtId="165" fontId="13" fillId="0" borderId="0" xfId="2" applyNumberFormat="1" applyFont="1" applyFill="1" applyAlignment="1" applyProtection="1">
      <alignment vertical="center"/>
    </xf>
    <xf numFmtId="164" fontId="17" fillId="0" borderId="0" xfId="2" applyFont="1" applyFill="1" applyAlignment="1" applyProtection="1">
      <alignment vertical="center"/>
    </xf>
    <xf numFmtId="165" fontId="18" fillId="0" borderId="0" xfId="2" applyNumberFormat="1" applyFont="1" applyFill="1" applyAlignment="1" applyProtection="1">
      <alignment vertical="center"/>
    </xf>
    <xf numFmtId="164" fontId="19" fillId="0" borderId="0" xfId="2" applyFont="1" applyFill="1" applyAlignment="1" applyProtection="1">
      <alignment vertical="center"/>
    </xf>
    <xf numFmtId="0" fontId="8" fillId="0" borderId="0" xfId="0" applyFont="1"/>
    <xf numFmtId="164" fontId="3" fillId="0" borderId="0" xfId="2" applyFont="1" applyFill="1" applyAlignment="1" applyProtection="1">
      <alignment vertical="center"/>
    </xf>
    <xf numFmtId="165" fontId="17" fillId="12" borderId="10" xfId="2" applyNumberFormat="1" applyFont="1" applyFill="1" applyBorder="1" applyAlignment="1" applyProtection="1">
      <alignment vertical="center"/>
    </xf>
    <xf numFmtId="164" fontId="3" fillId="2" borderId="1" xfId="0" applyNumberFormat="1" applyFont="1" applyFill="1" applyBorder="1"/>
    <xf numFmtId="0" fontId="4" fillId="0" borderId="3" xfId="0" applyFont="1" applyBorder="1" applyAlignment="1">
      <alignment horizontal="center"/>
    </xf>
    <xf numFmtId="164" fontId="13" fillId="0" borderId="0" xfId="2" applyFont="1" applyFill="1" applyAlignment="1" applyProtection="1">
      <alignment vertical="center"/>
    </xf>
    <xf numFmtId="164" fontId="13" fillId="12" borderId="0" xfId="2" applyFont="1" applyFill="1" applyAlignment="1" applyProtection="1">
      <alignment vertical="center"/>
    </xf>
    <xf numFmtId="164" fontId="18" fillId="12" borderId="0" xfId="2" applyFont="1" applyFill="1" applyAlignment="1" applyProtection="1">
      <alignment vertical="center"/>
    </xf>
    <xf numFmtId="164" fontId="18" fillId="0" borderId="0" xfId="2" applyFont="1" applyFill="1" applyAlignment="1" applyProtection="1">
      <alignment vertical="center"/>
    </xf>
    <xf numFmtId="164" fontId="17" fillId="12" borderId="10" xfId="2" applyFont="1" applyFill="1" applyBorder="1" applyAlignment="1" applyProtection="1">
      <alignment vertical="center"/>
    </xf>
    <xf numFmtId="0" fontId="4" fillId="4" borderId="1" xfId="0" applyFont="1" applyFill="1" applyBorder="1"/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4" fillId="4" borderId="3" xfId="1" applyNumberFormat="1" applyFont="1" applyFill="1" applyBorder="1" applyAlignment="1">
      <alignment horizontal="center"/>
    </xf>
    <xf numFmtId="164" fontId="4" fillId="4" borderId="3" xfId="1" applyNumberFormat="1" applyFont="1" applyFill="1" applyBorder="1"/>
    <xf numFmtId="164" fontId="4" fillId="4" borderId="1" xfId="1" applyNumberFormat="1" applyFont="1" applyFill="1" applyBorder="1"/>
    <xf numFmtId="164" fontId="4" fillId="4" borderId="3" xfId="0" applyNumberFormat="1" applyFont="1" applyFill="1" applyBorder="1"/>
    <xf numFmtId="0" fontId="4" fillId="4" borderId="0" xfId="0" applyFont="1" applyFill="1"/>
    <xf numFmtId="43" fontId="4" fillId="4" borderId="0" xfId="0" applyNumberFormat="1" applyFont="1" applyFill="1"/>
    <xf numFmtId="164" fontId="4" fillId="13" borderId="3" xfId="0" applyNumberFormat="1" applyFont="1" applyFill="1" applyBorder="1"/>
    <xf numFmtId="164" fontId="20" fillId="4" borderId="3" xfId="0" applyNumberFormat="1" applyFont="1" applyFill="1" applyBorder="1"/>
    <xf numFmtId="40" fontId="4" fillId="0" borderId="0" xfId="0" applyNumberFormat="1" applyFont="1"/>
    <xf numFmtId="43" fontId="4" fillId="0" borderId="0" xfId="0" applyNumberFormat="1" applyFont="1"/>
    <xf numFmtId="4" fontId="2" fillId="0" borderId="0" xfId="0" applyNumberFormat="1" applyFont="1"/>
    <xf numFmtId="40" fontId="2" fillId="0" borderId="0" xfId="0" applyNumberFormat="1" applyFont="1"/>
    <xf numFmtId="4" fontId="4" fillId="0" borderId="0" xfId="0" applyNumberFormat="1" applyFont="1"/>
    <xf numFmtId="0" fontId="4" fillId="0" borderId="0" xfId="0" applyFont="1" applyAlignment="1">
      <alignment horizontal="center"/>
    </xf>
    <xf numFmtId="43" fontId="9" fillId="0" borderId="0" xfId="0" applyNumberFormat="1" applyFont="1"/>
    <xf numFmtId="1" fontId="4" fillId="2" borderId="0" xfId="0" applyNumberFormat="1" applyFont="1" applyFill="1"/>
    <xf numFmtId="49" fontId="4" fillId="2" borderId="1" xfId="0" quotePrefix="1" applyNumberFormat="1" applyFont="1" applyFill="1" applyBorder="1"/>
    <xf numFmtId="49" fontId="4" fillId="0" borderId="1" xfId="0" quotePrefix="1" applyNumberFormat="1" applyFont="1" applyBorder="1"/>
    <xf numFmtId="49" fontId="4" fillId="4" borderId="1" xfId="0" quotePrefix="1" applyNumberFormat="1" applyFont="1" applyFill="1" applyBorder="1"/>
    <xf numFmtId="0" fontId="11" fillId="4" borderId="0" xfId="0" applyFont="1" applyFill="1" applyAlignment="1">
      <alignment horizontal="center" vertical="center" wrapText="1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7" fontId="3" fillId="2" borderId="1" xfId="1" applyNumberFormat="1" applyFont="1" applyFill="1" applyBorder="1" applyAlignment="1">
      <alignment horizontal="center" vertical="center"/>
    </xf>
    <xf numFmtId="1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" xfId="1" builtinId="3"/>
    <cellStyle name="Comma 2" xfId="2" xr:uid="{D690C894-071A-4853-9D2A-888B8D61F94D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ECL%20PNL%20%20202505.xlsx" TargetMode="External"/><Relationship Id="rId2" Type="http://schemas.microsoft.com/office/2019/04/relationships/externalLinkLongPath" Target="https://mexim.sharepoint.com/sites/Division-FinanceandOperations/Shared%20Documents/Dept%20-%20Finance%20and%20Accounting/Dept%20-%20Finance%20and%20Reporting/FAIR/01.%20ACC%20OPS%20-%20OTHER/RECONCILIATION/List%20of%20Recon/2025/06%20Jun%202025/ECL%20Stage%201%20&amp;%202/ECL%20PNL%20%20202505.xlsx?690F26CC" TargetMode="External"/><Relationship Id="rId1" Type="http://schemas.openxmlformats.org/officeDocument/2006/relationships/externalLinkPath" Target="file:///\\690F26CC\ECL%20PNL%20%20202505.xlsx" TargetMode="External"/></Relationships>
</file>

<file path=xl/externalLinks/_rels/externalLink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RISK/ECL%20S1_S2%20May%202025.xlsx" TargetMode="External"/><Relationship Id="rId2" Type="http://schemas.microsoft.com/office/2019/04/relationships/externalLinkLong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RISK/ECL%20S1_S2%20May%202025.xlsx?6AC5DF2B" TargetMode="External"/><Relationship Id="rId1" Type="http://schemas.openxmlformats.org/officeDocument/2006/relationships/externalLinkPath" Target="file:///\\6AC5DF2B\ECL%20S1_S2%20May%202025.xlsx" TargetMode="External"/></Relationships>
</file>

<file path=xl/externalLinks/_rels/externalLink3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rajmatulain\Downloads\ECLReportData_2025-06-01_2025-06-30.csv" TargetMode="External"/><Relationship Id="rId2" Type="http://schemas.microsoft.com/office/2019/04/relationships/externalLinkLongPath" Target="https://mexim.sharepoint.com/sites/Division-FinanceandOperations/Shared%20Documents/Dept%20-%20Finance%20and%20Accounting/Dept%20-%20Finance%20and%20Reporting/FAIR/01.%20ACC%20OPS%20-%20OTHER/RECONCILIATION/List%20of%20Recon/2025/06%20Jun%202025/ECL%20Stage%201%20&amp;%202/ECLReportData_2025-06-01_2025-06-30.csv?690F26CC" TargetMode="External"/><Relationship Id="rId1" Type="http://schemas.openxmlformats.org/officeDocument/2006/relationships/externalLinkPath" Target="file:///\\690F26CC\ECLReportData_2025-06-01_2025-06-30.csv" TargetMode="External"/></Relationships>
</file>

<file path=xl/externalLinks/_rels/externalLink4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C:\Users\rajmatulain\Downloads\06.%20ECL%20Computation%20Client%20Template%20Jun%202025%20(Manual)%20-%20ECL%20Template%20(revised).xlsm" TargetMode="External"/><Relationship Id="rId2" Type="http://schemas.microsoft.com/office/2019/04/relationships/externalLinkLongPath" Target="https://mexim.sharepoint.com/sites/Division-FinanceandOperations/Shared%20Documents/Dept%20-%20Finance%20and%20Accounting/Dept%20-%20Finance%20and%20Reporting/FAIR/01.%20ACC%20OPS%20-%20OTHER/RECONCILIATION/List%20of%20Recon/2025/06%20Jun%202025/ECL%20Stage%201%20&amp;%202/06.%20ECL%20Computation%20Client%20Template%20Jun%202025%20(Manual)%20-%20ECL%20Template%20(revised).xlsm?690F26CC" TargetMode="External"/><Relationship Id="rId1" Type="http://schemas.openxmlformats.org/officeDocument/2006/relationships/externalLinkPath" Target="file:///\\690F26CC\06.%20ECL%20Computation%20Client%20Template%20Jun%202025%20(Manual)%20-%20ECL%20Template%20(revised).xlsm" TargetMode="External"/></Relationships>
</file>

<file path=xl/externalLinks/_rels/externalLink5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ECL%20S1%20S2%20May-2025%20working.xlsx" TargetMode="External"/><Relationship Id="rId2" Type="http://schemas.microsoft.com/office/2019/04/relationships/externalLinkLongPath" Target="https://mexim.sharepoint.com/sites/Division-FinanceandOperations/Shared%20Documents/Dept%20-%20Finance%20and%20Accounting/Dept%20-%20Finance%20and%20Reporting/FAIR/01.%20ACC%20OPS%20-%20OTHER/RECONCILIATION/List%20of%20Recon/2025/05%20May%202025/ECL%20Stage%201%20&amp;%202/ECL%20S1%20S2%20May-2025%20working.xlsx?EBA48790" TargetMode="External"/><Relationship Id="rId1" Type="http://schemas.openxmlformats.org/officeDocument/2006/relationships/externalLinkPath" Target="file:///\\EBA48790\ECL%20S1%20S2%20May-2025%20work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JVBS202211"/>
      <sheetName val="workjv202211"/>
      <sheetName val="ECL PNL202211"/>
      <sheetName val="ECL YTD202211"/>
      <sheetName val="working202211"/>
      <sheetName val="YTDworking202211"/>
      <sheetName val="ECL PNL202212"/>
      <sheetName val="ECL YTD202212"/>
      <sheetName val="working202212"/>
      <sheetName val="YTDworking202212"/>
      <sheetName val="JVBS202212"/>
      <sheetName val="workjv202212"/>
      <sheetName val="workjv202213"/>
      <sheetName val="ECL PNL202213"/>
      <sheetName val="ECL YTD202213"/>
      <sheetName val="working202213"/>
      <sheetName val="YTDworking202213"/>
      <sheetName val="JVBS202213"/>
      <sheetName val="workjv202301"/>
      <sheetName val="workjv202301P13"/>
      <sheetName val="ECL PNL202301P13"/>
      <sheetName val="ECL PNL202301"/>
      <sheetName val="ECL YTD202301"/>
      <sheetName val="working202301"/>
      <sheetName val="YTDworking202301"/>
      <sheetName val="JVBS202301"/>
      <sheetName val="workjv202302P13"/>
      <sheetName val="ECL PNL202302P13"/>
      <sheetName val="workjv202302"/>
      <sheetName val="ECL PNL202302"/>
      <sheetName val="ECL YTD202302"/>
      <sheetName val="working202302"/>
      <sheetName val="YTDworking202302"/>
      <sheetName val="JVBS202302"/>
      <sheetName val="workjv202303"/>
      <sheetName val="ECL PNL202303"/>
      <sheetName val="ECL YTD202303"/>
      <sheetName val="working202303"/>
      <sheetName val="YTDworking202303"/>
      <sheetName val="JVBS202303"/>
      <sheetName val="workjv202304"/>
      <sheetName val="ECL PNL202304"/>
      <sheetName val="ECL YTD202304"/>
      <sheetName val="JVBS202304"/>
      <sheetName val="workjv202305"/>
      <sheetName val="ECL PNL202305"/>
      <sheetName val="ECL YTD202305"/>
      <sheetName val="JVBS202305"/>
      <sheetName val="JVBS202306"/>
      <sheetName val="workjv202306"/>
      <sheetName val="ECL PNL202306"/>
      <sheetName val="ECL YTD202306"/>
      <sheetName val="JVBS202307"/>
      <sheetName val="workjv202307"/>
      <sheetName val="ECL PNL202307"/>
      <sheetName val="ECL YTD202307"/>
      <sheetName val="JVBS202308"/>
      <sheetName val="JVBS202308 (revised)"/>
      <sheetName val="workjv202308"/>
      <sheetName val="ECL PNL202308"/>
      <sheetName val="ECL YTD202308"/>
      <sheetName val="JVBS202309"/>
      <sheetName val="workjv202309"/>
      <sheetName val="ECL PNL202309"/>
      <sheetName val="ECL YTD202309"/>
      <sheetName val="JVBS202310"/>
      <sheetName val="workjv202310"/>
      <sheetName val="ECL PNL202310"/>
      <sheetName val="ECL YTD202310"/>
      <sheetName val="JVBS202311"/>
      <sheetName val="workjv202311"/>
      <sheetName val="ECL PNL202311"/>
      <sheetName val="ECL YTD202311"/>
      <sheetName val="JVBS202312"/>
      <sheetName val="workjv202312"/>
      <sheetName val="ECL PNL202312"/>
      <sheetName val="ECL YTD202312"/>
      <sheetName val="JVBS202312(P13)"/>
      <sheetName val="workjv202312(P13)"/>
      <sheetName val="workjv202312(P13) (2)"/>
      <sheetName val="ECL PNL202312(P13)"/>
      <sheetName val="ECL YTD202312(P13)"/>
      <sheetName val="JVBS202401(P13)"/>
      <sheetName val="workjv202401(P13)"/>
      <sheetName val="ECL PNL202401(P13)"/>
      <sheetName val="ECL YTD202401(P13)"/>
      <sheetName val="JVBSYTD202402(P13)"/>
      <sheetName val="JVRevJan2024"/>
      <sheetName val="workjvYTD202402(P13)"/>
      <sheetName val="workjv202402(P13)"/>
      <sheetName val="ECL PNL202402(P13)"/>
      <sheetName val="ECL YTD202402(P13)"/>
      <sheetName val="working ECL PNL202402(P13) "/>
      <sheetName val="working ECL YTD202402(P13)"/>
      <sheetName val="JVBSYTD202403"/>
      <sheetName val="workjv202403"/>
      <sheetName val="ECL PNL202403"/>
      <sheetName val="ECL YTD202403"/>
      <sheetName val="JVBSYTD202404"/>
      <sheetName val="workjv202404"/>
      <sheetName val="ECL PNL202404"/>
      <sheetName val="ECL YTD202404"/>
      <sheetName val="JVBSYTD202405"/>
      <sheetName val="JVadjMay"/>
      <sheetName val="workjv202405"/>
      <sheetName val="ECL PNL202405"/>
      <sheetName val="ECL YTD202405"/>
      <sheetName val="JVBSYTD202406"/>
      <sheetName val="workjv2024006"/>
      <sheetName val="ECL PNL2024006"/>
      <sheetName val="ECL YTD2024006"/>
      <sheetName val="JVBSYTD202407"/>
      <sheetName val="workjv2024007"/>
      <sheetName val="ECL PNL2024007"/>
      <sheetName val="ECL YTD2024007"/>
      <sheetName val="JVBSYTD202408"/>
      <sheetName val="workjv2024008"/>
      <sheetName val="ECL PNL2024008"/>
      <sheetName val="ECL YTD2024008"/>
      <sheetName val="JVBSYTD202409"/>
      <sheetName val="workjv202409"/>
      <sheetName val="ECL PNL202409"/>
      <sheetName val="ECL YTD202409"/>
      <sheetName val="JVBSYTD202410"/>
      <sheetName val="workjv202410"/>
      <sheetName val="ECL PNL202410"/>
      <sheetName val="ECL YTD202410"/>
      <sheetName val="JVBSYTD202411"/>
      <sheetName val="workjv202411"/>
      <sheetName val="ECL PNL202411"/>
      <sheetName val="ECL YTD202411"/>
      <sheetName val="JVBSYTD202411 (2)"/>
      <sheetName val="workjv202411 (2)"/>
      <sheetName val="ECL PNL202411 (2)"/>
      <sheetName val="ECL YTD202411 (2)"/>
      <sheetName val="JVBSYTD202412"/>
      <sheetName val="workjv202412"/>
      <sheetName val="ECL PNL202412"/>
      <sheetName val="ECL YTD202412"/>
      <sheetName val="JVBSYTD202501"/>
      <sheetName val="workjv202501"/>
      <sheetName val="ECL PNL202501"/>
      <sheetName val="ECL YTD202501"/>
      <sheetName val="JV202502"/>
      <sheetName val="workjv202502"/>
      <sheetName val="ECL PNL202502"/>
      <sheetName val="ECL YTD202502"/>
      <sheetName val="JVadj"/>
      <sheetName val="JV202503"/>
      <sheetName val="workjv202503"/>
      <sheetName val="ECL PNL202503"/>
      <sheetName val="ECL YTD202503"/>
      <sheetName val="BSPNL"/>
      <sheetName val="JV202504"/>
      <sheetName val="workjv202504"/>
      <sheetName val="ECL PNL202504"/>
      <sheetName val="ECL YTD202504"/>
      <sheetName val="Overall"/>
      <sheetName val="ECL LAF"/>
      <sheetName val="ECL C&amp;C"/>
      <sheetName val="YTD LAF (i)"/>
      <sheetName val="Sheet1"/>
      <sheetName val="ECL LAF (2)"/>
      <sheetName val="ECL C&amp;C (2)"/>
      <sheetName val="working ECL PNL202403"/>
      <sheetName val="working ECL YTD2024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>
        <row r="296">
          <cell r="GX296">
            <v>0</v>
          </cell>
          <cell r="HB296">
            <v>0</v>
          </cell>
        </row>
        <row r="297">
          <cell r="GX297">
            <v>0</v>
          </cell>
          <cell r="HB297">
            <v>0</v>
          </cell>
        </row>
        <row r="298">
          <cell r="GX298">
            <v>0</v>
          </cell>
          <cell r="HB298">
            <v>0</v>
          </cell>
        </row>
      </sheetData>
      <sheetData sheetId="151" refreshError="1"/>
      <sheetData sheetId="152"/>
      <sheetData sheetId="153" refreshError="1"/>
      <sheetData sheetId="154" refreshError="1"/>
      <sheetData sheetId="155">
        <row r="302">
          <cell r="GX302">
            <v>0</v>
          </cell>
          <cell r="HB302">
            <v>0</v>
          </cell>
        </row>
        <row r="303">
          <cell r="GX303">
            <v>0</v>
          </cell>
          <cell r="HB303">
            <v>0</v>
          </cell>
        </row>
        <row r="304">
          <cell r="GX304">
            <v>0</v>
          </cell>
          <cell r="HB304">
            <v>0</v>
          </cell>
        </row>
      </sheetData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ECL Analysis"/>
      <sheetName val="Details"/>
    </sheetNames>
    <sheetDataSet>
      <sheetData sheetId="0"/>
      <sheetData sheetId="1">
        <row r="2">
          <cell r="B2" t="str">
            <v>Finance (SAP) Number</v>
          </cell>
          <cell r="G2" t="str">
            <v>Stage</v>
          </cell>
        </row>
        <row r="3">
          <cell r="B3">
            <v>501180</v>
          </cell>
          <cell r="G3">
            <v>1</v>
          </cell>
        </row>
        <row r="4">
          <cell r="B4">
            <v>501125</v>
          </cell>
          <cell r="G4">
            <v>1</v>
          </cell>
        </row>
        <row r="5">
          <cell r="B5">
            <v>501172</v>
          </cell>
          <cell r="G5">
            <v>1</v>
          </cell>
        </row>
        <row r="6">
          <cell r="B6">
            <v>501111</v>
          </cell>
          <cell r="G6">
            <v>1</v>
          </cell>
        </row>
        <row r="7">
          <cell r="B7">
            <v>501166</v>
          </cell>
          <cell r="G7">
            <v>1</v>
          </cell>
        </row>
        <row r="8">
          <cell r="B8">
            <v>501173</v>
          </cell>
          <cell r="G8">
            <v>1</v>
          </cell>
        </row>
        <row r="9">
          <cell r="B9">
            <v>501129</v>
          </cell>
          <cell r="G9">
            <v>1</v>
          </cell>
        </row>
        <row r="10">
          <cell r="B10">
            <v>501209</v>
          </cell>
          <cell r="G10">
            <v>1</v>
          </cell>
        </row>
        <row r="11">
          <cell r="B11">
            <v>501161</v>
          </cell>
          <cell r="G11">
            <v>1</v>
          </cell>
        </row>
        <row r="12">
          <cell r="B12">
            <v>501116</v>
          </cell>
          <cell r="G12">
            <v>2</v>
          </cell>
        </row>
        <row r="13">
          <cell r="B13">
            <v>501117</v>
          </cell>
          <cell r="G13">
            <v>2</v>
          </cell>
        </row>
        <row r="14">
          <cell r="B14" t="str">
            <v>EXIM/ACN/BG/25/009</v>
          </cell>
          <cell r="G14">
            <v>2</v>
          </cell>
        </row>
        <row r="15">
          <cell r="B15">
            <v>501231</v>
          </cell>
          <cell r="G15">
            <v>1</v>
          </cell>
        </row>
        <row r="16">
          <cell r="B16">
            <v>501137</v>
          </cell>
          <cell r="G16">
            <v>1</v>
          </cell>
        </row>
        <row r="17">
          <cell r="B17">
            <v>501131</v>
          </cell>
          <cell r="G17">
            <v>1</v>
          </cell>
        </row>
        <row r="18">
          <cell r="B18">
            <v>501114</v>
          </cell>
          <cell r="G18">
            <v>1</v>
          </cell>
        </row>
        <row r="19">
          <cell r="B19">
            <v>501109</v>
          </cell>
          <cell r="G19">
            <v>2</v>
          </cell>
        </row>
        <row r="20">
          <cell r="B20">
            <v>501108</v>
          </cell>
          <cell r="G20">
            <v>2</v>
          </cell>
        </row>
        <row r="21">
          <cell r="B21">
            <v>501106</v>
          </cell>
          <cell r="G21">
            <v>2</v>
          </cell>
        </row>
        <row r="22">
          <cell r="B22">
            <v>501107</v>
          </cell>
          <cell r="G22">
            <v>2</v>
          </cell>
        </row>
        <row r="23">
          <cell r="B23">
            <v>501035</v>
          </cell>
          <cell r="G23">
            <v>1</v>
          </cell>
        </row>
        <row r="24">
          <cell r="B24">
            <v>501156</v>
          </cell>
          <cell r="G24">
            <v>1</v>
          </cell>
        </row>
        <row r="25">
          <cell r="B25">
            <v>501086</v>
          </cell>
          <cell r="G25">
            <v>1</v>
          </cell>
        </row>
        <row r="26">
          <cell r="B26">
            <v>501159</v>
          </cell>
          <cell r="G26">
            <v>1</v>
          </cell>
        </row>
        <row r="27">
          <cell r="B27">
            <v>501100</v>
          </cell>
          <cell r="G27">
            <v>1</v>
          </cell>
        </row>
        <row r="28">
          <cell r="B28">
            <v>501010</v>
          </cell>
          <cell r="G28">
            <v>2</v>
          </cell>
        </row>
        <row r="29">
          <cell r="B29">
            <v>501142</v>
          </cell>
          <cell r="G29">
            <v>1</v>
          </cell>
        </row>
        <row r="30">
          <cell r="B30">
            <v>501233</v>
          </cell>
          <cell r="G30">
            <v>1</v>
          </cell>
        </row>
        <row r="31">
          <cell r="B31">
            <v>501222</v>
          </cell>
          <cell r="G31">
            <v>1</v>
          </cell>
        </row>
        <row r="32">
          <cell r="B32">
            <v>501219</v>
          </cell>
          <cell r="G32">
            <v>1</v>
          </cell>
        </row>
        <row r="33">
          <cell r="B33">
            <v>501112</v>
          </cell>
          <cell r="G33">
            <v>1</v>
          </cell>
        </row>
        <row r="34">
          <cell r="B34">
            <v>501232</v>
          </cell>
          <cell r="G34">
            <v>1</v>
          </cell>
        </row>
        <row r="35">
          <cell r="B35">
            <v>501181</v>
          </cell>
          <cell r="G35">
            <v>1</v>
          </cell>
        </row>
        <row r="36">
          <cell r="B36">
            <v>501242</v>
          </cell>
          <cell r="G36">
            <v>1</v>
          </cell>
        </row>
        <row r="37">
          <cell r="B37">
            <v>501208</v>
          </cell>
          <cell r="G37">
            <v>1</v>
          </cell>
        </row>
        <row r="38">
          <cell r="B38">
            <v>500784</v>
          </cell>
          <cell r="G38">
            <v>1</v>
          </cell>
        </row>
        <row r="39">
          <cell r="B39">
            <v>501147</v>
          </cell>
          <cell r="G39">
            <v>1</v>
          </cell>
        </row>
        <row r="40">
          <cell r="B40">
            <v>501149</v>
          </cell>
          <cell r="G40">
            <v>1</v>
          </cell>
        </row>
        <row r="41">
          <cell r="B41">
            <v>501141</v>
          </cell>
          <cell r="G41">
            <v>1</v>
          </cell>
        </row>
        <row r="42">
          <cell r="B42">
            <v>501190</v>
          </cell>
          <cell r="G42">
            <v>1</v>
          </cell>
        </row>
        <row r="43">
          <cell r="B43">
            <v>501171</v>
          </cell>
          <cell r="G43">
            <v>1</v>
          </cell>
        </row>
        <row r="44">
          <cell r="B44">
            <v>501130</v>
          </cell>
          <cell r="G44">
            <v>1</v>
          </cell>
        </row>
        <row r="45">
          <cell r="B45">
            <v>501128</v>
          </cell>
          <cell r="G45">
            <v>1</v>
          </cell>
        </row>
        <row r="46">
          <cell r="B46">
            <v>501210</v>
          </cell>
          <cell r="G46">
            <v>1</v>
          </cell>
        </row>
        <row r="47">
          <cell r="B47">
            <v>501194</v>
          </cell>
          <cell r="G47">
            <v>1</v>
          </cell>
        </row>
        <row r="48">
          <cell r="B48">
            <v>501179</v>
          </cell>
          <cell r="G48">
            <v>2</v>
          </cell>
        </row>
        <row r="49">
          <cell r="B49">
            <v>501178</v>
          </cell>
          <cell r="G49">
            <v>2</v>
          </cell>
        </row>
        <row r="50">
          <cell r="B50">
            <v>501192</v>
          </cell>
          <cell r="G50">
            <v>1</v>
          </cell>
        </row>
        <row r="51">
          <cell r="B51">
            <v>501191</v>
          </cell>
          <cell r="G51">
            <v>1</v>
          </cell>
        </row>
        <row r="52">
          <cell r="B52">
            <v>501200</v>
          </cell>
          <cell r="G52">
            <v>1</v>
          </cell>
        </row>
        <row r="53">
          <cell r="B53">
            <v>501140</v>
          </cell>
          <cell r="G53">
            <v>1</v>
          </cell>
        </row>
        <row r="54">
          <cell r="B54">
            <v>501195</v>
          </cell>
          <cell r="G54">
            <v>1</v>
          </cell>
        </row>
        <row r="55">
          <cell r="B55">
            <v>501050</v>
          </cell>
          <cell r="G55">
            <v>2</v>
          </cell>
        </row>
        <row r="56">
          <cell r="B56">
            <v>501133</v>
          </cell>
          <cell r="G56">
            <v>2</v>
          </cell>
        </row>
        <row r="57">
          <cell r="B57">
            <v>500749</v>
          </cell>
          <cell r="G57">
            <v>1</v>
          </cell>
        </row>
        <row r="58">
          <cell r="B58">
            <v>501213</v>
          </cell>
          <cell r="G58">
            <v>1</v>
          </cell>
        </row>
        <row r="59">
          <cell r="B59">
            <v>501099</v>
          </cell>
          <cell r="G59">
            <v>2</v>
          </cell>
        </row>
        <row r="60">
          <cell r="B60">
            <v>501060</v>
          </cell>
          <cell r="G60">
            <v>2</v>
          </cell>
        </row>
        <row r="61">
          <cell r="B61">
            <v>501061</v>
          </cell>
          <cell r="G61">
            <v>2</v>
          </cell>
        </row>
        <row r="62">
          <cell r="B62">
            <v>501027</v>
          </cell>
          <cell r="G62">
            <v>2</v>
          </cell>
        </row>
        <row r="63">
          <cell r="B63">
            <v>501146</v>
          </cell>
          <cell r="G63">
            <v>1</v>
          </cell>
        </row>
        <row r="64">
          <cell r="B64">
            <v>501145</v>
          </cell>
          <cell r="G64">
            <v>1</v>
          </cell>
        </row>
        <row r="65">
          <cell r="B65">
            <v>501150</v>
          </cell>
          <cell r="G65">
            <v>2</v>
          </cell>
        </row>
        <row r="66">
          <cell r="B66">
            <v>501160</v>
          </cell>
          <cell r="G66">
            <v>1</v>
          </cell>
        </row>
        <row r="67">
          <cell r="B67">
            <v>501220</v>
          </cell>
          <cell r="G67">
            <v>1</v>
          </cell>
        </row>
        <row r="68">
          <cell r="B68">
            <v>501201</v>
          </cell>
          <cell r="G68">
            <v>1</v>
          </cell>
        </row>
        <row r="69">
          <cell r="B69">
            <v>501176</v>
          </cell>
          <cell r="G69">
            <v>1</v>
          </cell>
        </row>
        <row r="70">
          <cell r="B70">
            <v>501186</v>
          </cell>
          <cell r="G70">
            <v>1</v>
          </cell>
        </row>
        <row r="71">
          <cell r="B71">
            <v>501187</v>
          </cell>
          <cell r="G71">
            <v>1</v>
          </cell>
        </row>
        <row r="72">
          <cell r="B72">
            <v>501204</v>
          </cell>
          <cell r="G72">
            <v>1</v>
          </cell>
        </row>
        <row r="73">
          <cell r="B73">
            <v>501205</v>
          </cell>
          <cell r="G73">
            <v>1</v>
          </cell>
        </row>
        <row r="74">
          <cell r="B74">
            <v>501211</v>
          </cell>
          <cell r="G74">
            <v>1</v>
          </cell>
        </row>
        <row r="75">
          <cell r="B75">
            <v>500790</v>
          </cell>
          <cell r="G75">
            <v>1</v>
          </cell>
        </row>
        <row r="76">
          <cell r="B76">
            <v>500783</v>
          </cell>
          <cell r="G76">
            <v>1</v>
          </cell>
        </row>
        <row r="77">
          <cell r="B77">
            <v>501240</v>
          </cell>
          <cell r="G77">
            <v>1</v>
          </cell>
        </row>
        <row r="78">
          <cell r="B78">
            <v>501174</v>
          </cell>
          <cell r="G78">
            <v>1</v>
          </cell>
        </row>
        <row r="79">
          <cell r="B79">
            <v>500633</v>
          </cell>
          <cell r="G79">
            <v>2</v>
          </cell>
        </row>
        <row r="80">
          <cell r="B80">
            <v>501216</v>
          </cell>
          <cell r="G80">
            <v>1</v>
          </cell>
        </row>
        <row r="81">
          <cell r="B81" t="str">
            <v>NEW ACCOUNT</v>
          </cell>
          <cell r="G81">
            <v>1</v>
          </cell>
        </row>
        <row r="82">
          <cell r="B82">
            <v>501188</v>
          </cell>
          <cell r="G82">
            <v>1</v>
          </cell>
        </row>
        <row r="83">
          <cell r="B83">
            <v>501230</v>
          </cell>
          <cell r="G83">
            <v>1</v>
          </cell>
        </row>
        <row r="84">
          <cell r="B84" t="str">
            <v>EXIM/OMS/BG(FG)/24/073</v>
          </cell>
          <cell r="G84">
            <v>1</v>
          </cell>
        </row>
        <row r="85">
          <cell r="B85" t="str">
            <v>EXIM/OMS/BG(FG)/24/076</v>
          </cell>
          <cell r="G85">
            <v>1</v>
          </cell>
        </row>
        <row r="86">
          <cell r="B86" t="str">
            <v>EXIM/OMS/BG(FG)/24/072</v>
          </cell>
          <cell r="G86">
            <v>1</v>
          </cell>
        </row>
        <row r="87">
          <cell r="B87" t="str">
            <v>EXIM/OMS/BG(FG)/24/074</v>
          </cell>
          <cell r="G87">
            <v>1</v>
          </cell>
        </row>
        <row r="88">
          <cell r="B88" t="str">
            <v>EXIM/OMS/BG(FG)/24/075</v>
          </cell>
          <cell r="G88">
            <v>1</v>
          </cell>
        </row>
        <row r="89">
          <cell r="B89">
            <v>501241</v>
          </cell>
          <cell r="G89">
            <v>1</v>
          </cell>
        </row>
        <row r="90">
          <cell r="B90" t="str">
            <v>EXIM/OMS/BG(FG)/24/071</v>
          </cell>
          <cell r="G90">
            <v>1</v>
          </cell>
        </row>
        <row r="91">
          <cell r="B91" t="str">
            <v>EXIM/OMS/BG(FG)/24/082</v>
          </cell>
          <cell r="G91">
            <v>1</v>
          </cell>
        </row>
        <row r="92">
          <cell r="B92" t="str">
            <v>EXIM/OMS/BG(FG)/25/002</v>
          </cell>
          <cell r="G92">
            <v>1</v>
          </cell>
        </row>
        <row r="93">
          <cell r="B93" t="str">
            <v>EXIM/OMS/BG(FG)/24/086</v>
          </cell>
          <cell r="G93">
            <v>1</v>
          </cell>
        </row>
        <row r="94">
          <cell r="B94" t="str">
            <v>EXIM/OMS/BG(FG)/24/083</v>
          </cell>
          <cell r="G94">
            <v>1</v>
          </cell>
        </row>
        <row r="95">
          <cell r="B95" t="str">
            <v>EXIM/OMS/BG(FG)/24/084</v>
          </cell>
          <cell r="G95">
            <v>1</v>
          </cell>
        </row>
        <row r="96">
          <cell r="B96" t="str">
            <v>EXIM/OMS/BG(FG)/24/085</v>
          </cell>
          <cell r="G96">
            <v>1</v>
          </cell>
        </row>
        <row r="97">
          <cell r="B97" t="str">
            <v>EXIM/PFSB/BG-i/25/011</v>
          </cell>
          <cell r="G97">
            <v>1</v>
          </cell>
        </row>
        <row r="98">
          <cell r="B98">
            <v>501168</v>
          </cell>
          <cell r="G98">
            <v>1</v>
          </cell>
        </row>
        <row r="99">
          <cell r="B99">
            <v>500694</v>
          </cell>
          <cell r="G99">
            <v>1</v>
          </cell>
        </row>
        <row r="100">
          <cell r="B100">
            <v>500693</v>
          </cell>
          <cell r="G100">
            <v>1</v>
          </cell>
        </row>
        <row r="101">
          <cell r="B101">
            <v>501175</v>
          </cell>
          <cell r="G101">
            <v>1</v>
          </cell>
        </row>
        <row r="102">
          <cell r="B102">
            <v>501026</v>
          </cell>
          <cell r="G102">
            <v>2</v>
          </cell>
        </row>
        <row r="103">
          <cell r="B103">
            <v>501096</v>
          </cell>
          <cell r="G103">
            <v>1</v>
          </cell>
        </row>
        <row r="104">
          <cell r="B104">
            <v>501110</v>
          </cell>
          <cell r="G104">
            <v>1</v>
          </cell>
        </row>
        <row r="105">
          <cell r="B105">
            <v>501224</v>
          </cell>
          <cell r="G105">
            <v>1</v>
          </cell>
        </row>
        <row r="106">
          <cell r="B106">
            <v>501170</v>
          </cell>
          <cell r="G106">
            <v>1</v>
          </cell>
        </row>
        <row r="107">
          <cell r="B107">
            <v>501169</v>
          </cell>
          <cell r="G107">
            <v>1</v>
          </cell>
        </row>
        <row r="108">
          <cell r="B108">
            <v>501218</v>
          </cell>
          <cell r="G108">
            <v>1</v>
          </cell>
        </row>
        <row r="109">
          <cell r="B109">
            <v>500941</v>
          </cell>
          <cell r="G109">
            <v>2</v>
          </cell>
        </row>
        <row r="110">
          <cell r="B110">
            <v>500943</v>
          </cell>
          <cell r="G110">
            <v>2</v>
          </cell>
        </row>
        <row r="111">
          <cell r="B111">
            <v>501118</v>
          </cell>
          <cell r="G111">
            <v>1</v>
          </cell>
        </row>
        <row r="112">
          <cell r="B112">
            <v>500400</v>
          </cell>
          <cell r="G112">
            <v>1</v>
          </cell>
        </row>
        <row r="113">
          <cell r="B113">
            <v>500401</v>
          </cell>
          <cell r="G113">
            <v>2</v>
          </cell>
        </row>
        <row r="114">
          <cell r="B114">
            <v>501203</v>
          </cell>
          <cell r="G114">
            <v>1</v>
          </cell>
        </row>
        <row r="115">
          <cell r="B115">
            <v>501206</v>
          </cell>
          <cell r="G115">
            <v>1</v>
          </cell>
        </row>
        <row r="116">
          <cell r="B116">
            <v>501066</v>
          </cell>
          <cell r="G116">
            <v>1</v>
          </cell>
        </row>
        <row r="117">
          <cell r="B117">
            <v>501196</v>
          </cell>
          <cell r="G117">
            <v>1</v>
          </cell>
        </row>
        <row r="118">
          <cell r="B118">
            <v>501098</v>
          </cell>
          <cell r="G118">
            <v>1</v>
          </cell>
        </row>
        <row r="119">
          <cell r="B119">
            <v>501075</v>
          </cell>
          <cell r="G119">
            <v>1</v>
          </cell>
        </row>
        <row r="120">
          <cell r="B120">
            <v>501077</v>
          </cell>
          <cell r="G120">
            <v>1</v>
          </cell>
        </row>
        <row r="121">
          <cell r="B121">
            <v>501076</v>
          </cell>
          <cell r="G121">
            <v>1</v>
          </cell>
        </row>
        <row r="122">
          <cell r="B122">
            <v>501078</v>
          </cell>
          <cell r="G122">
            <v>1</v>
          </cell>
        </row>
        <row r="123">
          <cell r="B123">
            <v>501072</v>
          </cell>
          <cell r="G123">
            <v>1</v>
          </cell>
        </row>
        <row r="124">
          <cell r="B124">
            <v>501073</v>
          </cell>
          <cell r="G124">
            <v>1</v>
          </cell>
        </row>
        <row r="125">
          <cell r="B125">
            <v>501124</v>
          </cell>
          <cell r="G125">
            <v>1</v>
          </cell>
        </row>
        <row r="126">
          <cell r="B126">
            <v>501127</v>
          </cell>
          <cell r="G126">
            <v>1</v>
          </cell>
        </row>
        <row r="127">
          <cell r="B127">
            <v>501155</v>
          </cell>
          <cell r="G127">
            <v>1</v>
          </cell>
        </row>
        <row r="128">
          <cell r="B128">
            <v>501079</v>
          </cell>
          <cell r="G128">
            <v>1</v>
          </cell>
        </row>
        <row r="129">
          <cell r="B129">
            <v>501070</v>
          </cell>
          <cell r="G129">
            <v>1</v>
          </cell>
        </row>
        <row r="130">
          <cell r="B130" t="str">
            <v>EXIM/SMH/APB/25/003</v>
          </cell>
          <cell r="G130">
            <v>1</v>
          </cell>
        </row>
        <row r="131">
          <cell r="B131" t="str">
            <v>EXIM/SMH/TNBG/25/013</v>
          </cell>
          <cell r="G131">
            <v>1</v>
          </cell>
        </row>
        <row r="132">
          <cell r="B132" t="str">
            <v>EXIM/SMH/TNBG/25/014</v>
          </cell>
          <cell r="G132">
            <v>1</v>
          </cell>
        </row>
        <row r="133">
          <cell r="B133" t="str">
            <v>EXIM/SMH/TNBG/25/015</v>
          </cell>
          <cell r="G133">
            <v>1</v>
          </cell>
        </row>
        <row r="134">
          <cell r="B134" t="str">
            <v>EXIM/SMH/WBG/25/016</v>
          </cell>
          <cell r="G134">
            <v>1</v>
          </cell>
        </row>
        <row r="135">
          <cell r="B135">
            <v>501006</v>
          </cell>
          <cell r="G135">
            <v>1</v>
          </cell>
        </row>
        <row r="136">
          <cell r="B136">
            <v>501148</v>
          </cell>
          <cell r="G136">
            <v>1</v>
          </cell>
        </row>
        <row r="137">
          <cell r="B137">
            <v>501090</v>
          </cell>
          <cell r="G137">
            <v>2</v>
          </cell>
        </row>
        <row r="138">
          <cell r="B138">
            <v>501080</v>
          </cell>
          <cell r="G138">
            <v>2</v>
          </cell>
        </row>
        <row r="139">
          <cell r="B139">
            <v>501158</v>
          </cell>
          <cell r="G139">
            <v>1</v>
          </cell>
        </row>
        <row r="140">
          <cell r="B140">
            <v>501058</v>
          </cell>
          <cell r="G140">
            <v>2</v>
          </cell>
        </row>
        <row r="141">
          <cell r="B141">
            <v>501056</v>
          </cell>
          <cell r="G141">
            <v>2</v>
          </cell>
        </row>
        <row r="142">
          <cell r="B142">
            <v>501071</v>
          </cell>
          <cell r="G142">
            <v>2</v>
          </cell>
        </row>
        <row r="143">
          <cell r="B143">
            <v>501057</v>
          </cell>
          <cell r="G143">
            <v>2</v>
          </cell>
        </row>
        <row r="144">
          <cell r="B144">
            <v>501217</v>
          </cell>
          <cell r="G144">
            <v>2</v>
          </cell>
        </row>
        <row r="145">
          <cell r="B145">
            <v>501136</v>
          </cell>
          <cell r="G145">
            <v>1</v>
          </cell>
        </row>
        <row r="146">
          <cell r="B146">
            <v>501182</v>
          </cell>
          <cell r="G146">
            <v>1</v>
          </cell>
        </row>
        <row r="147">
          <cell r="B147">
            <v>500937</v>
          </cell>
          <cell r="G147">
            <v>1</v>
          </cell>
        </row>
        <row r="148">
          <cell r="B148">
            <v>501097</v>
          </cell>
          <cell r="G148">
            <v>1</v>
          </cell>
        </row>
        <row r="149">
          <cell r="B149">
            <v>501193</v>
          </cell>
          <cell r="G149">
            <v>1</v>
          </cell>
        </row>
        <row r="150">
          <cell r="B150">
            <v>501119</v>
          </cell>
          <cell r="G150">
            <v>1</v>
          </cell>
        </row>
        <row r="151">
          <cell r="B151">
            <v>501134</v>
          </cell>
          <cell r="G151">
            <v>1</v>
          </cell>
        </row>
        <row r="152">
          <cell r="B152">
            <v>501121</v>
          </cell>
          <cell r="G152">
            <v>1</v>
          </cell>
        </row>
        <row r="153">
          <cell r="B153">
            <v>501122</v>
          </cell>
          <cell r="G153">
            <v>1</v>
          </cell>
        </row>
        <row r="154">
          <cell r="B154">
            <v>501126</v>
          </cell>
          <cell r="G154">
            <v>1</v>
          </cell>
        </row>
        <row r="155">
          <cell r="B155">
            <v>501123</v>
          </cell>
          <cell r="G155">
            <v>1</v>
          </cell>
        </row>
        <row r="156">
          <cell r="B156">
            <v>501157</v>
          </cell>
          <cell r="G156">
            <v>1</v>
          </cell>
        </row>
        <row r="157">
          <cell r="B157">
            <v>500605</v>
          </cell>
          <cell r="G157">
            <v>1</v>
          </cell>
        </row>
        <row r="158">
          <cell r="B158">
            <v>501167</v>
          </cell>
          <cell r="G158">
            <v>1</v>
          </cell>
        </row>
        <row r="159">
          <cell r="B159">
            <v>501049</v>
          </cell>
          <cell r="G159">
            <v>1</v>
          </cell>
        </row>
        <row r="160">
          <cell r="B160">
            <v>501092</v>
          </cell>
          <cell r="G160">
            <v>1</v>
          </cell>
        </row>
        <row r="161">
          <cell r="B161">
            <v>501085</v>
          </cell>
          <cell r="G161">
            <v>1</v>
          </cell>
        </row>
        <row r="162">
          <cell r="B162">
            <v>501198</v>
          </cell>
          <cell r="G162">
            <v>1</v>
          </cell>
        </row>
        <row r="163">
          <cell r="B163">
            <v>501197</v>
          </cell>
          <cell r="G163">
            <v>1</v>
          </cell>
        </row>
        <row r="164">
          <cell r="B164">
            <v>501017</v>
          </cell>
          <cell r="G164">
            <v>1</v>
          </cell>
        </row>
        <row r="165">
          <cell r="B165">
            <v>500995</v>
          </cell>
          <cell r="G165">
            <v>1</v>
          </cell>
        </row>
        <row r="166">
          <cell r="B166"/>
        </row>
        <row r="167">
          <cell r="B167"/>
          <cell r="G167" t="str">
            <v>Total</v>
          </cell>
        </row>
        <row r="168">
          <cell r="B168"/>
        </row>
        <row r="169">
          <cell r="B169"/>
        </row>
        <row r="170">
          <cell r="G170" t="str">
            <v>Total stage 1</v>
          </cell>
        </row>
        <row r="171">
          <cell r="G171" t="str">
            <v>Total stage 2</v>
          </cell>
        </row>
        <row r="172">
          <cell r="G172" t="str">
            <v xml:space="preserve">Total 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ECLReportData_2025-06-01_2025-0"/>
    </sheetNames>
    <sheetDataSet>
      <sheetData sheetId="0">
        <row r="1">
          <cell r="B1" t="str">
            <v>Exim Account No</v>
          </cell>
          <cell r="C1" t="str">
            <v>Account No</v>
          </cell>
        </row>
        <row r="2">
          <cell r="B2">
            <v>3.3080113721600499E+17</v>
          </cell>
          <cell r="C2" t="str">
            <v>EXIM/OMS/BG(FG)/24/082</v>
          </cell>
        </row>
        <row r="3">
          <cell r="B3">
            <v>3.3080113721600499E+17</v>
          </cell>
          <cell r="C3" t="str">
            <v>EXIM/OMS/BG(FG)/24/083</v>
          </cell>
        </row>
        <row r="4">
          <cell r="B4">
            <v>3.3080113721600499E+17</v>
          </cell>
          <cell r="C4" t="str">
            <v>EXIM/OMS/BG(FG)/24/084</v>
          </cell>
        </row>
        <row r="5">
          <cell r="B5">
            <v>3.3080113721600499E+17</v>
          </cell>
          <cell r="C5" t="str">
            <v>EXIM/OMS/BG(FG)/24/085</v>
          </cell>
        </row>
        <row r="6">
          <cell r="B6">
            <v>3.3080113721600499E+17</v>
          </cell>
          <cell r="C6" t="str">
            <v>EXIM/OMS/BG(FG)/24/086</v>
          </cell>
        </row>
        <row r="7">
          <cell r="B7">
            <v>3.3080113721600499E+17</v>
          </cell>
          <cell r="C7" t="str">
            <v>EXIM/OMS/BG(FG)/25/002</v>
          </cell>
        </row>
        <row r="8">
          <cell r="B8">
            <v>3.3080213711903302E+17</v>
          </cell>
          <cell r="C8" t="str">
            <v>EXIM/BHP/SBLC/24/011(3)</v>
          </cell>
        </row>
        <row r="9">
          <cell r="B9">
            <v>3.3080213721600397E+17</v>
          </cell>
          <cell r="C9" t="str">
            <v>EXIM/SMH/APB/25/003</v>
          </cell>
        </row>
        <row r="10">
          <cell r="B10">
            <v>3.3080113711004E+17</v>
          </cell>
          <cell r="C10">
            <v>501218</v>
          </cell>
        </row>
        <row r="11">
          <cell r="B11">
            <v>3.3080113711004E+17</v>
          </cell>
          <cell r="C11">
            <v>501211</v>
          </cell>
        </row>
        <row r="12">
          <cell r="B12">
            <v>3.3080213712103898E+17</v>
          </cell>
          <cell r="C12">
            <v>501222</v>
          </cell>
        </row>
        <row r="13">
          <cell r="B13">
            <v>3.3080113711003898E+17</v>
          </cell>
          <cell r="C13">
            <v>501213</v>
          </cell>
        </row>
        <row r="14">
          <cell r="B14">
            <v>3.3080113712003898E+17</v>
          </cell>
          <cell r="C14">
            <v>501220</v>
          </cell>
        </row>
        <row r="15">
          <cell r="B15">
            <v>3.3080113711003898E+17</v>
          </cell>
          <cell r="C15">
            <v>501196</v>
          </cell>
        </row>
        <row r="16">
          <cell r="B16">
            <v>3.3080213710703898E+17</v>
          </cell>
          <cell r="C16">
            <v>501219</v>
          </cell>
        </row>
        <row r="17">
          <cell r="B17">
            <v>3.3080113710702701E+17</v>
          </cell>
          <cell r="C17">
            <v>501217</v>
          </cell>
        </row>
        <row r="18">
          <cell r="B18">
            <v>3.3080113710703802E+17</v>
          </cell>
          <cell r="C18">
            <v>501188</v>
          </cell>
        </row>
        <row r="19">
          <cell r="B19">
            <v>3.3080113710703802E+17</v>
          </cell>
          <cell r="C19">
            <v>501198</v>
          </cell>
        </row>
        <row r="20">
          <cell r="B20">
            <v>3.3080113711003802E+17</v>
          </cell>
          <cell r="C20">
            <v>501197</v>
          </cell>
        </row>
        <row r="21">
          <cell r="B21">
            <v>3.3080113711003802E+17</v>
          </cell>
          <cell r="C21">
            <v>501201</v>
          </cell>
        </row>
        <row r="22">
          <cell r="B22">
            <v>3.3080113711003699E+17</v>
          </cell>
          <cell r="C22">
            <v>501195</v>
          </cell>
        </row>
        <row r="23">
          <cell r="B23">
            <v>3.3080113712103699E+17</v>
          </cell>
          <cell r="C23">
            <v>501246</v>
          </cell>
        </row>
        <row r="24">
          <cell r="B24">
            <v>3.3080113710703699E+17</v>
          </cell>
          <cell r="C24">
            <v>501192</v>
          </cell>
        </row>
        <row r="25">
          <cell r="B25">
            <v>3.3080113710703699E+17</v>
          </cell>
          <cell r="C25">
            <v>501191</v>
          </cell>
        </row>
        <row r="26">
          <cell r="B26">
            <v>3.3080113710703603E+17</v>
          </cell>
          <cell r="C26">
            <v>501162</v>
          </cell>
        </row>
        <row r="27">
          <cell r="B27">
            <v>3.3080213711003501E+17</v>
          </cell>
          <cell r="C27">
            <v>501167</v>
          </cell>
        </row>
        <row r="28">
          <cell r="B28">
            <v>3.3080113711003501E+17</v>
          </cell>
          <cell r="C28">
            <v>501160</v>
          </cell>
        </row>
        <row r="29">
          <cell r="B29">
            <v>3.3080113710703501E+17</v>
          </cell>
          <cell r="C29">
            <v>501173</v>
          </cell>
        </row>
        <row r="30">
          <cell r="B30">
            <v>3.3080113712003501E+17</v>
          </cell>
          <cell r="C30">
            <v>501161</v>
          </cell>
        </row>
        <row r="31">
          <cell r="B31">
            <v>3.3080213711003501E+17</v>
          </cell>
          <cell r="C31">
            <v>501156</v>
          </cell>
        </row>
        <row r="32">
          <cell r="B32">
            <v>3.3080113711003501E+17</v>
          </cell>
          <cell r="C32">
            <v>501148</v>
          </cell>
        </row>
        <row r="33">
          <cell r="B33">
            <v>3.3080213711703501E+17</v>
          </cell>
          <cell r="C33" t="str">
            <v>BG</v>
          </cell>
        </row>
        <row r="34">
          <cell r="B34">
            <v>3.3080113710703302E+17</v>
          </cell>
          <cell r="C34">
            <v>501146</v>
          </cell>
        </row>
        <row r="35">
          <cell r="B35">
            <v>3.3080213712003302E+17</v>
          </cell>
          <cell r="C35">
            <v>501128</v>
          </cell>
        </row>
        <row r="36">
          <cell r="B36">
            <v>3.3080213711003302E+17</v>
          </cell>
          <cell r="C36">
            <v>501133</v>
          </cell>
        </row>
        <row r="37">
          <cell r="B37">
            <v>3.3080113711003302E+17</v>
          </cell>
          <cell r="C37">
            <v>501129</v>
          </cell>
        </row>
        <row r="38">
          <cell r="B38">
            <v>3.3080213711903302E+17</v>
          </cell>
        </row>
        <row r="39">
          <cell r="B39">
            <v>3.30801137110032E+17</v>
          </cell>
          <cell r="C39">
            <v>501125</v>
          </cell>
        </row>
        <row r="40">
          <cell r="B40">
            <v>3.30801137110032E+17</v>
          </cell>
          <cell r="C40">
            <v>501131</v>
          </cell>
        </row>
        <row r="41">
          <cell r="B41">
            <v>3.30801137107032E+17</v>
          </cell>
          <cell r="C41">
            <v>501130</v>
          </cell>
        </row>
        <row r="42">
          <cell r="B42">
            <v>3.3080113710703002E+17</v>
          </cell>
          <cell r="C42">
            <v>501106</v>
          </cell>
        </row>
        <row r="43">
          <cell r="B43">
            <v>3.3080113710703002E+17</v>
          </cell>
          <cell r="C43">
            <v>501193</v>
          </cell>
        </row>
        <row r="44">
          <cell r="B44">
            <v>3.3080113710703002E+17</v>
          </cell>
          <cell r="C44">
            <v>501097</v>
          </cell>
        </row>
        <row r="45">
          <cell r="B45">
            <v>3.3080210520103002E+17</v>
          </cell>
          <cell r="C45">
            <v>501096</v>
          </cell>
        </row>
        <row r="46">
          <cell r="B46">
            <v>3.3080213720003002E+17</v>
          </cell>
          <cell r="C46">
            <v>501098</v>
          </cell>
        </row>
        <row r="47">
          <cell r="B47">
            <v>3.3080213820003002E+17</v>
          </cell>
          <cell r="C47">
            <v>501100</v>
          </cell>
        </row>
        <row r="48">
          <cell r="B48">
            <v>3.3080501310702899E+17</v>
          </cell>
          <cell r="C48">
            <v>501099</v>
          </cell>
        </row>
        <row r="49">
          <cell r="B49">
            <v>3.3080501310102899E+17</v>
          </cell>
          <cell r="C49" t="str">
            <v>NEW ACCOUNT</v>
          </cell>
        </row>
        <row r="50">
          <cell r="B50">
            <v>3.3080113710702701E+17</v>
          </cell>
          <cell r="C50">
            <v>501061</v>
          </cell>
        </row>
        <row r="51">
          <cell r="B51">
            <v>3.3080113710702701E+17</v>
          </cell>
          <cell r="C51">
            <v>501060</v>
          </cell>
        </row>
        <row r="52">
          <cell r="B52">
            <v>3.3080113710702701E+17</v>
          </cell>
          <cell r="C52">
            <v>501058</v>
          </cell>
        </row>
        <row r="53">
          <cell r="B53">
            <v>3.3080113710702701E+17</v>
          </cell>
          <cell r="C53">
            <v>501057</v>
          </cell>
        </row>
        <row r="54">
          <cell r="B54">
            <v>3.3080113710702701E+17</v>
          </cell>
          <cell r="C54">
            <v>501056</v>
          </cell>
        </row>
        <row r="55">
          <cell r="B55">
            <v>3.3080113710702701E+17</v>
          </cell>
          <cell r="C55">
            <v>501050</v>
          </cell>
        </row>
        <row r="56">
          <cell r="B56">
            <v>3.3080213710102701E+17</v>
          </cell>
          <cell r="C56">
            <v>501049</v>
          </cell>
        </row>
        <row r="57">
          <cell r="B57">
            <v>3.3080213710702598E+17</v>
          </cell>
          <cell r="C57">
            <v>501046</v>
          </cell>
        </row>
        <row r="58">
          <cell r="B58">
            <v>3.3080113710601702E+17</v>
          </cell>
          <cell r="C58">
            <v>500897</v>
          </cell>
        </row>
        <row r="59">
          <cell r="B59">
            <v>3.3080213711201702E+17</v>
          </cell>
          <cell r="C59">
            <v>500887</v>
          </cell>
        </row>
        <row r="60">
          <cell r="B60">
            <v>3.3080212320101702E+17</v>
          </cell>
          <cell r="C60">
            <v>500883</v>
          </cell>
        </row>
        <row r="61">
          <cell r="B61">
            <v>3.3080212320101702E+17</v>
          </cell>
          <cell r="C61">
            <v>500884</v>
          </cell>
        </row>
        <row r="62">
          <cell r="B62">
            <v>3.3080213720101702E+17</v>
          </cell>
          <cell r="C62">
            <v>500885</v>
          </cell>
        </row>
        <row r="63">
          <cell r="B63">
            <v>3.3080213820101901E+17</v>
          </cell>
          <cell r="C63">
            <v>500914</v>
          </cell>
        </row>
        <row r="64">
          <cell r="B64">
            <v>3.3080203610101299E+17</v>
          </cell>
          <cell r="C64">
            <v>500826</v>
          </cell>
        </row>
        <row r="65">
          <cell r="B65">
            <v>3.3080113711001101E+17</v>
          </cell>
          <cell r="C65">
            <v>500790</v>
          </cell>
        </row>
        <row r="66">
          <cell r="B66">
            <v>3.3080210510100698E+17</v>
          </cell>
          <cell r="C66">
            <v>500707</v>
          </cell>
        </row>
        <row r="67">
          <cell r="B67">
            <v>3.3080213710100698E+17</v>
          </cell>
          <cell r="C67">
            <v>500705</v>
          </cell>
        </row>
        <row r="68">
          <cell r="B68">
            <v>3.3080113720600998E+17</v>
          </cell>
          <cell r="C68">
            <v>500758</v>
          </cell>
        </row>
        <row r="69">
          <cell r="B69">
            <v>3.3080421520500198E+17</v>
          </cell>
          <cell r="C69">
            <v>500512</v>
          </cell>
        </row>
        <row r="70">
          <cell r="B70">
            <v>3.3080421520500198E+17</v>
          </cell>
          <cell r="C70">
            <v>500512</v>
          </cell>
        </row>
        <row r="71">
          <cell r="B71">
            <v>3.3080113711300698E+17</v>
          </cell>
          <cell r="C71">
            <v>500694</v>
          </cell>
        </row>
        <row r="72">
          <cell r="B72">
            <v>3.3080113721200698E+17</v>
          </cell>
          <cell r="C72">
            <v>500693</v>
          </cell>
        </row>
        <row r="73">
          <cell r="B73">
            <v>3.3080213711000198E+17</v>
          </cell>
          <cell r="C73">
            <v>500605</v>
          </cell>
        </row>
        <row r="74">
          <cell r="B74">
            <v>3.3080213721100301E+17</v>
          </cell>
          <cell r="C74">
            <v>500538</v>
          </cell>
        </row>
        <row r="75">
          <cell r="B75">
            <v>3.3080212320502003E+17</v>
          </cell>
          <cell r="C75">
            <v>500937</v>
          </cell>
        </row>
        <row r="76">
          <cell r="B76">
            <v>3.3080220320000198E+17</v>
          </cell>
          <cell r="C76">
            <v>500401</v>
          </cell>
        </row>
        <row r="77">
          <cell r="B77">
            <v>3.3080211620100301E+17</v>
          </cell>
          <cell r="C77">
            <v>500557</v>
          </cell>
        </row>
        <row r="78">
          <cell r="B78">
            <v>3.3080211620100301E+17</v>
          </cell>
          <cell r="C78">
            <v>500558</v>
          </cell>
        </row>
        <row r="79">
          <cell r="B79">
            <v>3.308021072E+17</v>
          </cell>
          <cell r="C79">
            <v>500400</v>
          </cell>
        </row>
        <row r="80">
          <cell r="B80">
            <v>3.3080210520500102E+17</v>
          </cell>
          <cell r="C80">
            <v>500265</v>
          </cell>
        </row>
        <row r="81">
          <cell r="B81">
            <v>3.3080213920500102E+17</v>
          </cell>
          <cell r="C81">
            <v>500274</v>
          </cell>
        </row>
        <row r="82">
          <cell r="B82">
            <v>3.30802137216E+17</v>
          </cell>
          <cell r="C82">
            <v>100374</v>
          </cell>
        </row>
        <row r="83">
          <cell r="B83">
            <v>3.30802105201E+17</v>
          </cell>
          <cell r="C83">
            <v>500042</v>
          </cell>
        </row>
        <row r="84">
          <cell r="B84">
            <v>3.30802105205E+17</v>
          </cell>
          <cell r="C84">
            <v>500011</v>
          </cell>
        </row>
        <row r="85">
          <cell r="B85">
            <v>3.30802105205E+17</v>
          </cell>
          <cell r="C85">
            <v>500010</v>
          </cell>
        </row>
        <row r="86">
          <cell r="B86">
            <v>3.3080213721600397E+17</v>
          </cell>
          <cell r="C86" t="str">
            <v>EXIM/SMH/TNBG/25/013</v>
          </cell>
        </row>
        <row r="87">
          <cell r="B87">
            <v>3.3080213721600397E+17</v>
          </cell>
          <cell r="C87" t="str">
            <v>EXIM/SMH/TNBG/25/014</v>
          </cell>
        </row>
        <row r="88">
          <cell r="B88">
            <v>3.3080213721600397E+17</v>
          </cell>
          <cell r="C88" t="str">
            <v>EXIM/SMH/TNBG/25/015</v>
          </cell>
        </row>
        <row r="89">
          <cell r="B89">
            <v>3.3080213721600397E+17</v>
          </cell>
          <cell r="C89" t="str">
            <v>EXIM/SMH/TNBG/25/016</v>
          </cell>
        </row>
        <row r="90">
          <cell r="B90">
            <v>3.3080224610704301E+17</v>
          </cell>
        </row>
        <row r="91">
          <cell r="B91">
            <v>3.3080113712104301E+17</v>
          </cell>
          <cell r="C91">
            <v>501184</v>
          </cell>
        </row>
        <row r="92">
          <cell r="B92">
            <v>3.3080113710704301E+17</v>
          </cell>
          <cell r="C92">
            <v>501257</v>
          </cell>
        </row>
        <row r="93">
          <cell r="B93">
            <v>3.3080224612104301E+17</v>
          </cell>
          <cell r="C93">
            <v>501259</v>
          </cell>
        </row>
        <row r="94">
          <cell r="B94">
            <v>3.3080213810703501E+17</v>
          </cell>
          <cell r="C94">
            <v>501159</v>
          </cell>
        </row>
        <row r="95">
          <cell r="B95">
            <v>3.3080213711003501E+17</v>
          </cell>
          <cell r="C95">
            <v>501157</v>
          </cell>
        </row>
        <row r="96">
          <cell r="B96">
            <v>3.3080113711003501E+17</v>
          </cell>
          <cell r="C96">
            <v>501147</v>
          </cell>
        </row>
        <row r="97">
          <cell r="B97">
            <v>3.3080213710703398E+17</v>
          </cell>
          <cell r="C97">
            <v>501155</v>
          </cell>
        </row>
        <row r="98">
          <cell r="B98">
            <v>3.3080113710703398E+17</v>
          </cell>
          <cell r="C98">
            <v>501150</v>
          </cell>
        </row>
        <row r="99">
          <cell r="B99">
            <v>3.3080513710703398E+17</v>
          </cell>
          <cell r="C99">
            <v>501158</v>
          </cell>
        </row>
        <row r="100">
          <cell r="B100">
            <v>3.3080113711003398E+17</v>
          </cell>
          <cell r="C100">
            <v>501145</v>
          </cell>
        </row>
        <row r="101">
          <cell r="B101">
            <v>3.3080113711003398E+17</v>
          </cell>
          <cell r="C101">
            <v>501142</v>
          </cell>
        </row>
        <row r="102">
          <cell r="B102">
            <v>3.30801137107032E+17</v>
          </cell>
          <cell r="C102">
            <v>501127</v>
          </cell>
        </row>
        <row r="103">
          <cell r="B103">
            <v>3.30801137117032E+17</v>
          </cell>
        </row>
        <row r="104">
          <cell r="B104">
            <v>3.30801137107032E+17</v>
          </cell>
          <cell r="C104">
            <v>501126</v>
          </cell>
        </row>
        <row r="105">
          <cell r="B105">
            <v>3.3080113711303098E+17</v>
          </cell>
          <cell r="C105">
            <v>501112</v>
          </cell>
        </row>
        <row r="106">
          <cell r="B106">
            <v>3.3080113710703098E+17</v>
          </cell>
          <cell r="C106">
            <v>501122</v>
          </cell>
        </row>
        <row r="107">
          <cell r="B107">
            <v>3.3080113710703098E+17</v>
          </cell>
          <cell r="C107">
            <v>501121</v>
          </cell>
        </row>
        <row r="108">
          <cell r="B108">
            <v>3.3080113710703098E+17</v>
          </cell>
          <cell r="C108">
            <v>501114</v>
          </cell>
        </row>
        <row r="109">
          <cell r="B109">
            <v>3.3080113712103098E+17</v>
          </cell>
          <cell r="C109">
            <v>501117</v>
          </cell>
        </row>
        <row r="110">
          <cell r="B110">
            <v>3.3080113710703098E+17</v>
          </cell>
          <cell r="C110">
            <v>501116</v>
          </cell>
        </row>
        <row r="111">
          <cell r="B111">
            <v>3.3080113711703098E+17</v>
          </cell>
        </row>
        <row r="112">
          <cell r="B112">
            <v>3.3080113710703098E+17</v>
          </cell>
          <cell r="C112">
            <v>501118</v>
          </cell>
        </row>
        <row r="113">
          <cell r="B113">
            <v>3.3080113711003098E+17</v>
          </cell>
          <cell r="C113">
            <v>501110</v>
          </cell>
        </row>
        <row r="114">
          <cell r="B114">
            <v>3.3080113713203098E+17</v>
          </cell>
          <cell r="C114">
            <v>501111</v>
          </cell>
        </row>
        <row r="115">
          <cell r="B115">
            <v>3.3080113710703002E+17</v>
          </cell>
          <cell r="C115">
            <v>501109</v>
          </cell>
        </row>
        <row r="116">
          <cell r="B116">
            <v>3.3080113710703002E+17</v>
          </cell>
          <cell r="C116">
            <v>501108</v>
          </cell>
        </row>
        <row r="117">
          <cell r="B117">
            <v>3.3080113710703002E+17</v>
          </cell>
          <cell r="C117">
            <v>501107</v>
          </cell>
        </row>
        <row r="118">
          <cell r="B118">
            <v>3.3080213712102899E+17</v>
          </cell>
          <cell r="C118">
            <v>501086</v>
          </cell>
        </row>
        <row r="119">
          <cell r="B119">
            <v>3.3080113710702899E+17</v>
          </cell>
          <cell r="C119">
            <v>501090</v>
          </cell>
        </row>
        <row r="120">
          <cell r="B120">
            <v>3.3080113711002899E+17</v>
          </cell>
          <cell r="C120">
            <v>501080</v>
          </cell>
        </row>
        <row r="121">
          <cell r="B121">
            <v>3.3080213712202899E+17</v>
          </cell>
          <cell r="C121">
            <v>501085</v>
          </cell>
        </row>
        <row r="122">
          <cell r="B122">
            <v>3.3080213712002899E+17</v>
          </cell>
          <cell r="C122">
            <v>501092</v>
          </cell>
        </row>
        <row r="123">
          <cell r="B123">
            <v>3.3080213710402803E+17</v>
          </cell>
          <cell r="C123">
            <v>501079</v>
          </cell>
        </row>
        <row r="124">
          <cell r="B124">
            <v>3.3080220520102797E+17</v>
          </cell>
          <cell r="C124">
            <v>501078</v>
          </cell>
        </row>
        <row r="125">
          <cell r="B125">
            <v>3.3080220520102797E+17</v>
          </cell>
          <cell r="C125">
            <v>501077</v>
          </cell>
        </row>
        <row r="126">
          <cell r="B126">
            <v>3.3080220520102797E+17</v>
          </cell>
          <cell r="C126">
            <v>501076</v>
          </cell>
        </row>
        <row r="127">
          <cell r="B127">
            <v>3.3080220520102797E+17</v>
          </cell>
          <cell r="C127">
            <v>501075</v>
          </cell>
        </row>
        <row r="128">
          <cell r="B128">
            <v>3.3080113712102797E+17</v>
          </cell>
          <cell r="C128">
            <v>500995</v>
          </cell>
        </row>
        <row r="129">
          <cell r="B129">
            <v>3.3080220520102797E+17</v>
          </cell>
          <cell r="C129">
            <v>501072</v>
          </cell>
        </row>
        <row r="130">
          <cell r="B130">
            <v>3.3080220520102797E+17</v>
          </cell>
          <cell r="C130">
            <v>501073</v>
          </cell>
        </row>
        <row r="131">
          <cell r="B131">
            <v>3.3080113710702701E+17</v>
          </cell>
          <cell r="C131">
            <v>501071</v>
          </cell>
        </row>
        <row r="132">
          <cell r="B132">
            <v>3.3080113710702797E+17</v>
          </cell>
          <cell r="C132">
            <v>501070</v>
          </cell>
        </row>
        <row r="133">
          <cell r="B133">
            <v>3.3080313710702701E+17</v>
          </cell>
          <cell r="C133">
            <v>501066</v>
          </cell>
        </row>
        <row r="134">
          <cell r="B134">
            <v>3.3080213720202598E+17</v>
          </cell>
          <cell r="C134">
            <v>501045</v>
          </cell>
        </row>
        <row r="135">
          <cell r="B135">
            <v>3.3080213711202598E+17</v>
          </cell>
          <cell r="C135">
            <v>501040</v>
          </cell>
        </row>
        <row r="136">
          <cell r="B136">
            <v>3.3080113711002598E+17</v>
          </cell>
          <cell r="C136">
            <v>501035</v>
          </cell>
        </row>
        <row r="137">
          <cell r="B137">
            <v>3.3080113710702502E+17</v>
          </cell>
          <cell r="C137">
            <v>501027</v>
          </cell>
        </row>
        <row r="138">
          <cell r="B138">
            <v>3.3080221810402502E+17</v>
          </cell>
          <cell r="C138">
            <v>501026</v>
          </cell>
        </row>
        <row r="139">
          <cell r="B139">
            <v>3.3080213710702502E+17</v>
          </cell>
          <cell r="C139">
            <v>501018</v>
          </cell>
        </row>
        <row r="140">
          <cell r="B140">
            <v>3.3080220510102502E+17</v>
          </cell>
          <cell r="C140">
            <v>501017</v>
          </cell>
        </row>
        <row r="141">
          <cell r="B141">
            <v>3.30801137200024E+17</v>
          </cell>
          <cell r="C141">
            <v>501000</v>
          </cell>
        </row>
        <row r="142">
          <cell r="B142">
            <v>3.30802137101024E+17</v>
          </cell>
          <cell r="C142">
            <v>501010</v>
          </cell>
        </row>
        <row r="143">
          <cell r="B143">
            <v>3.30802137117024E+17</v>
          </cell>
          <cell r="C143" t="str">
            <v>BG-I</v>
          </cell>
        </row>
        <row r="144">
          <cell r="B144">
            <v>3.3080210420102202E+17</v>
          </cell>
          <cell r="C144">
            <v>500980</v>
          </cell>
        </row>
        <row r="145">
          <cell r="B145">
            <v>3.3080213810202099E+17</v>
          </cell>
          <cell r="C145">
            <v>500947</v>
          </cell>
        </row>
        <row r="146">
          <cell r="B146">
            <v>3.3080113710702003E+17</v>
          </cell>
          <cell r="C146">
            <v>500943</v>
          </cell>
        </row>
        <row r="147">
          <cell r="B147">
            <v>3.3080113710702003E+17</v>
          </cell>
          <cell r="C147">
            <v>500941</v>
          </cell>
        </row>
        <row r="148">
          <cell r="B148">
            <v>3.3080210520501901E+17</v>
          </cell>
          <cell r="C148">
            <v>500913</v>
          </cell>
        </row>
        <row r="149">
          <cell r="B149">
            <v>3.3080210520501901E+17</v>
          </cell>
          <cell r="C149">
            <v>500918</v>
          </cell>
        </row>
        <row r="150">
          <cell r="B150">
            <v>3.3080113710703002E+17</v>
          </cell>
          <cell r="C150">
            <v>501258</v>
          </cell>
        </row>
        <row r="151">
          <cell r="B151">
            <v>3.3080113711004198E+17</v>
          </cell>
          <cell r="C151">
            <v>501255</v>
          </cell>
        </row>
        <row r="152">
          <cell r="B152">
            <v>3.3080113712104198E+17</v>
          </cell>
          <cell r="C152">
            <v>501245</v>
          </cell>
        </row>
        <row r="153">
          <cell r="B153">
            <v>3.3080113711703098E+17</v>
          </cell>
          <cell r="C153" t="str">
            <v>EXIM/ACN/BG/25/009</v>
          </cell>
        </row>
        <row r="154">
          <cell r="B154">
            <v>3.3080113711703699E+17</v>
          </cell>
          <cell r="C154" t="str">
            <v>EXIM/PFSB/BG-i/25/011</v>
          </cell>
        </row>
        <row r="155">
          <cell r="B155">
            <v>3.3080113721600499E+17</v>
          </cell>
          <cell r="C155" t="str">
            <v>EXIM/OMS/BG(FG)/24/071</v>
          </cell>
        </row>
        <row r="156">
          <cell r="B156">
            <v>3.3080113721600499E+17</v>
          </cell>
          <cell r="C156" t="str">
            <v>EXIM/OMS/BG(FG)/24/072</v>
          </cell>
        </row>
        <row r="157">
          <cell r="B157">
            <v>3.3080113721600499E+17</v>
          </cell>
          <cell r="C157" t="str">
            <v>EXIM/OMS/BG(FG)/24/073</v>
          </cell>
        </row>
        <row r="158">
          <cell r="B158">
            <v>3.3080113721600499E+17</v>
          </cell>
          <cell r="C158" t="str">
            <v>EXIM/OMS/BG(FG)/24/074</v>
          </cell>
        </row>
        <row r="159">
          <cell r="B159">
            <v>3.3080113721600499E+17</v>
          </cell>
          <cell r="C159" t="str">
            <v>EXIM/OMS/BG(FG)/24/075</v>
          </cell>
        </row>
        <row r="160">
          <cell r="B160">
            <v>3.3080113721600499E+17</v>
          </cell>
          <cell r="C160" t="str">
            <v>EXIM/OMS/BG(FG)/24/076</v>
          </cell>
        </row>
        <row r="161">
          <cell r="B161">
            <v>3.3080501310704198E+17</v>
          </cell>
          <cell r="C161">
            <v>501253</v>
          </cell>
        </row>
        <row r="162">
          <cell r="B162">
            <v>3.3080501310704198E+17</v>
          </cell>
          <cell r="C162">
            <v>501252</v>
          </cell>
        </row>
        <row r="163">
          <cell r="B163">
            <v>3.3080113710704198E+17</v>
          </cell>
          <cell r="C163">
            <v>501256</v>
          </cell>
        </row>
        <row r="164">
          <cell r="B164">
            <v>3.3080501310704198E+17</v>
          </cell>
          <cell r="C164">
            <v>501251</v>
          </cell>
        </row>
        <row r="165">
          <cell r="B165">
            <v>3.3080501310704102E+17</v>
          </cell>
          <cell r="C165">
            <v>501249</v>
          </cell>
        </row>
        <row r="166">
          <cell r="B166">
            <v>3.3080501310704102E+17</v>
          </cell>
          <cell r="C166">
            <v>501248</v>
          </cell>
        </row>
        <row r="167">
          <cell r="B167">
            <v>3.3080113712104102E+17</v>
          </cell>
          <cell r="C167">
            <v>501234</v>
          </cell>
        </row>
        <row r="168">
          <cell r="B168">
            <v>3.3080113712104102E+17</v>
          </cell>
          <cell r="C168">
            <v>501240</v>
          </cell>
        </row>
        <row r="169">
          <cell r="B169">
            <v>3.3080213721600397E+17</v>
          </cell>
        </row>
        <row r="170">
          <cell r="B170">
            <v>3.3080113711001101E+17</v>
          </cell>
          <cell r="C170">
            <v>500783</v>
          </cell>
        </row>
        <row r="171">
          <cell r="B171">
            <v>3.3080423020200902E+17</v>
          </cell>
          <cell r="C171">
            <v>500749</v>
          </cell>
        </row>
        <row r="172">
          <cell r="B172">
            <v>3.3080213820200998E+17</v>
          </cell>
          <cell r="C172" t="str">
            <v>500776A</v>
          </cell>
        </row>
        <row r="173">
          <cell r="B173">
            <v>3.3080213820101101E+17</v>
          </cell>
          <cell r="C173">
            <v>500781</v>
          </cell>
        </row>
        <row r="174">
          <cell r="B174">
            <v>3.3080213820200998E+17</v>
          </cell>
          <cell r="C174">
            <v>500776</v>
          </cell>
        </row>
        <row r="175">
          <cell r="B175">
            <v>3.3080113711001101E+17</v>
          </cell>
          <cell r="C175">
            <v>500784</v>
          </cell>
        </row>
        <row r="176">
          <cell r="B176">
            <v>3.3080113710900998E+17</v>
          </cell>
          <cell r="C176">
            <v>500771</v>
          </cell>
        </row>
        <row r="177">
          <cell r="B177">
            <v>3.3080213810701402E+17</v>
          </cell>
          <cell r="C177">
            <v>500850</v>
          </cell>
        </row>
        <row r="178">
          <cell r="B178">
            <v>3.3080210510201702E+17</v>
          </cell>
          <cell r="C178">
            <v>500892</v>
          </cell>
        </row>
        <row r="179">
          <cell r="B179">
            <v>3.30802138107008E+17</v>
          </cell>
          <cell r="C179">
            <v>500722</v>
          </cell>
        </row>
        <row r="180">
          <cell r="B180">
            <v>3.3080213710701798E+17</v>
          </cell>
          <cell r="C180">
            <v>500910</v>
          </cell>
        </row>
        <row r="181">
          <cell r="B181">
            <v>3.3080213711200698E+17</v>
          </cell>
          <cell r="C181">
            <v>500692</v>
          </cell>
        </row>
        <row r="182">
          <cell r="B182">
            <v>3.30802036101016E+17</v>
          </cell>
          <cell r="C182">
            <v>500879</v>
          </cell>
        </row>
        <row r="183">
          <cell r="B183">
            <v>3.3080213710700602E+17</v>
          </cell>
          <cell r="C183">
            <v>500676</v>
          </cell>
        </row>
        <row r="184">
          <cell r="B184">
            <v>3.3080113721600499E+17</v>
          </cell>
        </row>
        <row r="185">
          <cell r="B185">
            <v>3.3080113711003398E+17</v>
          </cell>
          <cell r="C185">
            <v>501149</v>
          </cell>
        </row>
        <row r="186">
          <cell r="B186">
            <v>3.3080113711003398E+17</v>
          </cell>
          <cell r="C186">
            <v>501134</v>
          </cell>
        </row>
        <row r="187">
          <cell r="B187">
            <v>3.3080113711003398E+17</v>
          </cell>
          <cell r="C187">
            <v>501119</v>
          </cell>
        </row>
        <row r="188">
          <cell r="B188">
            <v>3.3080113711003398E+17</v>
          </cell>
          <cell r="C188">
            <v>501137</v>
          </cell>
        </row>
        <row r="189">
          <cell r="B189">
            <v>3.3080113711003398E+17</v>
          </cell>
          <cell r="C189">
            <v>501124</v>
          </cell>
        </row>
        <row r="190">
          <cell r="B190">
            <v>3.3080113711003302E+17</v>
          </cell>
          <cell r="C190">
            <v>501140</v>
          </cell>
        </row>
        <row r="191">
          <cell r="B191">
            <v>3.3080113710703302E+17</v>
          </cell>
          <cell r="C191">
            <v>501141</v>
          </cell>
        </row>
        <row r="192">
          <cell r="B192">
            <v>3.3080113710703302E+17</v>
          </cell>
          <cell r="C192">
            <v>501136</v>
          </cell>
        </row>
        <row r="193">
          <cell r="B193">
            <v>3.3080113710702701E+17</v>
          </cell>
          <cell r="C193" t="str">
            <v>NEW ACCOUNT</v>
          </cell>
        </row>
        <row r="194">
          <cell r="B194">
            <v>3.3080113710702701E+17</v>
          </cell>
          <cell r="C194" t="str">
            <v>NEW ACCOUNT</v>
          </cell>
        </row>
        <row r="195">
          <cell r="B195">
            <v>3.3080213712103898E+17</v>
          </cell>
          <cell r="C195">
            <v>501223</v>
          </cell>
        </row>
        <row r="196">
          <cell r="B196">
            <v>3.3080213711003898E+17</v>
          </cell>
          <cell r="C196">
            <v>501216</v>
          </cell>
        </row>
        <row r="197">
          <cell r="B197">
            <v>3.3080113711003898E+17</v>
          </cell>
          <cell r="C197">
            <v>501169</v>
          </cell>
        </row>
        <row r="198">
          <cell r="B198">
            <v>3.3080213710703898E+17</v>
          </cell>
          <cell r="C198">
            <v>501210</v>
          </cell>
        </row>
        <row r="199">
          <cell r="B199">
            <v>3.3080113710703898E+17</v>
          </cell>
          <cell r="C199">
            <v>501180</v>
          </cell>
        </row>
        <row r="200">
          <cell r="B200">
            <v>3.3080313710203802E+17</v>
          </cell>
          <cell r="C200">
            <v>501209</v>
          </cell>
        </row>
        <row r="201">
          <cell r="B201">
            <v>3.3080113711003699E+17</v>
          </cell>
          <cell r="C201">
            <v>501166</v>
          </cell>
        </row>
        <row r="202">
          <cell r="B202">
            <v>3.3080113713103699E+17</v>
          </cell>
          <cell r="C202">
            <v>501194</v>
          </cell>
        </row>
        <row r="203">
          <cell r="B203">
            <v>3.3080113711003699E+17</v>
          </cell>
          <cell r="C203">
            <v>501175</v>
          </cell>
        </row>
        <row r="204">
          <cell r="B204">
            <v>3.3080203610103699E+17</v>
          </cell>
          <cell r="C204">
            <v>501190</v>
          </cell>
        </row>
        <row r="205">
          <cell r="B205">
            <v>3.3080122410703699E+17</v>
          </cell>
          <cell r="C205">
            <v>501182</v>
          </cell>
        </row>
        <row r="206">
          <cell r="B206">
            <v>3.3080113710703603E+17</v>
          </cell>
          <cell r="C206">
            <v>501187</v>
          </cell>
        </row>
        <row r="207">
          <cell r="B207">
            <v>3.3080113710703603E+17</v>
          </cell>
          <cell r="C207">
            <v>501186</v>
          </cell>
        </row>
        <row r="208">
          <cell r="B208">
            <v>3.3080113710703603E+17</v>
          </cell>
          <cell r="C208">
            <v>501176</v>
          </cell>
        </row>
        <row r="209">
          <cell r="B209">
            <v>3.3080113710704102E+17</v>
          </cell>
          <cell r="C209">
            <v>501233</v>
          </cell>
        </row>
        <row r="210">
          <cell r="B210">
            <v>3.3080113711004E+17</v>
          </cell>
          <cell r="C210">
            <v>501231</v>
          </cell>
        </row>
        <row r="211">
          <cell r="B211">
            <v>3.3080113711704E+17</v>
          </cell>
        </row>
        <row r="212">
          <cell r="B212">
            <v>3.3080213711204E+17</v>
          </cell>
          <cell r="C212">
            <v>501241</v>
          </cell>
        </row>
        <row r="213">
          <cell r="B213">
            <v>3.3080113711004E+17</v>
          </cell>
          <cell r="C213">
            <v>501123</v>
          </cell>
        </row>
        <row r="214">
          <cell r="B214">
            <v>3.3080213712004E+17</v>
          </cell>
          <cell r="C214">
            <v>501232</v>
          </cell>
        </row>
        <row r="215">
          <cell r="B215">
            <v>3.3080213720104E+17</v>
          </cell>
          <cell r="C215">
            <v>501230</v>
          </cell>
        </row>
        <row r="216">
          <cell r="B216">
            <v>3.3080113711004E+17</v>
          </cell>
          <cell r="C216">
            <v>501224</v>
          </cell>
        </row>
        <row r="217">
          <cell r="B217">
            <v>3.3080113711003802E+17</v>
          </cell>
          <cell r="C217">
            <v>501242</v>
          </cell>
        </row>
        <row r="218">
          <cell r="B218">
            <v>3.3080113711003802E+17</v>
          </cell>
          <cell r="C218">
            <v>501208</v>
          </cell>
        </row>
        <row r="219">
          <cell r="B219">
            <v>3.3080113711003802E+17</v>
          </cell>
          <cell r="C219">
            <v>501181</v>
          </cell>
        </row>
        <row r="220">
          <cell r="B220">
            <v>3.3080113710703603E+17</v>
          </cell>
          <cell r="C220">
            <v>501205</v>
          </cell>
        </row>
        <row r="221">
          <cell r="B221">
            <v>3.3080113710703603E+17</v>
          </cell>
          <cell r="C221">
            <v>501204</v>
          </cell>
        </row>
        <row r="222">
          <cell r="B222">
            <v>3.3080113710703802E+17</v>
          </cell>
          <cell r="C222">
            <v>501174</v>
          </cell>
        </row>
        <row r="223">
          <cell r="B223">
            <v>3.3080113712103802E+17</v>
          </cell>
          <cell r="C223">
            <v>501206</v>
          </cell>
        </row>
        <row r="224">
          <cell r="B224">
            <v>3.3080113710703802E+17</v>
          </cell>
          <cell r="C224">
            <v>501203</v>
          </cell>
        </row>
        <row r="225">
          <cell r="B225">
            <v>3.3080113711003597E+17</v>
          </cell>
          <cell r="C225">
            <v>501152</v>
          </cell>
        </row>
        <row r="226">
          <cell r="B226">
            <v>3.3080213710703603E+17</v>
          </cell>
          <cell r="C226">
            <v>501179</v>
          </cell>
        </row>
        <row r="227">
          <cell r="B227">
            <v>3.3080213710103603E+17</v>
          </cell>
          <cell r="C227">
            <v>501178</v>
          </cell>
        </row>
        <row r="228">
          <cell r="B228">
            <v>3.3080113710703603E+17</v>
          </cell>
          <cell r="C228">
            <v>501170</v>
          </cell>
        </row>
        <row r="229">
          <cell r="B229">
            <v>3.3080113711003597E+17</v>
          </cell>
          <cell r="C229">
            <v>501163</v>
          </cell>
        </row>
        <row r="230">
          <cell r="B230">
            <v>3.3080113711003597E+17</v>
          </cell>
          <cell r="C230">
            <v>501172</v>
          </cell>
        </row>
        <row r="231">
          <cell r="B231">
            <v>3.3080203612103603E+17</v>
          </cell>
          <cell r="C231">
            <v>501171</v>
          </cell>
        </row>
        <row r="232">
          <cell r="B232">
            <v>3.3080213711203597E+17</v>
          </cell>
          <cell r="C232">
            <v>501168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Proposed working"/>
      <sheetName val="OM Materials - Revised ECL"/>
      <sheetName val="Active"/>
      <sheetName val="ECL"/>
      <sheetName val="Lifetime PD"/>
      <sheetName val="FL PD"/>
      <sheetName val="LGD"/>
      <sheetName val="FX Jun-26"/>
      <sheetName val="Manual"/>
    </sheetNames>
    <sheetDataSet>
      <sheetData sheetId="0"/>
      <sheetData sheetId="1"/>
      <sheetData sheetId="2">
        <row r="1">
          <cell r="U1"/>
        </row>
        <row r="2">
          <cell r="B2" t="str">
            <v>Valuation date</v>
          </cell>
          <cell r="U2"/>
        </row>
        <row r="3">
          <cell r="B3" t="str">
            <v>Number of Loans</v>
          </cell>
          <cell r="U3"/>
        </row>
        <row r="4">
          <cell r="B4"/>
          <cell r="U4"/>
        </row>
        <row r="5">
          <cell r="B5">
            <v>1</v>
          </cell>
          <cell r="U5">
            <v>20</v>
          </cell>
        </row>
        <row r="6">
          <cell r="B6"/>
          <cell r="U6">
            <v>19</v>
          </cell>
        </row>
        <row r="7">
          <cell r="B7" t="str">
            <v>Finance (SAP) Number</v>
          </cell>
          <cell r="U7" t="str">
            <v>Watchlist (Yes/No)</v>
          </cell>
        </row>
        <row r="8">
          <cell r="B8">
            <v>501180</v>
          </cell>
          <cell r="U8" t="str">
            <v>No</v>
          </cell>
        </row>
        <row r="9">
          <cell r="B9">
            <v>501125</v>
          </cell>
          <cell r="U9" t="str">
            <v>No</v>
          </cell>
        </row>
        <row r="10">
          <cell r="B10">
            <v>501172</v>
          </cell>
          <cell r="U10" t="str">
            <v>No</v>
          </cell>
        </row>
        <row r="11">
          <cell r="B11">
            <v>501111</v>
          </cell>
          <cell r="U11" t="str">
            <v>No</v>
          </cell>
        </row>
        <row r="12">
          <cell r="B12">
            <v>501129</v>
          </cell>
          <cell r="U12" t="str">
            <v>No</v>
          </cell>
        </row>
        <row r="13">
          <cell r="B13">
            <v>501209</v>
          </cell>
          <cell r="U13" t="str">
            <v>No</v>
          </cell>
        </row>
        <row r="14">
          <cell r="B14">
            <v>501161</v>
          </cell>
          <cell r="U14" t="str">
            <v>No</v>
          </cell>
        </row>
        <row r="15">
          <cell r="B15">
            <v>501117</v>
          </cell>
          <cell r="U15" t="str">
            <v>Yes</v>
          </cell>
        </row>
        <row r="16">
          <cell r="B16">
            <v>501116</v>
          </cell>
          <cell r="U16" t="str">
            <v>Yes</v>
          </cell>
        </row>
        <row r="17">
          <cell r="B17"/>
          <cell r="U17" t="str">
            <v>Yes</v>
          </cell>
        </row>
        <row r="18">
          <cell r="B18" t="str">
            <v>EXIM/ACN/BG/25/009</v>
          </cell>
          <cell r="U18" t="str">
            <v>Yes</v>
          </cell>
        </row>
        <row r="19">
          <cell r="B19">
            <v>501231</v>
          </cell>
          <cell r="U19" t="str">
            <v>No</v>
          </cell>
        </row>
        <row r="20">
          <cell r="B20">
            <v>501137</v>
          </cell>
          <cell r="U20" t="str">
            <v>No</v>
          </cell>
        </row>
        <row r="21">
          <cell r="B21">
            <v>501131</v>
          </cell>
          <cell r="U21" t="str">
            <v>No</v>
          </cell>
        </row>
        <row r="22">
          <cell r="B22">
            <v>501114</v>
          </cell>
          <cell r="U22" t="str">
            <v>No</v>
          </cell>
        </row>
        <row r="23">
          <cell r="B23">
            <v>501109</v>
          </cell>
          <cell r="U23" t="str">
            <v>Yes</v>
          </cell>
        </row>
        <row r="24">
          <cell r="B24">
            <v>501108</v>
          </cell>
          <cell r="U24" t="str">
            <v>Yes</v>
          </cell>
        </row>
        <row r="25">
          <cell r="B25">
            <v>501107</v>
          </cell>
          <cell r="U25" t="str">
            <v>Yes</v>
          </cell>
        </row>
        <row r="26">
          <cell r="B26">
            <v>501106</v>
          </cell>
          <cell r="U26" t="str">
            <v>Yes</v>
          </cell>
        </row>
        <row r="27">
          <cell r="B27">
            <v>501035</v>
          </cell>
          <cell r="U27" t="str">
            <v>No</v>
          </cell>
        </row>
        <row r="28">
          <cell r="B28">
            <v>501156</v>
          </cell>
          <cell r="U28" t="str">
            <v>No</v>
          </cell>
        </row>
        <row r="29">
          <cell r="B29">
            <v>501086</v>
          </cell>
          <cell r="U29" t="str">
            <v>No</v>
          </cell>
        </row>
        <row r="30">
          <cell r="B30">
            <v>501159</v>
          </cell>
          <cell r="U30" t="str">
            <v>No</v>
          </cell>
        </row>
        <row r="31">
          <cell r="B31">
            <v>501100</v>
          </cell>
          <cell r="U31" t="str">
            <v>No</v>
          </cell>
        </row>
        <row r="32">
          <cell r="B32">
            <v>501010</v>
          </cell>
          <cell r="U32" t="str">
            <v>Yes</v>
          </cell>
        </row>
        <row r="33">
          <cell r="B33">
            <v>501142</v>
          </cell>
          <cell r="U33" t="str">
            <v>Yes</v>
          </cell>
        </row>
        <row r="34">
          <cell r="B34">
            <v>501234</v>
          </cell>
          <cell r="U34" t="str">
            <v>No</v>
          </cell>
        </row>
        <row r="35">
          <cell r="B35">
            <v>501233</v>
          </cell>
          <cell r="U35" t="str">
            <v>No</v>
          </cell>
        </row>
        <row r="36">
          <cell r="B36">
            <v>501219</v>
          </cell>
          <cell r="U36" t="str">
            <v>No</v>
          </cell>
        </row>
        <row r="37">
          <cell r="B37">
            <v>501222</v>
          </cell>
          <cell r="U37" t="str">
            <v>No</v>
          </cell>
        </row>
        <row r="38">
          <cell r="B38">
            <v>501112</v>
          </cell>
          <cell r="U38" t="str">
            <v>No</v>
          </cell>
        </row>
        <row r="39">
          <cell r="B39">
            <v>501232</v>
          </cell>
          <cell r="U39" t="str">
            <v>No</v>
          </cell>
        </row>
        <row r="40">
          <cell r="B40">
            <v>501242</v>
          </cell>
          <cell r="U40" t="str">
            <v>No</v>
          </cell>
        </row>
        <row r="41">
          <cell r="B41">
            <v>501208</v>
          </cell>
          <cell r="U41" t="str">
            <v>No</v>
          </cell>
        </row>
        <row r="42">
          <cell r="B42">
            <v>501181</v>
          </cell>
          <cell r="U42" t="str">
            <v>No</v>
          </cell>
        </row>
        <row r="43">
          <cell r="B43">
            <v>500784</v>
          </cell>
          <cell r="U43" t="str">
            <v>Yes</v>
          </cell>
        </row>
        <row r="44">
          <cell r="B44">
            <v>501147</v>
          </cell>
          <cell r="U44" t="str">
            <v>No</v>
          </cell>
        </row>
        <row r="45">
          <cell r="B45">
            <v>501149</v>
          </cell>
          <cell r="U45" t="str">
            <v>No</v>
          </cell>
        </row>
        <row r="46">
          <cell r="B46">
            <v>501141</v>
          </cell>
          <cell r="U46" t="str">
            <v>No</v>
          </cell>
        </row>
        <row r="47">
          <cell r="B47">
            <v>501190</v>
          </cell>
          <cell r="U47" t="str">
            <v>No</v>
          </cell>
        </row>
        <row r="48">
          <cell r="B48">
            <v>501171</v>
          </cell>
          <cell r="U48" t="str">
            <v>No</v>
          </cell>
        </row>
        <row r="49">
          <cell r="B49" t="str">
            <v>BG</v>
          </cell>
          <cell r="U49" t="str">
            <v>Yes</v>
          </cell>
        </row>
        <row r="50">
          <cell r="B50">
            <v>501130</v>
          </cell>
          <cell r="U50" t="str">
            <v>Yes</v>
          </cell>
        </row>
        <row r="51">
          <cell r="B51">
            <v>501128</v>
          </cell>
          <cell r="U51" t="str">
            <v>No</v>
          </cell>
        </row>
        <row r="52">
          <cell r="B52">
            <v>501210</v>
          </cell>
          <cell r="U52" t="str">
            <v>No</v>
          </cell>
        </row>
        <row r="53">
          <cell r="B53">
            <v>501194</v>
          </cell>
          <cell r="U53" t="str">
            <v>No</v>
          </cell>
        </row>
        <row r="54">
          <cell r="B54">
            <v>501179</v>
          </cell>
          <cell r="U54" t="str">
            <v>Yes</v>
          </cell>
        </row>
        <row r="55">
          <cell r="B55">
            <v>501178</v>
          </cell>
          <cell r="U55" t="str">
            <v>Yes</v>
          </cell>
        </row>
        <row r="56">
          <cell r="B56">
            <v>501246</v>
          </cell>
          <cell r="U56" t="str">
            <v>No</v>
          </cell>
        </row>
        <row r="57">
          <cell r="B57">
            <v>501192</v>
          </cell>
          <cell r="U57" t="str">
            <v>No</v>
          </cell>
        </row>
        <row r="58">
          <cell r="B58">
            <v>501191</v>
          </cell>
          <cell r="U58" t="str">
            <v>No</v>
          </cell>
        </row>
        <row r="59">
          <cell r="B59">
            <v>501140</v>
          </cell>
          <cell r="U59" t="str">
            <v>No</v>
          </cell>
        </row>
        <row r="60">
          <cell r="B60">
            <v>501195</v>
          </cell>
          <cell r="U60" t="str">
            <v>No</v>
          </cell>
        </row>
        <row r="61">
          <cell r="B61">
            <v>501050</v>
          </cell>
          <cell r="U61" t="str">
            <v>No</v>
          </cell>
        </row>
        <row r="62">
          <cell r="B62">
            <v>501133</v>
          </cell>
          <cell r="U62" t="str">
            <v>No</v>
          </cell>
        </row>
        <row r="63">
          <cell r="B63">
            <v>501245</v>
          </cell>
          <cell r="U63" t="str">
            <v>No</v>
          </cell>
        </row>
        <row r="64">
          <cell r="B64">
            <v>500749</v>
          </cell>
          <cell r="U64" t="str">
            <v>No</v>
          </cell>
        </row>
        <row r="65">
          <cell r="B65">
            <v>501213</v>
          </cell>
          <cell r="U65" t="str">
            <v>Yes</v>
          </cell>
        </row>
        <row r="66">
          <cell r="B66">
            <v>501099</v>
          </cell>
          <cell r="U66" t="str">
            <v>Yes</v>
          </cell>
        </row>
        <row r="67">
          <cell r="B67">
            <v>501027</v>
          </cell>
          <cell r="U67" t="str">
            <v>Yes</v>
          </cell>
        </row>
        <row r="68">
          <cell r="B68">
            <v>501061</v>
          </cell>
          <cell r="U68" t="str">
            <v>Yes</v>
          </cell>
        </row>
        <row r="69">
          <cell r="B69">
            <v>501060</v>
          </cell>
          <cell r="U69" t="str">
            <v>Yes</v>
          </cell>
        </row>
        <row r="70">
          <cell r="B70">
            <v>501146</v>
          </cell>
          <cell r="U70" t="str">
            <v>No</v>
          </cell>
        </row>
        <row r="71">
          <cell r="B71">
            <v>501145</v>
          </cell>
          <cell r="U71" t="str">
            <v>No</v>
          </cell>
        </row>
        <row r="72">
          <cell r="B72">
            <v>501150</v>
          </cell>
          <cell r="U72" t="str">
            <v>Yes</v>
          </cell>
        </row>
        <row r="73">
          <cell r="B73">
            <v>501160</v>
          </cell>
          <cell r="U73" t="str">
            <v>No</v>
          </cell>
        </row>
        <row r="74">
          <cell r="B74">
            <v>501220</v>
          </cell>
          <cell r="U74" t="str">
            <v>No</v>
          </cell>
        </row>
        <row r="75">
          <cell r="B75">
            <v>501201</v>
          </cell>
          <cell r="U75" t="str">
            <v>No</v>
          </cell>
        </row>
        <row r="76">
          <cell r="B76">
            <v>501205</v>
          </cell>
          <cell r="U76" t="str">
            <v>No</v>
          </cell>
        </row>
        <row r="77">
          <cell r="B77">
            <v>501204</v>
          </cell>
          <cell r="U77" t="str">
            <v>No</v>
          </cell>
        </row>
        <row r="78">
          <cell r="B78">
            <v>501187</v>
          </cell>
          <cell r="U78" t="str">
            <v>No</v>
          </cell>
        </row>
        <row r="79">
          <cell r="B79">
            <v>501186</v>
          </cell>
          <cell r="U79" t="str">
            <v>No</v>
          </cell>
        </row>
        <row r="80">
          <cell r="B80">
            <v>501176</v>
          </cell>
          <cell r="U80" t="str">
            <v>No</v>
          </cell>
        </row>
        <row r="81">
          <cell r="B81">
            <v>501249</v>
          </cell>
          <cell r="U81" t="str">
            <v>No</v>
          </cell>
        </row>
        <row r="82">
          <cell r="B82">
            <v>501248</v>
          </cell>
          <cell r="U82" t="str">
            <v>No</v>
          </cell>
        </row>
        <row r="83">
          <cell r="B83">
            <v>501251</v>
          </cell>
          <cell r="U83" t="str">
            <v>No</v>
          </cell>
        </row>
        <row r="84">
          <cell r="B84">
            <v>501211</v>
          </cell>
          <cell r="U84" t="str">
            <v>No</v>
          </cell>
        </row>
        <row r="85">
          <cell r="B85">
            <v>501252</v>
          </cell>
          <cell r="U85" t="str">
            <v>No</v>
          </cell>
        </row>
        <row r="86">
          <cell r="B86">
            <v>501253</v>
          </cell>
          <cell r="U86" t="str">
            <v>No</v>
          </cell>
        </row>
        <row r="87">
          <cell r="B87">
            <v>500790</v>
          </cell>
          <cell r="U87" t="str">
            <v>No</v>
          </cell>
        </row>
        <row r="88">
          <cell r="B88">
            <v>500783</v>
          </cell>
          <cell r="U88" t="str">
            <v>No</v>
          </cell>
        </row>
        <row r="89">
          <cell r="B89">
            <v>501240</v>
          </cell>
          <cell r="U89" t="str">
            <v>No</v>
          </cell>
        </row>
        <row r="90">
          <cell r="B90">
            <v>501174</v>
          </cell>
          <cell r="U90" t="str">
            <v>No</v>
          </cell>
        </row>
        <row r="91">
          <cell r="B91">
            <v>501255</v>
          </cell>
          <cell r="U91" t="str">
            <v>No</v>
          </cell>
        </row>
        <row r="92">
          <cell r="B92">
            <v>501223</v>
          </cell>
          <cell r="U92" t="str">
            <v>No</v>
          </cell>
        </row>
        <row r="93">
          <cell r="B93">
            <v>501216</v>
          </cell>
          <cell r="U93" t="str">
            <v>No</v>
          </cell>
        </row>
        <row r="94">
          <cell r="B94">
            <v>501188</v>
          </cell>
          <cell r="U94" t="str">
            <v>No</v>
          </cell>
        </row>
        <row r="95">
          <cell r="B95">
            <v>501230</v>
          </cell>
          <cell r="U95" t="str">
            <v>No</v>
          </cell>
        </row>
        <row r="96">
          <cell r="B96">
            <v>501241</v>
          </cell>
          <cell r="U96" t="str">
            <v>No</v>
          </cell>
        </row>
        <row r="97">
          <cell r="B97" t="str">
            <v>EXIM/OMS/BG(FG)/24/071</v>
          </cell>
          <cell r="U97" t="str">
            <v>No</v>
          </cell>
        </row>
        <row r="98">
          <cell r="B98" t="str">
            <v>EXIM/OMS/BG(FG)/24/072</v>
          </cell>
          <cell r="U98" t="str">
            <v>No</v>
          </cell>
        </row>
        <row r="99">
          <cell r="B99" t="str">
            <v>EXIM/OMS/BG(FG)/24/073</v>
          </cell>
          <cell r="U99" t="str">
            <v>No</v>
          </cell>
        </row>
        <row r="100">
          <cell r="B100" t="str">
            <v>EXIM/OMS/BG(FG)/24/074</v>
          </cell>
          <cell r="U100" t="str">
            <v>No</v>
          </cell>
        </row>
        <row r="101">
          <cell r="B101" t="str">
            <v>EXIM/OMS/BG(FG)/24/075</v>
          </cell>
          <cell r="U101" t="str">
            <v>No</v>
          </cell>
        </row>
        <row r="102">
          <cell r="B102" t="str">
            <v>EXIM/OMS/BG(FG)/24/076</v>
          </cell>
          <cell r="U102" t="str">
            <v>No</v>
          </cell>
        </row>
        <row r="103">
          <cell r="B103" t="str">
            <v>EXIM/OMS/BG(FG)/24/082</v>
          </cell>
          <cell r="U103" t="str">
            <v>No</v>
          </cell>
        </row>
        <row r="104">
          <cell r="B104" t="str">
            <v>EXIM/OMS/BG(FG)/24/083</v>
          </cell>
          <cell r="U104" t="str">
            <v>No</v>
          </cell>
        </row>
        <row r="105">
          <cell r="B105" t="str">
            <v>EXIM/OMS/BG(FG)/24/084</v>
          </cell>
          <cell r="U105" t="str">
            <v>No</v>
          </cell>
        </row>
        <row r="106">
          <cell r="B106" t="str">
            <v>EXIM/OMS/BG(FG)/24/085</v>
          </cell>
          <cell r="U106" t="str">
            <v>No</v>
          </cell>
        </row>
        <row r="107">
          <cell r="B107" t="str">
            <v>EXIM/OMS/BG(FG)/24/086</v>
          </cell>
          <cell r="U107" t="str">
            <v>No</v>
          </cell>
        </row>
        <row r="108">
          <cell r="B108" t="str">
            <v>EXIM/OMS/BG(FG)/25/002</v>
          </cell>
          <cell r="U108" t="str">
            <v>No</v>
          </cell>
        </row>
        <row r="109">
          <cell r="B109" t="str">
            <v>BG (OM)</v>
          </cell>
          <cell r="U109" t="str">
            <v>No</v>
          </cell>
        </row>
        <row r="110">
          <cell r="B110">
            <v>501168</v>
          </cell>
          <cell r="U110" t="str">
            <v>No</v>
          </cell>
        </row>
        <row r="111">
          <cell r="B111" t="str">
            <v>EXIM/PFSB/BG-i/25/011</v>
          </cell>
          <cell r="U111" t="str">
            <v>No</v>
          </cell>
        </row>
        <row r="112">
          <cell r="B112">
            <v>500694</v>
          </cell>
          <cell r="U112" t="str">
            <v>No</v>
          </cell>
        </row>
        <row r="113">
          <cell r="B113">
            <v>500693</v>
          </cell>
          <cell r="U113" t="str">
            <v>No</v>
          </cell>
        </row>
        <row r="114">
          <cell r="B114">
            <v>501175</v>
          </cell>
          <cell r="U114" t="str">
            <v>No</v>
          </cell>
        </row>
        <row r="115">
          <cell r="B115">
            <v>501026</v>
          </cell>
          <cell r="U115" t="str">
            <v>Yes</v>
          </cell>
        </row>
        <row r="116">
          <cell r="B116">
            <v>501096</v>
          </cell>
          <cell r="U116" t="str">
            <v>No</v>
          </cell>
        </row>
        <row r="117">
          <cell r="B117">
            <v>501110</v>
          </cell>
          <cell r="U117" t="str">
            <v>No</v>
          </cell>
        </row>
        <row r="118">
          <cell r="B118">
            <v>501224</v>
          </cell>
          <cell r="U118" t="str">
            <v>No</v>
          </cell>
        </row>
        <row r="119">
          <cell r="B119">
            <v>501169</v>
          </cell>
          <cell r="U119" t="str">
            <v>No</v>
          </cell>
        </row>
        <row r="120">
          <cell r="B120">
            <v>501170</v>
          </cell>
          <cell r="U120" t="str">
            <v>No</v>
          </cell>
        </row>
        <row r="121">
          <cell r="B121">
            <v>501218</v>
          </cell>
          <cell r="U121" t="str">
            <v>No</v>
          </cell>
        </row>
        <row r="122">
          <cell r="B122">
            <v>500943</v>
          </cell>
          <cell r="U122" t="str">
            <v>Yes</v>
          </cell>
        </row>
        <row r="123">
          <cell r="B123">
            <v>500941</v>
          </cell>
          <cell r="U123" t="str">
            <v>Yes</v>
          </cell>
        </row>
        <row r="124">
          <cell r="B124">
            <v>501118</v>
          </cell>
          <cell r="U124" t="str">
            <v>No</v>
          </cell>
        </row>
        <row r="125">
          <cell r="B125">
            <v>500400</v>
          </cell>
          <cell r="U125" t="str">
            <v>No</v>
          </cell>
        </row>
        <row r="126">
          <cell r="B126">
            <v>500401</v>
          </cell>
          <cell r="U126" t="str">
            <v>No</v>
          </cell>
        </row>
        <row r="127">
          <cell r="B127">
            <v>501206</v>
          </cell>
          <cell r="U127" t="str">
            <v>No</v>
          </cell>
        </row>
        <row r="128">
          <cell r="B128">
            <v>501203</v>
          </cell>
          <cell r="U128" t="str">
            <v>No</v>
          </cell>
        </row>
        <row r="129">
          <cell r="B129">
            <v>501166</v>
          </cell>
          <cell r="U129" t="str">
            <v>No</v>
          </cell>
        </row>
        <row r="130">
          <cell r="B130">
            <v>501173</v>
          </cell>
          <cell r="U130" t="str">
            <v>No</v>
          </cell>
        </row>
        <row r="131">
          <cell r="B131">
            <v>501066</v>
          </cell>
          <cell r="U131" t="str">
            <v>No</v>
          </cell>
        </row>
        <row r="132">
          <cell r="B132">
            <v>501185</v>
          </cell>
          <cell r="U132" t="str">
            <v>No</v>
          </cell>
        </row>
        <row r="133">
          <cell r="B133">
            <v>501196</v>
          </cell>
          <cell r="U133" t="str">
            <v>Yes</v>
          </cell>
        </row>
        <row r="134">
          <cell r="B134">
            <v>501098</v>
          </cell>
          <cell r="U134" t="str">
            <v>No</v>
          </cell>
        </row>
        <row r="135">
          <cell r="B135">
            <v>501075</v>
          </cell>
          <cell r="U135" t="str">
            <v>No</v>
          </cell>
        </row>
        <row r="136">
          <cell r="B136">
            <v>501077</v>
          </cell>
          <cell r="U136" t="str">
            <v>No</v>
          </cell>
        </row>
        <row r="137">
          <cell r="B137">
            <v>501076</v>
          </cell>
          <cell r="U137" t="str">
            <v>No</v>
          </cell>
        </row>
        <row r="138">
          <cell r="B138">
            <v>501078</v>
          </cell>
          <cell r="U138" t="str">
            <v>No</v>
          </cell>
        </row>
        <row r="139">
          <cell r="B139">
            <v>501072</v>
          </cell>
          <cell r="U139" t="str">
            <v>No</v>
          </cell>
        </row>
        <row r="140">
          <cell r="B140">
            <v>501073</v>
          </cell>
          <cell r="U140" t="str">
            <v>No</v>
          </cell>
        </row>
        <row r="141">
          <cell r="B141">
            <v>501127</v>
          </cell>
          <cell r="U141" t="str">
            <v>No</v>
          </cell>
        </row>
        <row r="142">
          <cell r="B142">
            <v>501124</v>
          </cell>
          <cell r="U142" t="str">
            <v>No</v>
          </cell>
        </row>
        <row r="143">
          <cell r="B143">
            <v>501155</v>
          </cell>
          <cell r="U143" t="str">
            <v>No</v>
          </cell>
        </row>
        <row r="144">
          <cell r="B144">
            <v>501070</v>
          </cell>
          <cell r="U144" t="str">
            <v>No</v>
          </cell>
        </row>
        <row r="145">
          <cell r="B145">
            <v>501079</v>
          </cell>
          <cell r="U145" t="str">
            <v>No</v>
          </cell>
        </row>
        <row r="146">
          <cell r="B146" t="str">
            <v>EXIM/SMH/APB/25/003</v>
          </cell>
          <cell r="U146" t="str">
            <v>No</v>
          </cell>
        </row>
        <row r="147">
          <cell r="B147" t="str">
            <v>EXIM/SMH/TNBG/25/013</v>
          </cell>
          <cell r="U147" t="str">
            <v>No</v>
          </cell>
        </row>
        <row r="148">
          <cell r="B148" t="str">
            <v>EXIM/SMH/TNBG/25/014</v>
          </cell>
          <cell r="U148" t="str">
            <v>No</v>
          </cell>
        </row>
        <row r="149">
          <cell r="B149" t="str">
            <v>EXIM/SMH/TNBG/25/015</v>
          </cell>
          <cell r="U149" t="str">
            <v>No</v>
          </cell>
        </row>
        <row r="150">
          <cell r="B150" t="str">
            <v>EXIM/SMH/TNBG/25/016</v>
          </cell>
          <cell r="U150" t="str">
            <v>No</v>
          </cell>
        </row>
        <row r="151">
          <cell r="B151"/>
          <cell r="U151" t="str">
            <v>No</v>
          </cell>
        </row>
        <row r="152">
          <cell r="B152">
            <v>501148</v>
          </cell>
          <cell r="U152" t="str">
            <v>No</v>
          </cell>
        </row>
        <row r="153">
          <cell r="B153">
            <v>501090</v>
          </cell>
          <cell r="U153" t="str">
            <v>Yes</v>
          </cell>
        </row>
        <row r="154">
          <cell r="B154">
            <v>501080</v>
          </cell>
          <cell r="U154" t="str">
            <v>Yes</v>
          </cell>
        </row>
        <row r="155">
          <cell r="B155">
            <v>501257</v>
          </cell>
          <cell r="U155" t="str">
            <v>Yes</v>
          </cell>
        </row>
        <row r="156">
          <cell r="B156">
            <v>501158</v>
          </cell>
          <cell r="U156" t="str">
            <v>Yes</v>
          </cell>
        </row>
        <row r="157">
          <cell r="B157">
            <v>501217</v>
          </cell>
          <cell r="U157" t="str">
            <v>Yes</v>
          </cell>
        </row>
        <row r="158">
          <cell r="B158">
            <v>501071</v>
          </cell>
          <cell r="U158" t="str">
            <v>Yes</v>
          </cell>
        </row>
        <row r="159">
          <cell r="B159">
            <v>501058</v>
          </cell>
          <cell r="U159" t="str">
            <v>Yes</v>
          </cell>
        </row>
        <row r="160">
          <cell r="B160">
            <v>501057</v>
          </cell>
          <cell r="U160" t="str">
            <v>Yes</v>
          </cell>
        </row>
        <row r="161">
          <cell r="B161">
            <v>501056</v>
          </cell>
          <cell r="U161" t="str">
            <v>Yes</v>
          </cell>
        </row>
        <row r="162">
          <cell r="B162">
            <v>501136</v>
          </cell>
          <cell r="U162" t="str">
            <v>Yes</v>
          </cell>
        </row>
        <row r="163">
          <cell r="B163">
            <v>501182</v>
          </cell>
          <cell r="U163" t="str">
            <v>No</v>
          </cell>
        </row>
        <row r="164">
          <cell r="B164">
            <v>500937</v>
          </cell>
          <cell r="U164" t="str">
            <v>No</v>
          </cell>
        </row>
        <row r="165">
          <cell r="B165">
            <v>501258</v>
          </cell>
          <cell r="U165" t="str">
            <v>No</v>
          </cell>
        </row>
        <row r="166">
          <cell r="B166">
            <v>501193</v>
          </cell>
          <cell r="U166" t="str">
            <v>No</v>
          </cell>
        </row>
        <row r="167">
          <cell r="B167">
            <v>501097</v>
          </cell>
          <cell r="U167" t="str">
            <v>No</v>
          </cell>
        </row>
        <row r="168">
          <cell r="B168">
            <v>501119</v>
          </cell>
          <cell r="U168" t="str">
            <v>No</v>
          </cell>
        </row>
        <row r="169">
          <cell r="B169">
            <v>501134</v>
          </cell>
          <cell r="U169" t="str">
            <v>No</v>
          </cell>
        </row>
        <row r="170">
          <cell r="B170">
            <v>501121</v>
          </cell>
          <cell r="U170" t="str">
            <v>No</v>
          </cell>
        </row>
        <row r="171">
          <cell r="B171">
            <v>501122</v>
          </cell>
          <cell r="U171" t="str">
            <v>No</v>
          </cell>
        </row>
        <row r="172">
          <cell r="B172">
            <v>501126</v>
          </cell>
          <cell r="U172" t="str">
            <v>No</v>
          </cell>
        </row>
        <row r="173">
          <cell r="B173" t="str">
            <v>UPSB</v>
          </cell>
          <cell r="U173" t="str">
            <v>No</v>
          </cell>
        </row>
        <row r="174">
          <cell r="B174">
            <v>501123</v>
          </cell>
          <cell r="U174" t="str">
            <v>No</v>
          </cell>
        </row>
        <row r="175">
          <cell r="B175">
            <v>501259</v>
          </cell>
          <cell r="U175" t="str">
            <v>No</v>
          </cell>
        </row>
        <row r="176">
          <cell r="B176">
            <v>501167</v>
          </cell>
          <cell r="U176" t="str">
            <v>No</v>
          </cell>
        </row>
        <row r="177">
          <cell r="B177">
            <v>501157</v>
          </cell>
          <cell r="U177" t="str">
            <v>No</v>
          </cell>
        </row>
        <row r="178">
          <cell r="B178">
            <v>501049</v>
          </cell>
          <cell r="U178" t="str">
            <v>No</v>
          </cell>
        </row>
        <row r="179">
          <cell r="B179">
            <v>500605</v>
          </cell>
          <cell r="U179" t="str">
            <v>No</v>
          </cell>
        </row>
        <row r="180">
          <cell r="B180">
            <v>501085</v>
          </cell>
          <cell r="U180" t="str">
            <v>No</v>
          </cell>
        </row>
        <row r="181">
          <cell r="B181">
            <v>501092</v>
          </cell>
          <cell r="U181" t="str">
            <v>No</v>
          </cell>
        </row>
        <row r="182">
          <cell r="B182">
            <v>501198</v>
          </cell>
          <cell r="U182" t="str">
            <v>No</v>
          </cell>
        </row>
        <row r="183">
          <cell r="B183">
            <v>501197</v>
          </cell>
          <cell r="U183" t="str">
            <v>No</v>
          </cell>
        </row>
        <row r="184">
          <cell r="B184">
            <v>501017</v>
          </cell>
          <cell r="U184" t="str">
            <v>No</v>
          </cell>
        </row>
        <row r="185">
          <cell r="B185">
            <v>500995</v>
          </cell>
          <cell r="U185" t="str">
            <v>No</v>
          </cell>
        </row>
        <row r="186">
          <cell r="B186"/>
          <cell r="U186"/>
        </row>
        <row r="187">
          <cell r="B187"/>
        </row>
        <row r="188">
          <cell r="B188"/>
        </row>
        <row r="189">
          <cell r="B189"/>
        </row>
        <row r="190">
          <cell r="B190"/>
        </row>
        <row r="191">
          <cell r="B191"/>
        </row>
        <row r="192">
          <cell r="B192"/>
          <cell r="U192"/>
        </row>
        <row r="193">
          <cell r="B193"/>
        </row>
        <row r="194">
          <cell r="B194"/>
        </row>
        <row r="195">
          <cell r="B195"/>
        </row>
        <row r="196">
          <cell r="B196"/>
        </row>
        <row r="197">
          <cell r="B197"/>
        </row>
        <row r="198">
          <cell r="B198"/>
        </row>
        <row r="199">
          <cell r="B199"/>
        </row>
        <row r="200">
          <cell r="B200"/>
        </row>
        <row r="201">
          <cell r="B201"/>
        </row>
        <row r="202">
          <cell r="B202"/>
        </row>
        <row r="203">
          <cell r="B203"/>
        </row>
        <row r="204">
          <cell r="B204"/>
        </row>
        <row r="205">
          <cell r="B205"/>
        </row>
        <row r="206">
          <cell r="B206"/>
        </row>
        <row r="207">
          <cell r="B207"/>
        </row>
        <row r="208">
          <cell r="B208"/>
        </row>
        <row r="209">
          <cell r="B209"/>
        </row>
        <row r="210">
          <cell r="B210"/>
        </row>
        <row r="211">
          <cell r="B211"/>
        </row>
        <row r="212">
          <cell r="B212"/>
        </row>
        <row r="213">
          <cell r="B213"/>
        </row>
        <row r="214">
          <cell r="B214"/>
        </row>
        <row r="215">
          <cell r="B215"/>
        </row>
        <row r="216">
          <cell r="B216"/>
        </row>
        <row r="217">
          <cell r="B217"/>
        </row>
        <row r="218">
          <cell r="B218"/>
        </row>
        <row r="219">
          <cell r="B219"/>
        </row>
        <row r="220">
          <cell r="B220"/>
        </row>
        <row r="221">
          <cell r="B221"/>
        </row>
        <row r="222">
          <cell r="B222"/>
        </row>
        <row r="223">
          <cell r="B223"/>
        </row>
        <row r="224">
          <cell r="B224"/>
        </row>
        <row r="225">
          <cell r="B225"/>
        </row>
        <row r="226">
          <cell r="B226"/>
        </row>
        <row r="227">
          <cell r="B227"/>
        </row>
        <row r="228">
          <cell r="B228"/>
        </row>
        <row r="229">
          <cell r="B229"/>
        </row>
        <row r="230">
          <cell r="B230"/>
        </row>
        <row r="231">
          <cell r="B231"/>
        </row>
        <row r="232">
          <cell r="B232"/>
        </row>
        <row r="233">
          <cell r="B233"/>
        </row>
        <row r="234">
          <cell r="B234"/>
        </row>
        <row r="235">
          <cell r="B235"/>
        </row>
        <row r="236">
          <cell r="B236"/>
        </row>
        <row r="237">
          <cell r="B237"/>
        </row>
        <row r="238">
          <cell r="B238"/>
        </row>
        <row r="239">
          <cell r="B239"/>
        </row>
        <row r="240">
          <cell r="B240"/>
        </row>
        <row r="241">
          <cell r="B241"/>
        </row>
        <row r="242">
          <cell r="B242"/>
        </row>
        <row r="243">
          <cell r="B243"/>
        </row>
        <row r="244">
          <cell r="B244"/>
        </row>
        <row r="245">
          <cell r="B245"/>
        </row>
        <row r="246">
          <cell r="B246"/>
        </row>
        <row r="247">
          <cell r="B247"/>
        </row>
        <row r="248">
          <cell r="B248"/>
        </row>
        <row r="249">
          <cell r="B249"/>
        </row>
        <row r="250">
          <cell r="B250"/>
        </row>
        <row r="251">
          <cell r="B251"/>
        </row>
        <row r="252">
          <cell r="B252"/>
        </row>
        <row r="253">
          <cell r="B253"/>
        </row>
        <row r="254">
          <cell r="B254"/>
        </row>
        <row r="255">
          <cell r="B255"/>
        </row>
        <row r="256">
          <cell r="B256"/>
        </row>
        <row r="257">
          <cell r="B257"/>
        </row>
        <row r="258">
          <cell r="B258"/>
        </row>
        <row r="259">
          <cell r="B259"/>
        </row>
        <row r="260">
          <cell r="B260"/>
        </row>
        <row r="261">
          <cell r="B261"/>
        </row>
        <row r="262">
          <cell r="B262"/>
        </row>
        <row r="263">
          <cell r="B263"/>
        </row>
        <row r="264">
          <cell r="B264"/>
        </row>
        <row r="265">
          <cell r="B265"/>
        </row>
        <row r="266">
          <cell r="B266"/>
        </row>
        <row r="267">
          <cell r="B267"/>
        </row>
        <row r="268">
          <cell r="B268"/>
        </row>
        <row r="269">
          <cell r="B269"/>
        </row>
        <row r="270">
          <cell r="B270"/>
        </row>
        <row r="271">
          <cell r="B271"/>
        </row>
        <row r="272">
          <cell r="B272"/>
        </row>
        <row r="273">
          <cell r="B273"/>
        </row>
        <row r="274">
          <cell r="B274"/>
        </row>
        <row r="275">
          <cell r="B275"/>
        </row>
        <row r="276">
          <cell r="B276"/>
        </row>
        <row r="277">
          <cell r="B277"/>
        </row>
        <row r="278">
          <cell r="B278"/>
        </row>
        <row r="279">
          <cell r="B279"/>
        </row>
        <row r="280">
          <cell r="B280"/>
        </row>
        <row r="281">
          <cell r="B281"/>
        </row>
        <row r="282">
          <cell r="B282"/>
        </row>
        <row r="283">
          <cell r="B283"/>
        </row>
        <row r="284">
          <cell r="B284"/>
        </row>
        <row r="285">
          <cell r="B285"/>
        </row>
        <row r="286">
          <cell r="B286"/>
        </row>
        <row r="287">
          <cell r="B287"/>
        </row>
        <row r="288">
          <cell r="B288"/>
        </row>
        <row r="289">
          <cell r="B289"/>
        </row>
        <row r="290">
          <cell r="B290"/>
        </row>
        <row r="291">
          <cell r="B291"/>
        </row>
        <row r="292">
          <cell r="B292"/>
        </row>
        <row r="293">
          <cell r="B293"/>
        </row>
        <row r="294">
          <cell r="B294"/>
        </row>
        <row r="295">
          <cell r="B295"/>
        </row>
        <row r="296">
          <cell r="B296"/>
        </row>
        <row r="297">
          <cell r="B297"/>
        </row>
        <row r="298">
          <cell r="B298"/>
        </row>
        <row r="299">
          <cell r="B299"/>
        </row>
        <row r="300">
          <cell r="B300"/>
        </row>
        <row r="301">
          <cell r="B301"/>
        </row>
        <row r="302">
          <cell r="B302"/>
        </row>
        <row r="303">
          <cell r="B303"/>
        </row>
        <row r="304">
          <cell r="B304"/>
        </row>
        <row r="305">
          <cell r="B305"/>
        </row>
        <row r="306">
          <cell r="B306"/>
        </row>
        <row r="307">
          <cell r="B307"/>
        </row>
        <row r="308">
          <cell r="B308"/>
        </row>
        <row r="309">
          <cell r="B309"/>
        </row>
        <row r="310">
          <cell r="B310"/>
        </row>
        <row r="311">
          <cell r="B311"/>
        </row>
        <row r="312">
          <cell r="B312"/>
        </row>
        <row r="313">
          <cell r="B313"/>
        </row>
        <row r="314">
          <cell r="B314"/>
        </row>
        <row r="315">
          <cell r="B315"/>
        </row>
        <row r="316">
          <cell r="B316"/>
        </row>
        <row r="317">
          <cell r="B317"/>
        </row>
        <row r="318">
          <cell r="B318"/>
        </row>
        <row r="319">
          <cell r="B319"/>
        </row>
        <row r="320">
          <cell r="B320"/>
        </row>
        <row r="321">
          <cell r="B321"/>
        </row>
        <row r="322">
          <cell r="B322"/>
        </row>
        <row r="323">
          <cell r="B323"/>
        </row>
        <row r="324">
          <cell r="B324"/>
        </row>
        <row r="325">
          <cell r="B325"/>
        </row>
        <row r="326">
          <cell r="B326"/>
        </row>
        <row r="327">
          <cell r="B327"/>
        </row>
        <row r="328">
          <cell r="B328"/>
        </row>
        <row r="329">
          <cell r="B329"/>
        </row>
        <row r="330">
          <cell r="B330"/>
        </row>
        <row r="331">
          <cell r="B331"/>
        </row>
        <row r="332">
          <cell r="B332"/>
        </row>
        <row r="333">
          <cell r="B333"/>
        </row>
        <row r="334">
          <cell r="B334"/>
        </row>
        <row r="335">
          <cell r="B335"/>
        </row>
        <row r="336">
          <cell r="B336"/>
        </row>
        <row r="337">
          <cell r="B337"/>
        </row>
        <row r="338">
          <cell r="B338"/>
        </row>
        <row r="339">
          <cell r="B339"/>
        </row>
        <row r="340">
          <cell r="B340"/>
        </row>
        <row r="341">
          <cell r="B341"/>
        </row>
        <row r="342">
          <cell r="B342"/>
        </row>
        <row r="343">
          <cell r="B343"/>
        </row>
        <row r="344">
          <cell r="B344"/>
        </row>
        <row r="345">
          <cell r="B345"/>
        </row>
        <row r="346">
          <cell r="B346"/>
        </row>
        <row r="347">
          <cell r="B347"/>
        </row>
        <row r="348">
          <cell r="B348"/>
        </row>
        <row r="349">
          <cell r="B349"/>
        </row>
        <row r="350">
          <cell r="B350"/>
        </row>
        <row r="351">
          <cell r="B351"/>
        </row>
        <row r="352">
          <cell r="B352"/>
        </row>
        <row r="353">
          <cell r="B353"/>
        </row>
        <row r="354">
          <cell r="B354"/>
        </row>
        <row r="355">
          <cell r="B355"/>
        </row>
        <row r="356">
          <cell r="B356"/>
        </row>
        <row r="357">
          <cell r="B357"/>
        </row>
        <row r="358">
          <cell r="B358"/>
        </row>
        <row r="359">
          <cell r="B359"/>
        </row>
        <row r="360">
          <cell r="B360"/>
        </row>
        <row r="361">
          <cell r="B361"/>
        </row>
        <row r="362">
          <cell r="B362"/>
        </row>
        <row r="363">
          <cell r="B363"/>
        </row>
        <row r="364">
          <cell r="B364"/>
        </row>
        <row r="365">
          <cell r="B365"/>
        </row>
        <row r="366">
          <cell r="B366"/>
        </row>
        <row r="367">
          <cell r="B367"/>
        </row>
        <row r="368">
          <cell r="B368"/>
        </row>
        <row r="369">
          <cell r="B369"/>
        </row>
        <row r="370">
          <cell r="B370"/>
        </row>
        <row r="371">
          <cell r="B371"/>
        </row>
        <row r="372">
          <cell r="B372"/>
        </row>
        <row r="373">
          <cell r="B373"/>
        </row>
        <row r="374">
          <cell r="B374"/>
        </row>
        <row r="375">
          <cell r="B375"/>
        </row>
        <row r="376">
          <cell r="B376"/>
        </row>
        <row r="377">
          <cell r="B377"/>
        </row>
        <row r="378">
          <cell r="B378"/>
        </row>
        <row r="379">
          <cell r="B379"/>
        </row>
        <row r="380">
          <cell r="B380"/>
        </row>
        <row r="381">
          <cell r="B381"/>
        </row>
        <row r="382">
          <cell r="B382"/>
        </row>
        <row r="383">
          <cell r="B383"/>
        </row>
        <row r="384">
          <cell r="B384"/>
        </row>
        <row r="385">
          <cell r="B385"/>
        </row>
        <row r="386">
          <cell r="B386"/>
        </row>
        <row r="387">
          <cell r="B387"/>
        </row>
        <row r="388">
          <cell r="B388"/>
        </row>
        <row r="389">
          <cell r="B389"/>
        </row>
        <row r="390">
          <cell r="B390"/>
        </row>
        <row r="391">
          <cell r="B391"/>
        </row>
        <row r="392">
          <cell r="B392"/>
        </row>
        <row r="393">
          <cell r="B393"/>
        </row>
        <row r="394">
          <cell r="B394"/>
        </row>
        <row r="395">
          <cell r="B395"/>
        </row>
        <row r="396">
          <cell r="B396"/>
        </row>
        <row r="397">
          <cell r="B397"/>
        </row>
        <row r="398">
          <cell r="B398"/>
        </row>
        <row r="399">
          <cell r="B399"/>
        </row>
        <row r="400">
          <cell r="B400"/>
        </row>
        <row r="401">
          <cell r="B401"/>
        </row>
        <row r="402">
          <cell r="B402"/>
        </row>
        <row r="403">
          <cell r="B403"/>
        </row>
        <row r="404">
          <cell r="B404"/>
        </row>
        <row r="405">
          <cell r="B405"/>
        </row>
        <row r="406">
          <cell r="B406"/>
        </row>
        <row r="407">
          <cell r="B407"/>
        </row>
        <row r="408">
          <cell r="B408"/>
        </row>
        <row r="409">
          <cell r="B409"/>
        </row>
        <row r="410">
          <cell r="B410"/>
        </row>
        <row r="411">
          <cell r="B411"/>
        </row>
        <row r="412">
          <cell r="B412"/>
        </row>
        <row r="413">
          <cell r="B413"/>
        </row>
        <row r="414">
          <cell r="B414"/>
        </row>
        <row r="415">
          <cell r="B415"/>
        </row>
        <row r="416">
          <cell r="B416"/>
        </row>
        <row r="417">
          <cell r="B417"/>
        </row>
        <row r="418">
          <cell r="B418"/>
        </row>
        <row r="419">
          <cell r="B419"/>
        </row>
        <row r="420">
          <cell r="B420"/>
        </row>
        <row r="421">
          <cell r="B421"/>
        </row>
        <row r="422">
          <cell r="B422"/>
        </row>
        <row r="423">
          <cell r="B423"/>
        </row>
        <row r="424">
          <cell r="B424"/>
        </row>
        <row r="425">
          <cell r="B425"/>
        </row>
        <row r="426">
          <cell r="B426"/>
        </row>
        <row r="427">
          <cell r="B427"/>
        </row>
        <row r="428">
          <cell r="B428"/>
        </row>
        <row r="429">
          <cell r="B429"/>
        </row>
        <row r="430">
          <cell r="B430"/>
        </row>
        <row r="431">
          <cell r="B431"/>
        </row>
        <row r="432">
          <cell r="B432"/>
        </row>
        <row r="433">
          <cell r="B433"/>
        </row>
        <row r="434">
          <cell r="B434"/>
        </row>
        <row r="435">
          <cell r="B435"/>
        </row>
        <row r="436">
          <cell r="B436"/>
        </row>
        <row r="437">
          <cell r="B437"/>
        </row>
        <row r="438">
          <cell r="B438"/>
        </row>
        <row r="439">
          <cell r="B439"/>
        </row>
        <row r="440">
          <cell r="B440"/>
        </row>
        <row r="441">
          <cell r="B441"/>
        </row>
        <row r="442">
          <cell r="B442"/>
        </row>
        <row r="443">
          <cell r="B443"/>
        </row>
        <row r="444">
          <cell r="B444"/>
        </row>
        <row r="445">
          <cell r="B445"/>
        </row>
        <row r="446">
          <cell r="B446"/>
        </row>
        <row r="447">
          <cell r="B447"/>
        </row>
        <row r="448">
          <cell r="B448"/>
        </row>
        <row r="449">
          <cell r="B449"/>
        </row>
        <row r="450">
          <cell r="B450"/>
        </row>
        <row r="451">
          <cell r="B451"/>
        </row>
        <row r="452">
          <cell r="B452"/>
        </row>
        <row r="453">
          <cell r="B453"/>
        </row>
        <row r="454">
          <cell r="B454"/>
        </row>
        <row r="455">
          <cell r="B455"/>
        </row>
        <row r="456">
          <cell r="B456"/>
        </row>
        <row r="457">
          <cell r="B457"/>
        </row>
        <row r="458">
          <cell r="B458"/>
        </row>
        <row r="459">
          <cell r="B459"/>
        </row>
        <row r="460">
          <cell r="B460"/>
        </row>
        <row r="461">
          <cell r="B461"/>
        </row>
        <row r="462">
          <cell r="B462"/>
        </row>
        <row r="463">
          <cell r="B463"/>
        </row>
        <row r="464">
          <cell r="B464"/>
        </row>
        <row r="465">
          <cell r="B465"/>
        </row>
        <row r="466">
          <cell r="B466"/>
        </row>
        <row r="467">
          <cell r="B467"/>
        </row>
        <row r="468">
          <cell r="B468"/>
        </row>
        <row r="469">
          <cell r="B469"/>
        </row>
        <row r="470">
          <cell r="B470"/>
        </row>
        <row r="471">
          <cell r="B471"/>
        </row>
        <row r="472">
          <cell r="B472"/>
        </row>
        <row r="473">
          <cell r="B473"/>
        </row>
        <row r="474">
          <cell r="B474"/>
        </row>
        <row r="475">
          <cell r="B475"/>
        </row>
        <row r="476">
          <cell r="B476"/>
        </row>
        <row r="477">
          <cell r="B477"/>
        </row>
        <row r="478">
          <cell r="B478"/>
        </row>
        <row r="479">
          <cell r="B479"/>
        </row>
        <row r="480">
          <cell r="B480"/>
        </row>
        <row r="481">
          <cell r="B481"/>
        </row>
        <row r="482">
          <cell r="B482"/>
        </row>
        <row r="483">
          <cell r="B483"/>
        </row>
        <row r="484">
          <cell r="B484"/>
        </row>
        <row r="485">
          <cell r="B485"/>
        </row>
        <row r="486">
          <cell r="B486"/>
        </row>
        <row r="487">
          <cell r="B487"/>
        </row>
        <row r="488">
          <cell r="B488"/>
        </row>
        <row r="489">
          <cell r="B489"/>
        </row>
        <row r="490">
          <cell r="B490"/>
        </row>
        <row r="491">
          <cell r="B491"/>
        </row>
        <row r="492">
          <cell r="B492"/>
        </row>
        <row r="493">
          <cell r="B493"/>
        </row>
        <row r="494">
          <cell r="B494"/>
        </row>
        <row r="495">
          <cell r="B495"/>
        </row>
        <row r="496">
          <cell r="B496"/>
        </row>
        <row r="497">
          <cell r="B497"/>
        </row>
        <row r="498">
          <cell r="B498"/>
        </row>
        <row r="499">
          <cell r="B499"/>
        </row>
        <row r="500">
          <cell r="B500"/>
        </row>
        <row r="501">
          <cell r="B501"/>
        </row>
        <row r="502">
          <cell r="B502"/>
        </row>
        <row r="503">
          <cell r="B503"/>
        </row>
        <row r="504">
          <cell r="B504"/>
        </row>
        <row r="505">
          <cell r="B505"/>
        </row>
        <row r="506">
          <cell r="B506"/>
        </row>
        <row r="507">
          <cell r="B507"/>
        </row>
        <row r="508">
          <cell r="B508"/>
        </row>
        <row r="509">
          <cell r="B509"/>
        </row>
        <row r="510">
          <cell r="B510"/>
        </row>
        <row r="511">
          <cell r="B511"/>
        </row>
        <row r="512">
          <cell r="B512"/>
        </row>
        <row r="513">
          <cell r="B513"/>
        </row>
        <row r="514">
          <cell r="B514"/>
        </row>
        <row r="515">
          <cell r="B515"/>
        </row>
        <row r="516">
          <cell r="B516"/>
        </row>
        <row r="517">
          <cell r="B517"/>
        </row>
        <row r="518">
          <cell r="B518"/>
        </row>
        <row r="519">
          <cell r="B519"/>
        </row>
        <row r="520">
          <cell r="B520"/>
        </row>
        <row r="521">
          <cell r="B521"/>
        </row>
        <row r="522">
          <cell r="B522"/>
        </row>
        <row r="523">
          <cell r="B523"/>
        </row>
        <row r="524">
          <cell r="B524"/>
        </row>
        <row r="525">
          <cell r="B525"/>
        </row>
        <row r="526">
          <cell r="B526"/>
        </row>
        <row r="527">
          <cell r="B527"/>
        </row>
        <row r="528">
          <cell r="B528"/>
        </row>
        <row r="529">
          <cell r="B529"/>
        </row>
        <row r="530">
          <cell r="B530"/>
        </row>
        <row r="531">
          <cell r="B531"/>
        </row>
        <row r="532">
          <cell r="B532"/>
        </row>
        <row r="533">
          <cell r="B533"/>
        </row>
        <row r="534">
          <cell r="B534"/>
        </row>
        <row r="535">
          <cell r="B535"/>
        </row>
        <row r="536">
          <cell r="B536"/>
        </row>
        <row r="537">
          <cell r="B537"/>
        </row>
        <row r="538">
          <cell r="B538"/>
        </row>
        <row r="539">
          <cell r="B539"/>
        </row>
        <row r="540">
          <cell r="B540"/>
        </row>
        <row r="541">
          <cell r="B541"/>
        </row>
        <row r="542">
          <cell r="B542"/>
        </row>
        <row r="543">
          <cell r="B543"/>
        </row>
        <row r="544">
          <cell r="B544"/>
        </row>
        <row r="545">
          <cell r="B545"/>
        </row>
        <row r="546">
          <cell r="B546"/>
        </row>
        <row r="547">
          <cell r="B547"/>
        </row>
        <row r="548">
          <cell r="B548"/>
        </row>
        <row r="549">
          <cell r="B549"/>
        </row>
        <row r="550">
          <cell r="B550"/>
        </row>
        <row r="551">
          <cell r="B551"/>
        </row>
        <row r="552">
          <cell r="B552"/>
        </row>
        <row r="553">
          <cell r="B553"/>
        </row>
        <row r="554">
          <cell r="B554"/>
        </row>
        <row r="555">
          <cell r="B555"/>
        </row>
        <row r="556">
          <cell r="B556"/>
        </row>
        <row r="557">
          <cell r="B557"/>
        </row>
        <row r="558">
          <cell r="B558"/>
        </row>
        <row r="559">
          <cell r="B559"/>
        </row>
        <row r="560">
          <cell r="B560"/>
        </row>
        <row r="561">
          <cell r="B561"/>
        </row>
        <row r="562">
          <cell r="B562"/>
        </row>
        <row r="563">
          <cell r="B563"/>
        </row>
        <row r="564">
          <cell r="B564"/>
        </row>
        <row r="565">
          <cell r="B565"/>
        </row>
        <row r="566">
          <cell r="B566"/>
        </row>
        <row r="567">
          <cell r="B567"/>
        </row>
        <row r="568">
          <cell r="B568"/>
        </row>
        <row r="569">
          <cell r="B569"/>
        </row>
        <row r="570">
          <cell r="B570"/>
        </row>
        <row r="571">
          <cell r="B571"/>
        </row>
        <row r="572">
          <cell r="B572"/>
        </row>
        <row r="573">
          <cell r="B573"/>
        </row>
        <row r="574">
          <cell r="B574"/>
        </row>
        <row r="575">
          <cell r="B575"/>
        </row>
        <row r="576">
          <cell r="B576"/>
        </row>
        <row r="577">
          <cell r="B577"/>
        </row>
        <row r="578">
          <cell r="B578"/>
        </row>
        <row r="579">
          <cell r="B579"/>
        </row>
        <row r="580">
          <cell r="B580"/>
        </row>
        <row r="581">
          <cell r="B581"/>
        </row>
        <row r="582">
          <cell r="B582"/>
        </row>
        <row r="583">
          <cell r="B583"/>
        </row>
        <row r="584">
          <cell r="B584"/>
        </row>
        <row r="585">
          <cell r="B585"/>
        </row>
        <row r="586">
          <cell r="B586"/>
        </row>
        <row r="587">
          <cell r="B587"/>
        </row>
        <row r="588">
          <cell r="B588"/>
        </row>
        <row r="589">
          <cell r="B589"/>
        </row>
        <row r="590">
          <cell r="B590"/>
        </row>
        <row r="591">
          <cell r="B591"/>
        </row>
        <row r="592">
          <cell r="B592"/>
        </row>
        <row r="593">
          <cell r="B593"/>
        </row>
        <row r="594">
          <cell r="B594"/>
        </row>
        <row r="595">
          <cell r="B595"/>
        </row>
        <row r="596">
          <cell r="B596"/>
        </row>
        <row r="597">
          <cell r="B597"/>
        </row>
        <row r="598">
          <cell r="B598"/>
        </row>
        <row r="599">
          <cell r="B599"/>
        </row>
        <row r="600">
          <cell r="B600"/>
        </row>
        <row r="601">
          <cell r="B601"/>
        </row>
        <row r="602">
          <cell r="B602"/>
        </row>
        <row r="603">
          <cell r="B603"/>
        </row>
        <row r="604">
          <cell r="B604"/>
        </row>
        <row r="605">
          <cell r="B605"/>
        </row>
        <row r="606">
          <cell r="B606"/>
        </row>
        <row r="607">
          <cell r="B607"/>
        </row>
        <row r="608">
          <cell r="B608"/>
        </row>
        <row r="609">
          <cell r="B609"/>
        </row>
        <row r="610">
          <cell r="B610"/>
        </row>
        <row r="611">
          <cell r="B611"/>
        </row>
        <row r="612">
          <cell r="B612"/>
        </row>
        <row r="613">
          <cell r="B613"/>
        </row>
        <row r="614">
          <cell r="B614"/>
        </row>
        <row r="615">
          <cell r="B615"/>
        </row>
        <row r="616">
          <cell r="B616"/>
        </row>
        <row r="617">
          <cell r="B617"/>
        </row>
        <row r="618">
          <cell r="B618"/>
        </row>
        <row r="619">
          <cell r="B619"/>
        </row>
        <row r="620">
          <cell r="B620"/>
        </row>
        <row r="621">
          <cell r="B621"/>
        </row>
        <row r="622">
          <cell r="B622"/>
        </row>
        <row r="623">
          <cell r="B623"/>
        </row>
        <row r="624">
          <cell r="B624"/>
        </row>
        <row r="625">
          <cell r="B625"/>
        </row>
        <row r="626">
          <cell r="B626"/>
        </row>
        <row r="627">
          <cell r="B627"/>
        </row>
        <row r="628">
          <cell r="B628"/>
        </row>
        <row r="629">
          <cell r="B629"/>
        </row>
        <row r="630">
          <cell r="B630"/>
        </row>
        <row r="631">
          <cell r="B631"/>
        </row>
        <row r="632">
          <cell r="B632"/>
        </row>
        <row r="633">
          <cell r="B633"/>
        </row>
        <row r="634">
          <cell r="B634"/>
        </row>
        <row r="635">
          <cell r="B635"/>
        </row>
        <row r="636">
          <cell r="B636"/>
        </row>
        <row r="637">
          <cell r="B637"/>
        </row>
        <row r="638">
          <cell r="B638"/>
        </row>
        <row r="639">
          <cell r="B639"/>
        </row>
        <row r="640">
          <cell r="B640"/>
        </row>
        <row r="641">
          <cell r="B641"/>
        </row>
        <row r="642">
          <cell r="B642"/>
        </row>
        <row r="643">
          <cell r="B643"/>
        </row>
        <row r="644">
          <cell r="B644"/>
        </row>
        <row r="645">
          <cell r="B645"/>
        </row>
        <row r="646">
          <cell r="B646"/>
        </row>
        <row r="647">
          <cell r="B647"/>
        </row>
        <row r="648">
          <cell r="B648"/>
        </row>
        <row r="649">
          <cell r="B649"/>
        </row>
        <row r="650">
          <cell r="B650"/>
        </row>
        <row r="651">
          <cell r="B651"/>
        </row>
        <row r="652">
          <cell r="B652"/>
        </row>
        <row r="653">
          <cell r="B653"/>
        </row>
        <row r="654">
          <cell r="B654"/>
        </row>
        <row r="655">
          <cell r="B655"/>
        </row>
        <row r="656">
          <cell r="B656"/>
        </row>
        <row r="657">
          <cell r="B657"/>
        </row>
        <row r="658">
          <cell r="B658"/>
        </row>
        <row r="659">
          <cell r="B659"/>
        </row>
        <row r="660">
          <cell r="B660"/>
        </row>
        <row r="661">
          <cell r="B661"/>
        </row>
        <row r="662">
          <cell r="B662"/>
        </row>
        <row r="663">
          <cell r="B663"/>
        </row>
        <row r="664">
          <cell r="B664"/>
        </row>
        <row r="665">
          <cell r="B665"/>
        </row>
        <row r="666">
          <cell r="B666"/>
        </row>
        <row r="667">
          <cell r="B667"/>
        </row>
        <row r="668">
          <cell r="B668"/>
        </row>
        <row r="669">
          <cell r="B669"/>
        </row>
        <row r="670">
          <cell r="B670"/>
        </row>
        <row r="671">
          <cell r="B671"/>
        </row>
        <row r="672">
          <cell r="B672"/>
        </row>
        <row r="673">
          <cell r="B673"/>
        </row>
        <row r="674">
          <cell r="B674"/>
        </row>
        <row r="675">
          <cell r="B675"/>
        </row>
        <row r="676">
          <cell r="B676"/>
        </row>
        <row r="677">
          <cell r="B677"/>
        </row>
        <row r="678">
          <cell r="B678"/>
        </row>
        <row r="679">
          <cell r="B679"/>
        </row>
        <row r="680">
          <cell r="B680"/>
        </row>
        <row r="681">
          <cell r="B681"/>
        </row>
        <row r="682">
          <cell r="B682"/>
        </row>
        <row r="683">
          <cell r="B683"/>
        </row>
        <row r="684">
          <cell r="B684"/>
        </row>
        <row r="685">
          <cell r="B685"/>
        </row>
        <row r="686">
          <cell r="B686"/>
        </row>
        <row r="687">
          <cell r="B687"/>
        </row>
        <row r="688">
          <cell r="B688"/>
        </row>
        <row r="689">
          <cell r="B689"/>
        </row>
        <row r="690">
          <cell r="B690"/>
        </row>
        <row r="691">
          <cell r="B691"/>
        </row>
        <row r="692">
          <cell r="B692"/>
        </row>
        <row r="693">
          <cell r="B693"/>
        </row>
        <row r="694">
          <cell r="B694"/>
        </row>
        <row r="695">
          <cell r="B695"/>
        </row>
        <row r="696">
          <cell r="B696"/>
        </row>
        <row r="697">
          <cell r="B697"/>
        </row>
        <row r="698">
          <cell r="B698"/>
        </row>
        <row r="699">
          <cell r="B699"/>
        </row>
        <row r="700">
          <cell r="B700"/>
        </row>
        <row r="701">
          <cell r="B701"/>
        </row>
        <row r="702">
          <cell r="B702"/>
        </row>
        <row r="703">
          <cell r="B703"/>
        </row>
        <row r="704">
          <cell r="B704"/>
        </row>
        <row r="705">
          <cell r="B705"/>
        </row>
        <row r="706">
          <cell r="B706"/>
        </row>
        <row r="707">
          <cell r="B707"/>
        </row>
        <row r="708">
          <cell r="B708"/>
        </row>
        <row r="709">
          <cell r="B709"/>
        </row>
        <row r="710">
          <cell r="B710"/>
        </row>
        <row r="711">
          <cell r="B711"/>
        </row>
        <row r="712">
          <cell r="B712"/>
        </row>
        <row r="713">
          <cell r="B713"/>
        </row>
        <row r="714">
          <cell r="B714"/>
        </row>
        <row r="715">
          <cell r="B715"/>
        </row>
        <row r="716">
          <cell r="B716"/>
        </row>
        <row r="717">
          <cell r="B717"/>
        </row>
        <row r="718">
          <cell r="B718"/>
        </row>
        <row r="719">
          <cell r="B719"/>
        </row>
        <row r="720">
          <cell r="B720"/>
        </row>
        <row r="721">
          <cell r="B721"/>
        </row>
        <row r="722">
          <cell r="B722"/>
        </row>
        <row r="723">
          <cell r="B723"/>
        </row>
        <row r="724">
          <cell r="B724"/>
        </row>
        <row r="725">
          <cell r="B725"/>
        </row>
        <row r="726">
          <cell r="B726"/>
        </row>
        <row r="727">
          <cell r="B727"/>
        </row>
        <row r="728">
          <cell r="B728"/>
        </row>
        <row r="729">
          <cell r="B729"/>
        </row>
        <row r="730">
          <cell r="B730"/>
        </row>
        <row r="731">
          <cell r="B731"/>
        </row>
        <row r="732">
          <cell r="B732"/>
        </row>
        <row r="733">
          <cell r="B733"/>
        </row>
        <row r="734">
          <cell r="B734"/>
        </row>
        <row r="735">
          <cell r="B735"/>
        </row>
        <row r="736">
          <cell r="B736"/>
        </row>
        <row r="737">
          <cell r="B737"/>
        </row>
        <row r="738">
          <cell r="B738"/>
        </row>
        <row r="739">
          <cell r="B739"/>
        </row>
        <row r="740">
          <cell r="B740"/>
        </row>
        <row r="741">
          <cell r="B741"/>
        </row>
        <row r="742">
          <cell r="B742"/>
        </row>
        <row r="743">
          <cell r="B743"/>
        </row>
        <row r="744">
          <cell r="B744"/>
        </row>
        <row r="745">
          <cell r="B745"/>
        </row>
        <row r="746">
          <cell r="B746"/>
        </row>
        <row r="747">
          <cell r="B747"/>
        </row>
        <row r="748">
          <cell r="B748"/>
        </row>
        <row r="749">
          <cell r="B749"/>
        </row>
        <row r="750">
          <cell r="B750"/>
        </row>
        <row r="751">
          <cell r="B751"/>
        </row>
        <row r="752">
          <cell r="B752"/>
        </row>
        <row r="753">
          <cell r="B753"/>
        </row>
        <row r="754">
          <cell r="B754"/>
        </row>
        <row r="755">
          <cell r="B755"/>
        </row>
        <row r="756">
          <cell r="B756"/>
        </row>
        <row r="757">
          <cell r="B757"/>
        </row>
        <row r="758">
          <cell r="B758"/>
        </row>
        <row r="759">
          <cell r="B759"/>
        </row>
        <row r="760">
          <cell r="B760"/>
        </row>
        <row r="761">
          <cell r="B761"/>
        </row>
        <row r="762">
          <cell r="B762"/>
        </row>
        <row r="763">
          <cell r="B763"/>
        </row>
        <row r="764">
          <cell r="B764"/>
        </row>
        <row r="765">
          <cell r="B765"/>
        </row>
        <row r="766">
          <cell r="B766"/>
        </row>
        <row r="767">
          <cell r="B767"/>
        </row>
        <row r="768">
          <cell r="B768"/>
        </row>
        <row r="769">
          <cell r="B769"/>
        </row>
        <row r="770">
          <cell r="B770"/>
        </row>
        <row r="771">
          <cell r="B771"/>
        </row>
        <row r="772">
          <cell r="B772"/>
        </row>
        <row r="773">
          <cell r="B773"/>
        </row>
        <row r="774">
          <cell r="B774"/>
        </row>
        <row r="775">
          <cell r="B775"/>
        </row>
        <row r="776">
          <cell r="B776"/>
        </row>
        <row r="777">
          <cell r="B777"/>
        </row>
        <row r="778">
          <cell r="B778"/>
        </row>
        <row r="779">
          <cell r="B779"/>
        </row>
        <row r="780">
          <cell r="B780"/>
        </row>
        <row r="781">
          <cell r="B781"/>
        </row>
        <row r="782">
          <cell r="B782"/>
        </row>
        <row r="783">
          <cell r="B783"/>
        </row>
        <row r="784">
          <cell r="B784"/>
        </row>
        <row r="785">
          <cell r="B785"/>
        </row>
        <row r="786">
          <cell r="B786"/>
        </row>
        <row r="787">
          <cell r="B787"/>
        </row>
        <row r="788">
          <cell r="B788"/>
        </row>
        <row r="789">
          <cell r="B789"/>
        </row>
        <row r="790">
          <cell r="B790"/>
        </row>
        <row r="791">
          <cell r="B791"/>
        </row>
        <row r="792">
          <cell r="B792"/>
        </row>
        <row r="793">
          <cell r="B793"/>
        </row>
        <row r="794">
          <cell r="B794"/>
        </row>
        <row r="795">
          <cell r="B795"/>
        </row>
        <row r="796">
          <cell r="B796"/>
        </row>
        <row r="797">
          <cell r="B797"/>
        </row>
        <row r="798">
          <cell r="B798"/>
        </row>
        <row r="799">
          <cell r="B799"/>
        </row>
        <row r="800">
          <cell r="B800"/>
        </row>
        <row r="801">
          <cell r="B801"/>
        </row>
        <row r="802">
          <cell r="B802"/>
        </row>
        <row r="803">
          <cell r="B803"/>
        </row>
        <row r="804">
          <cell r="B804"/>
        </row>
        <row r="805">
          <cell r="B805"/>
        </row>
        <row r="806">
          <cell r="B806"/>
        </row>
        <row r="807">
          <cell r="B807"/>
        </row>
        <row r="808">
          <cell r="B808"/>
        </row>
        <row r="809">
          <cell r="B809"/>
        </row>
        <row r="810">
          <cell r="B810"/>
        </row>
        <row r="811">
          <cell r="B811"/>
        </row>
        <row r="812">
          <cell r="B812"/>
        </row>
        <row r="813">
          <cell r="B813"/>
        </row>
        <row r="814">
          <cell r="B814"/>
        </row>
        <row r="815">
          <cell r="B815"/>
        </row>
        <row r="816">
          <cell r="B816"/>
        </row>
        <row r="817">
          <cell r="B817"/>
        </row>
        <row r="818">
          <cell r="B818"/>
        </row>
        <row r="819">
          <cell r="B819"/>
        </row>
        <row r="820">
          <cell r="B820"/>
        </row>
        <row r="821">
          <cell r="B821"/>
        </row>
        <row r="822">
          <cell r="B822"/>
        </row>
        <row r="823">
          <cell r="B823"/>
        </row>
        <row r="824">
          <cell r="B824"/>
        </row>
        <row r="825">
          <cell r="B825"/>
        </row>
        <row r="826">
          <cell r="B826"/>
        </row>
        <row r="827">
          <cell r="B827"/>
        </row>
        <row r="828">
          <cell r="B828"/>
        </row>
        <row r="829">
          <cell r="B829"/>
        </row>
        <row r="830">
          <cell r="B830"/>
        </row>
        <row r="831">
          <cell r="B831"/>
        </row>
        <row r="832">
          <cell r="B832"/>
        </row>
        <row r="833">
          <cell r="B833"/>
        </row>
        <row r="834">
          <cell r="B834"/>
        </row>
        <row r="835">
          <cell r="B835"/>
        </row>
        <row r="836">
          <cell r="B836"/>
        </row>
        <row r="837">
          <cell r="B837"/>
        </row>
        <row r="838">
          <cell r="B838"/>
        </row>
        <row r="839">
          <cell r="B839"/>
        </row>
        <row r="840">
          <cell r="B840"/>
        </row>
        <row r="841">
          <cell r="B841"/>
        </row>
        <row r="842">
          <cell r="B842"/>
        </row>
        <row r="843">
          <cell r="B843"/>
        </row>
        <row r="844">
          <cell r="B844"/>
        </row>
        <row r="845">
          <cell r="B845"/>
        </row>
        <row r="846">
          <cell r="B846"/>
        </row>
        <row r="847">
          <cell r="B847"/>
        </row>
        <row r="848">
          <cell r="B848"/>
        </row>
        <row r="849">
          <cell r="B849"/>
        </row>
        <row r="850">
          <cell r="B850"/>
        </row>
        <row r="851">
          <cell r="B851"/>
        </row>
        <row r="852">
          <cell r="B852"/>
        </row>
        <row r="853">
          <cell r="B853"/>
        </row>
        <row r="854">
          <cell r="B854"/>
        </row>
        <row r="855">
          <cell r="B855"/>
        </row>
        <row r="856">
          <cell r="B856"/>
        </row>
        <row r="857">
          <cell r="B857"/>
        </row>
        <row r="858">
          <cell r="B858"/>
        </row>
        <row r="859">
          <cell r="B859"/>
        </row>
        <row r="860">
          <cell r="B860"/>
        </row>
        <row r="861">
          <cell r="B861"/>
        </row>
        <row r="862">
          <cell r="B862"/>
        </row>
        <row r="863">
          <cell r="B863"/>
        </row>
        <row r="864">
          <cell r="B864"/>
        </row>
        <row r="865">
          <cell r="B865"/>
        </row>
        <row r="866">
          <cell r="B866"/>
        </row>
        <row r="867">
          <cell r="B867"/>
        </row>
        <row r="868">
          <cell r="B868"/>
        </row>
        <row r="869">
          <cell r="B869"/>
        </row>
        <row r="870">
          <cell r="B870"/>
        </row>
        <row r="871">
          <cell r="B871"/>
        </row>
        <row r="872">
          <cell r="B872"/>
        </row>
        <row r="873">
          <cell r="B873"/>
        </row>
        <row r="874">
          <cell r="B874"/>
        </row>
        <row r="875">
          <cell r="B875"/>
        </row>
        <row r="876">
          <cell r="B876"/>
        </row>
        <row r="877">
          <cell r="B877"/>
        </row>
        <row r="878">
          <cell r="B878"/>
        </row>
        <row r="879">
          <cell r="B879"/>
        </row>
        <row r="880">
          <cell r="B880"/>
        </row>
        <row r="881">
          <cell r="B881"/>
        </row>
        <row r="882">
          <cell r="B882"/>
        </row>
        <row r="883">
          <cell r="B883"/>
        </row>
        <row r="884">
          <cell r="B884"/>
        </row>
        <row r="885">
          <cell r="B885"/>
        </row>
        <row r="886">
          <cell r="B886"/>
        </row>
        <row r="887">
          <cell r="B887"/>
        </row>
        <row r="888">
          <cell r="B888"/>
        </row>
        <row r="889">
          <cell r="B889"/>
        </row>
        <row r="890">
          <cell r="B890"/>
        </row>
        <row r="891">
          <cell r="B891"/>
        </row>
        <row r="892">
          <cell r="B892"/>
        </row>
        <row r="893">
          <cell r="B893"/>
        </row>
        <row r="894">
          <cell r="B894"/>
        </row>
        <row r="895">
          <cell r="B895"/>
        </row>
        <row r="896">
          <cell r="B896"/>
        </row>
        <row r="897">
          <cell r="B897"/>
        </row>
        <row r="898">
          <cell r="B898"/>
        </row>
        <row r="899">
          <cell r="B899"/>
        </row>
        <row r="900">
          <cell r="B900"/>
        </row>
        <row r="901">
          <cell r="B901"/>
        </row>
        <row r="902">
          <cell r="B902"/>
        </row>
        <row r="903">
          <cell r="B903"/>
        </row>
        <row r="904">
          <cell r="B904"/>
        </row>
        <row r="905">
          <cell r="B905"/>
        </row>
        <row r="906">
          <cell r="B906"/>
        </row>
        <row r="907">
          <cell r="B907"/>
        </row>
        <row r="908">
          <cell r="B908"/>
        </row>
        <row r="909">
          <cell r="B909"/>
        </row>
        <row r="910">
          <cell r="B910"/>
        </row>
        <row r="911">
          <cell r="B911"/>
        </row>
        <row r="912">
          <cell r="B912"/>
        </row>
        <row r="913">
          <cell r="B913"/>
        </row>
        <row r="914">
          <cell r="B914"/>
        </row>
        <row r="915">
          <cell r="B915"/>
        </row>
        <row r="916">
          <cell r="B916"/>
        </row>
        <row r="917">
          <cell r="B917"/>
        </row>
        <row r="918">
          <cell r="B918"/>
        </row>
        <row r="919">
          <cell r="B919"/>
        </row>
        <row r="920">
          <cell r="B920"/>
        </row>
        <row r="921">
          <cell r="B921"/>
        </row>
        <row r="922">
          <cell r="B922"/>
        </row>
        <row r="923">
          <cell r="B923"/>
        </row>
        <row r="924">
          <cell r="B924"/>
        </row>
        <row r="925">
          <cell r="B925"/>
        </row>
        <row r="926">
          <cell r="B926"/>
        </row>
        <row r="927">
          <cell r="B927"/>
        </row>
        <row r="928">
          <cell r="B928"/>
        </row>
        <row r="929">
          <cell r="B929"/>
        </row>
        <row r="930">
          <cell r="B930"/>
        </row>
        <row r="931">
          <cell r="B931"/>
        </row>
        <row r="932">
          <cell r="B932"/>
        </row>
        <row r="933">
          <cell r="B933"/>
        </row>
        <row r="934">
          <cell r="B934"/>
        </row>
        <row r="935">
          <cell r="B935"/>
        </row>
        <row r="936">
          <cell r="B936"/>
        </row>
        <row r="937">
          <cell r="B937"/>
        </row>
        <row r="938">
          <cell r="B938"/>
        </row>
        <row r="939">
          <cell r="B939"/>
        </row>
        <row r="940">
          <cell r="B940"/>
        </row>
        <row r="941">
          <cell r="B941"/>
        </row>
        <row r="942">
          <cell r="B942"/>
        </row>
        <row r="943">
          <cell r="B943"/>
        </row>
        <row r="944">
          <cell r="B944"/>
        </row>
        <row r="945">
          <cell r="B945"/>
        </row>
        <row r="946">
          <cell r="B946"/>
        </row>
        <row r="947">
          <cell r="B947"/>
        </row>
        <row r="948">
          <cell r="B948"/>
        </row>
        <row r="949">
          <cell r="B949"/>
        </row>
        <row r="950">
          <cell r="B950"/>
        </row>
        <row r="951">
          <cell r="B951"/>
        </row>
        <row r="952">
          <cell r="B952"/>
        </row>
        <row r="953">
          <cell r="B953"/>
        </row>
        <row r="954">
          <cell r="B954"/>
        </row>
        <row r="955">
          <cell r="B955"/>
        </row>
        <row r="956">
          <cell r="B956"/>
        </row>
        <row r="957">
          <cell r="B957"/>
        </row>
        <row r="958">
          <cell r="B958"/>
        </row>
        <row r="959">
          <cell r="B959"/>
        </row>
        <row r="960">
          <cell r="B960"/>
        </row>
        <row r="961">
          <cell r="B961"/>
        </row>
        <row r="962">
          <cell r="B962"/>
        </row>
        <row r="963">
          <cell r="B963"/>
        </row>
        <row r="964">
          <cell r="B964"/>
        </row>
        <row r="965">
          <cell r="B965"/>
        </row>
        <row r="966">
          <cell r="B966"/>
        </row>
        <row r="967">
          <cell r="B967"/>
        </row>
        <row r="968">
          <cell r="B968"/>
        </row>
        <row r="969">
          <cell r="B969"/>
        </row>
        <row r="970">
          <cell r="B970"/>
        </row>
        <row r="971">
          <cell r="B971"/>
        </row>
        <row r="972">
          <cell r="B972"/>
        </row>
        <row r="973">
          <cell r="B973"/>
        </row>
        <row r="974">
          <cell r="B974"/>
        </row>
        <row r="975">
          <cell r="B975"/>
        </row>
        <row r="976">
          <cell r="B976"/>
        </row>
        <row r="977">
          <cell r="B977"/>
        </row>
        <row r="978">
          <cell r="B978"/>
        </row>
        <row r="979">
          <cell r="B979"/>
        </row>
        <row r="980">
          <cell r="B980"/>
        </row>
        <row r="981">
          <cell r="B981"/>
        </row>
        <row r="982">
          <cell r="B982"/>
        </row>
        <row r="983">
          <cell r="B983"/>
        </row>
        <row r="984">
          <cell r="B984"/>
        </row>
        <row r="985">
          <cell r="B985"/>
        </row>
        <row r="986">
          <cell r="B986"/>
        </row>
        <row r="987">
          <cell r="B987"/>
        </row>
        <row r="988">
          <cell r="B988"/>
        </row>
        <row r="989">
          <cell r="B989"/>
        </row>
        <row r="990">
          <cell r="B990"/>
        </row>
        <row r="991">
          <cell r="B991"/>
        </row>
        <row r="992">
          <cell r="B992"/>
        </row>
        <row r="993">
          <cell r="B993"/>
        </row>
        <row r="994">
          <cell r="B994"/>
        </row>
        <row r="995">
          <cell r="B995"/>
        </row>
        <row r="996">
          <cell r="B996"/>
        </row>
        <row r="997">
          <cell r="B997"/>
        </row>
        <row r="998">
          <cell r="B998"/>
        </row>
        <row r="999">
          <cell r="B999"/>
        </row>
        <row r="1000">
          <cell r="B1000"/>
        </row>
        <row r="1001">
          <cell r="B1001"/>
        </row>
        <row r="1002">
          <cell r="B1002"/>
        </row>
        <row r="1003">
          <cell r="B1003"/>
        </row>
        <row r="1004">
          <cell r="B1004"/>
        </row>
        <row r="1005">
          <cell r="B1005"/>
        </row>
        <row r="1006">
          <cell r="B1006"/>
        </row>
        <row r="1007">
          <cell r="B1007"/>
        </row>
        <row r="1008">
          <cell r="B1008"/>
        </row>
        <row r="1009">
          <cell r="B1009"/>
        </row>
        <row r="1010">
          <cell r="B1010"/>
        </row>
        <row r="1011">
          <cell r="B1011"/>
        </row>
        <row r="1012">
          <cell r="B1012"/>
        </row>
        <row r="1013">
          <cell r="B1013"/>
        </row>
        <row r="1014">
          <cell r="B1014"/>
        </row>
        <row r="1015">
          <cell r="B1015"/>
        </row>
        <row r="1016">
          <cell r="B1016"/>
        </row>
        <row r="1017">
          <cell r="B1017"/>
        </row>
        <row r="1018">
          <cell r="B1018"/>
        </row>
        <row r="1019">
          <cell r="B1019"/>
        </row>
        <row r="1020">
          <cell r="B1020"/>
        </row>
        <row r="1021">
          <cell r="B1021"/>
        </row>
        <row r="1022">
          <cell r="B1022"/>
        </row>
        <row r="1023">
          <cell r="B1023"/>
        </row>
        <row r="1024">
          <cell r="B1024"/>
        </row>
        <row r="1025">
          <cell r="B1025"/>
        </row>
        <row r="1026">
          <cell r="B1026"/>
        </row>
        <row r="1027">
          <cell r="B1027"/>
        </row>
        <row r="1028">
          <cell r="B1028"/>
        </row>
        <row r="1029">
          <cell r="B1029"/>
        </row>
        <row r="1030">
          <cell r="B1030"/>
        </row>
        <row r="1031">
          <cell r="B1031"/>
        </row>
        <row r="1032">
          <cell r="B1032"/>
        </row>
        <row r="1033">
          <cell r="B1033"/>
        </row>
        <row r="1034">
          <cell r="B1034"/>
        </row>
        <row r="1035">
          <cell r="B1035"/>
        </row>
        <row r="1036">
          <cell r="B1036"/>
        </row>
        <row r="1037">
          <cell r="B1037"/>
        </row>
        <row r="1038">
          <cell r="B1038"/>
        </row>
        <row r="1039">
          <cell r="B1039"/>
        </row>
        <row r="1040">
          <cell r="B1040"/>
        </row>
        <row r="1041">
          <cell r="B1041"/>
        </row>
        <row r="1042">
          <cell r="B1042"/>
        </row>
        <row r="1043">
          <cell r="B1043"/>
        </row>
        <row r="1044">
          <cell r="B1044"/>
        </row>
        <row r="1045">
          <cell r="B1045"/>
        </row>
        <row r="1046">
          <cell r="B1046"/>
        </row>
        <row r="1047">
          <cell r="B1047"/>
        </row>
        <row r="1048">
          <cell r="B1048"/>
        </row>
        <row r="1049">
          <cell r="B1049"/>
        </row>
        <row r="1050">
          <cell r="B1050"/>
        </row>
        <row r="1051">
          <cell r="B1051"/>
        </row>
        <row r="1052">
          <cell r="B1052"/>
        </row>
        <row r="1053">
          <cell r="B1053"/>
        </row>
        <row r="1054">
          <cell r="B1054"/>
        </row>
        <row r="1055">
          <cell r="B1055"/>
        </row>
        <row r="1056">
          <cell r="B1056"/>
        </row>
        <row r="1057">
          <cell r="B1057"/>
        </row>
        <row r="1058">
          <cell r="B1058"/>
        </row>
        <row r="1059">
          <cell r="B1059"/>
        </row>
        <row r="1060">
          <cell r="B1060"/>
        </row>
        <row r="1061">
          <cell r="B1061"/>
        </row>
        <row r="1062">
          <cell r="B1062"/>
        </row>
        <row r="1063">
          <cell r="B1063"/>
        </row>
        <row r="1064">
          <cell r="B1064"/>
        </row>
        <row r="1065">
          <cell r="B1065"/>
        </row>
        <row r="1066">
          <cell r="B1066"/>
        </row>
        <row r="1067">
          <cell r="B1067"/>
        </row>
        <row r="1068">
          <cell r="B1068"/>
        </row>
        <row r="1069">
          <cell r="B1069"/>
        </row>
        <row r="1070">
          <cell r="B1070"/>
        </row>
        <row r="1071">
          <cell r="B1071"/>
        </row>
        <row r="1072">
          <cell r="B1072"/>
        </row>
        <row r="1073">
          <cell r="B1073"/>
        </row>
        <row r="1074">
          <cell r="B1074"/>
        </row>
        <row r="1075">
          <cell r="B1075"/>
        </row>
        <row r="1076">
          <cell r="B1076"/>
        </row>
        <row r="1077">
          <cell r="B1077"/>
        </row>
        <row r="1078">
          <cell r="B1078"/>
        </row>
        <row r="1079">
          <cell r="B1079"/>
        </row>
        <row r="1080">
          <cell r="B1080"/>
        </row>
        <row r="1081">
          <cell r="B1081"/>
        </row>
        <row r="1082">
          <cell r="B1082"/>
        </row>
        <row r="1083">
          <cell r="B1083"/>
        </row>
        <row r="1084">
          <cell r="B1084"/>
        </row>
        <row r="1085">
          <cell r="B1085"/>
        </row>
        <row r="1086">
          <cell r="B1086"/>
        </row>
        <row r="1087">
          <cell r="B1087"/>
        </row>
        <row r="1088">
          <cell r="B1088"/>
        </row>
        <row r="1089">
          <cell r="B1089"/>
        </row>
        <row r="1090">
          <cell r="B1090"/>
        </row>
        <row r="1091">
          <cell r="B1091"/>
        </row>
        <row r="1092">
          <cell r="B1092"/>
        </row>
        <row r="1093">
          <cell r="B1093"/>
        </row>
        <row r="1094">
          <cell r="B1094"/>
        </row>
        <row r="1095">
          <cell r="B1095"/>
        </row>
        <row r="1096">
          <cell r="B1096"/>
        </row>
        <row r="1097">
          <cell r="B1097"/>
        </row>
        <row r="1098">
          <cell r="B1098"/>
        </row>
        <row r="1099">
          <cell r="B1099"/>
        </row>
        <row r="1100">
          <cell r="B1100"/>
        </row>
        <row r="1101">
          <cell r="B1101"/>
        </row>
        <row r="1102">
          <cell r="B1102"/>
        </row>
        <row r="1103">
          <cell r="B1103"/>
        </row>
        <row r="1104">
          <cell r="B1104"/>
        </row>
        <row r="1105">
          <cell r="B1105"/>
        </row>
        <row r="1106">
          <cell r="B1106"/>
        </row>
        <row r="1107">
          <cell r="B1107"/>
        </row>
        <row r="1108">
          <cell r="B1108"/>
        </row>
        <row r="1109">
          <cell r="B1109"/>
        </row>
        <row r="1110">
          <cell r="B1110"/>
        </row>
        <row r="1111">
          <cell r="B1111"/>
        </row>
        <row r="1112">
          <cell r="B1112"/>
        </row>
        <row r="1113">
          <cell r="B1113"/>
        </row>
        <row r="1114">
          <cell r="B1114"/>
        </row>
        <row r="1115">
          <cell r="B1115"/>
        </row>
        <row r="1116">
          <cell r="B1116"/>
        </row>
        <row r="1117">
          <cell r="B1117"/>
        </row>
        <row r="1118">
          <cell r="B1118"/>
        </row>
        <row r="1119">
          <cell r="B1119"/>
        </row>
        <row r="1120">
          <cell r="B1120"/>
        </row>
        <row r="1121">
          <cell r="B1121"/>
        </row>
        <row r="1122">
          <cell r="B1122"/>
        </row>
        <row r="1123">
          <cell r="B1123"/>
        </row>
        <row r="1124">
          <cell r="B1124"/>
        </row>
        <row r="1125">
          <cell r="B1125"/>
        </row>
        <row r="1126">
          <cell r="B1126"/>
        </row>
        <row r="1127">
          <cell r="B1127"/>
        </row>
        <row r="1128">
          <cell r="B1128"/>
        </row>
        <row r="1129">
          <cell r="B1129"/>
        </row>
        <row r="1130">
          <cell r="B1130"/>
        </row>
        <row r="1131">
          <cell r="B1131"/>
        </row>
        <row r="1132">
          <cell r="B1132"/>
        </row>
        <row r="1133">
          <cell r="B1133"/>
        </row>
        <row r="1134">
          <cell r="B1134"/>
        </row>
        <row r="1135">
          <cell r="B1135"/>
        </row>
        <row r="1136">
          <cell r="B1136"/>
        </row>
        <row r="1137">
          <cell r="B1137"/>
        </row>
        <row r="1138">
          <cell r="B1138"/>
        </row>
        <row r="1139">
          <cell r="B1139"/>
        </row>
        <row r="1140">
          <cell r="B1140"/>
        </row>
        <row r="1141">
          <cell r="B1141"/>
        </row>
        <row r="1142">
          <cell r="B1142"/>
        </row>
        <row r="1143">
          <cell r="B1143"/>
        </row>
        <row r="1144">
          <cell r="B1144"/>
        </row>
        <row r="1145">
          <cell r="B1145"/>
        </row>
        <row r="1146">
          <cell r="B1146"/>
        </row>
        <row r="1147">
          <cell r="B1147"/>
        </row>
        <row r="1148">
          <cell r="B1148"/>
        </row>
        <row r="1149">
          <cell r="B1149"/>
        </row>
        <row r="1150">
          <cell r="B1150"/>
        </row>
        <row r="1151">
          <cell r="B1151"/>
        </row>
        <row r="1152">
          <cell r="B1152"/>
        </row>
        <row r="1153">
          <cell r="B1153"/>
        </row>
        <row r="1154">
          <cell r="B1154"/>
        </row>
        <row r="1155">
          <cell r="B1155"/>
        </row>
        <row r="1156">
          <cell r="B1156"/>
        </row>
        <row r="1157">
          <cell r="B1157"/>
        </row>
        <row r="1158">
          <cell r="B1158"/>
        </row>
        <row r="1159">
          <cell r="B1159"/>
        </row>
        <row r="1160">
          <cell r="B1160"/>
        </row>
        <row r="1161">
          <cell r="B1161"/>
        </row>
        <row r="1162">
          <cell r="B1162"/>
        </row>
        <row r="1163">
          <cell r="B1163"/>
        </row>
        <row r="1164">
          <cell r="B1164"/>
        </row>
        <row r="1165">
          <cell r="B1165"/>
        </row>
        <row r="1166">
          <cell r="B1166"/>
        </row>
        <row r="1167">
          <cell r="B1167"/>
        </row>
        <row r="1168">
          <cell r="B1168"/>
        </row>
        <row r="1169">
          <cell r="B1169"/>
        </row>
        <row r="1170">
          <cell r="B1170"/>
        </row>
        <row r="1171">
          <cell r="B1171"/>
        </row>
        <row r="1172">
          <cell r="B1172"/>
        </row>
        <row r="1173">
          <cell r="B1173"/>
        </row>
        <row r="1174">
          <cell r="B1174"/>
        </row>
        <row r="1175">
          <cell r="B1175"/>
        </row>
        <row r="1176">
          <cell r="B1176"/>
        </row>
        <row r="1177">
          <cell r="B1177"/>
        </row>
        <row r="1178">
          <cell r="B1178"/>
        </row>
        <row r="1179">
          <cell r="B1179"/>
        </row>
        <row r="1180">
          <cell r="B1180"/>
        </row>
        <row r="1181">
          <cell r="B1181"/>
        </row>
        <row r="1182">
          <cell r="B1182"/>
        </row>
        <row r="1183">
          <cell r="B1183"/>
        </row>
        <row r="1184">
          <cell r="B1184"/>
        </row>
        <row r="1185">
          <cell r="B1185"/>
        </row>
        <row r="1186">
          <cell r="B1186"/>
        </row>
        <row r="1187">
          <cell r="B1187"/>
        </row>
        <row r="1188">
          <cell r="B1188"/>
        </row>
        <row r="1189">
          <cell r="B1189"/>
        </row>
        <row r="1190">
          <cell r="B1190"/>
        </row>
        <row r="1191">
          <cell r="B1191"/>
        </row>
        <row r="1192">
          <cell r="B1192"/>
        </row>
        <row r="1193">
          <cell r="B1193"/>
        </row>
        <row r="1194">
          <cell r="B1194"/>
        </row>
        <row r="1195">
          <cell r="B1195"/>
        </row>
        <row r="1196">
          <cell r="B1196"/>
        </row>
        <row r="1197">
          <cell r="B1197"/>
        </row>
        <row r="1198">
          <cell r="B1198"/>
        </row>
        <row r="1199">
          <cell r="B1199"/>
        </row>
        <row r="1200">
          <cell r="B1200"/>
        </row>
        <row r="1201">
          <cell r="B1201"/>
        </row>
        <row r="1202">
          <cell r="B1202"/>
        </row>
        <row r="1203">
          <cell r="B1203"/>
        </row>
        <row r="1204">
          <cell r="B1204"/>
        </row>
        <row r="1205">
          <cell r="B1205"/>
        </row>
        <row r="1206">
          <cell r="B1206"/>
        </row>
        <row r="1207">
          <cell r="B1207"/>
        </row>
        <row r="1208">
          <cell r="B1208"/>
        </row>
        <row r="1209">
          <cell r="B1209"/>
        </row>
        <row r="1210">
          <cell r="B1210"/>
        </row>
        <row r="1211">
          <cell r="B1211"/>
        </row>
        <row r="1212">
          <cell r="B1212"/>
        </row>
        <row r="1213">
          <cell r="B1213"/>
        </row>
        <row r="1214">
          <cell r="B1214"/>
        </row>
        <row r="1215">
          <cell r="B1215"/>
        </row>
        <row r="1216">
          <cell r="B1216"/>
        </row>
        <row r="1217">
          <cell r="B1217"/>
        </row>
        <row r="1218">
          <cell r="B1218"/>
        </row>
        <row r="1219">
          <cell r="B1219"/>
        </row>
        <row r="1220">
          <cell r="B1220"/>
        </row>
        <row r="1221">
          <cell r="B1221"/>
        </row>
        <row r="1222">
          <cell r="B1222"/>
        </row>
        <row r="1223">
          <cell r="B1223"/>
        </row>
        <row r="1224">
          <cell r="B1224"/>
        </row>
        <row r="1225">
          <cell r="B1225"/>
        </row>
        <row r="1226">
          <cell r="B1226"/>
        </row>
        <row r="1227">
          <cell r="B1227"/>
        </row>
        <row r="1228">
          <cell r="B1228"/>
        </row>
        <row r="1229">
          <cell r="B1229"/>
        </row>
        <row r="1230">
          <cell r="B1230"/>
        </row>
        <row r="1231">
          <cell r="B1231"/>
        </row>
        <row r="1232">
          <cell r="B1232"/>
        </row>
        <row r="1233">
          <cell r="B1233"/>
        </row>
        <row r="1234">
          <cell r="B1234"/>
        </row>
        <row r="1235">
          <cell r="B1235"/>
        </row>
        <row r="1236">
          <cell r="B1236"/>
        </row>
        <row r="1237">
          <cell r="B1237"/>
        </row>
        <row r="1238">
          <cell r="B1238"/>
        </row>
        <row r="1239">
          <cell r="B1239"/>
        </row>
        <row r="1240">
          <cell r="B1240"/>
        </row>
        <row r="1241">
          <cell r="B1241"/>
        </row>
        <row r="1242">
          <cell r="B1242"/>
        </row>
        <row r="1243">
          <cell r="B1243"/>
        </row>
        <row r="1244">
          <cell r="B1244"/>
        </row>
        <row r="1245">
          <cell r="B1245"/>
        </row>
        <row r="1246">
          <cell r="B1246"/>
        </row>
        <row r="1247">
          <cell r="B1247"/>
        </row>
        <row r="1248">
          <cell r="B1248"/>
        </row>
        <row r="1249">
          <cell r="B1249"/>
        </row>
        <row r="1250">
          <cell r="B1250"/>
        </row>
        <row r="1251">
          <cell r="B1251"/>
        </row>
        <row r="1252">
          <cell r="B1252"/>
        </row>
        <row r="1253">
          <cell r="B1253"/>
        </row>
        <row r="1254">
          <cell r="B1254"/>
        </row>
        <row r="1255">
          <cell r="B1255"/>
        </row>
        <row r="1256">
          <cell r="B1256"/>
        </row>
        <row r="1257">
          <cell r="B1257"/>
        </row>
        <row r="1258">
          <cell r="B1258"/>
        </row>
        <row r="1259">
          <cell r="B1259"/>
        </row>
        <row r="1260">
          <cell r="B1260"/>
        </row>
        <row r="1261">
          <cell r="B1261"/>
        </row>
        <row r="1262">
          <cell r="B1262"/>
        </row>
        <row r="1263">
          <cell r="B1263"/>
        </row>
        <row r="1264">
          <cell r="B1264"/>
        </row>
        <row r="1265">
          <cell r="B1265"/>
        </row>
        <row r="1266">
          <cell r="B1266"/>
        </row>
        <row r="1267">
          <cell r="B1267"/>
        </row>
        <row r="1268">
          <cell r="B1268"/>
        </row>
        <row r="1269">
          <cell r="B1269"/>
        </row>
        <row r="1270">
          <cell r="B1270"/>
        </row>
        <row r="1271">
          <cell r="B1271"/>
        </row>
        <row r="1272">
          <cell r="B1272"/>
        </row>
        <row r="1273">
          <cell r="B1273"/>
        </row>
        <row r="1274">
          <cell r="B1274"/>
        </row>
        <row r="1275">
          <cell r="B1275"/>
        </row>
        <row r="1276">
          <cell r="B1276"/>
        </row>
        <row r="1277">
          <cell r="B1277"/>
        </row>
        <row r="1278">
          <cell r="B1278"/>
        </row>
        <row r="1279">
          <cell r="B1279"/>
        </row>
        <row r="1280">
          <cell r="B1280"/>
        </row>
        <row r="1281">
          <cell r="B1281"/>
        </row>
        <row r="1282">
          <cell r="B1282"/>
        </row>
        <row r="1283">
          <cell r="B1283"/>
        </row>
        <row r="1284">
          <cell r="B1284"/>
        </row>
        <row r="1285">
          <cell r="B1285"/>
        </row>
        <row r="1286">
          <cell r="B1286"/>
        </row>
        <row r="1287">
          <cell r="B1287"/>
        </row>
        <row r="1288">
          <cell r="B1288"/>
        </row>
        <row r="1289">
          <cell r="B1289"/>
        </row>
        <row r="1290">
          <cell r="B1290"/>
        </row>
        <row r="1291">
          <cell r="B1291"/>
        </row>
        <row r="1292">
          <cell r="B1292"/>
        </row>
        <row r="1293">
          <cell r="B1293"/>
        </row>
        <row r="1294">
          <cell r="B1294"/>
        </row>
        <row r="1295">
          <cell r="B1295"/>
        </row>
        <row r="1296">
          <cell r="B1296"/>
        </row>
        <row r="1297">
          <cell r="B1297"/>
        </row>
        <row r="1298">
          <cell r="B1298"/>
        </row>
        <row r="1299">
          <cell r="B1299"/>
        </row>
        <row r="1300">
          <cell r="B1300"/>
        </row>
        <row r="1301">
          <cell r="B1301"/>
        </row>
        <row r="1302">
          <cell r="B1302"/>
        </row>
        <row r="1303">
          <cell r="B1303"/>
        </row>
        <row r="1304">
          <cell r="B1304"/>
        </row>
        <row r="1305">
          <cell r="B1305"/>
        </row>
        <row r="1306">
          <cell r="B1306"/>
        </row>
        <row r="1307">
          <cell r="B1307"/>
        </row>
        <row r="1308">
          <cell r="B1308"/>
        </row>
        <row r="1309">
          <cell r="B1309"/>
        </row>
        <row r="1310">
          <cell r="B1310"/>
        </row>
        <row r="1311">
          <cell r="B1311"/>
        </row>
        <row r="1312">
          <cell r="B1312"/>
        </row>
        <row r="1313">
          <cell r="B1313"/>
        </row>
        <row r="1314">
          <cell r="B1314"/>
        </row>
        <row r="1315">
          <cell r="B1315"/>
        </row>
        <row r="1316">
          <cell r="B1316"/>
        </row>
        <row r="1317">
          <cell r="B1317"/>
        </row>
        <row r="1318">
          <cell r="B1318"/>
        </row>
        <row r="1319">
          <cell r="B1319"/>
        </row>
        <row r="1320">
          <cell r="B1320"/>
        </row>
        <row r="1321">
          <cell r="B1321"/>
        </row>
        <row r="1322">
          <cell r="B1322"/>
        </row>
        <row r="1323">
          <cell r="B1323"/>
        </row>
        <row r="1324">
          <cell r="B1324"/>
        </row>
        <row r="1325">
          <cell r="B1325"/>
        </row>
        <row r="1326">
          <cell r="B1326"/>
        </row>
        <row r="1327">
          <cell r="B1327"/>
        </row>
        <row r="1328">
          <cell r="B1328"/>
        </row>
        <row r="1329">
          <cell r="B1329"/>
        </row>
        <row r="1330">
          <cell r="B1330"/>
        </row>
        <row r="1331">
          <cell r="B1331"/>
        </row>
        <row r="1332">
          <cell r="B1332"/>
        </row>
        <row r="1333">
          <cell r="B1333"/>
        </row>
        <row r="1334">
          <cell r="B1334"/>
        </row>
        <row r="1335">
          <cell r="B1335"/>
        </row>
        <row r="1336">
          <cell r="B1336"/>
        </row>
        <row r="1337">
          <cell r="B1337"/>
        </row>
        <row r="1338">
          <cell r="B1338"/>
        </row>
        <row r="1339">
          <cell r="B1339"/>
        </row>
        <row r="1340">
          <cell r="B1340"/>
        </row>
        <row r="1341">
          <cell r="B1341"/>
        </row>
        <row r="1342">
          <cell r="B1342"/>
        </row>
        <row r="1343">
          <cell r="B1343"/>
        </row>
        <row r="1344">
          <cell r="B1344"/>
        </row>
        <row r="1345">
          <cell r="B1345"/>
        </row>
        <row r="1346">
          <cell r="B1346"/>
        </row>
        <row r="1347">
          <cell r="B1347"/>
        </row>
        <row r="1348">
          <cell r="B1348"/>
        </row>
        <row r="1349">
          <cell r="B1349"/>
        </row>
        <row r="1350">
          <cell r="B1350"/>
        </row>
        <row r="1351">
          <cell r="B1351"/>
        </row>
        <row r="1352">
          <cell r="B1352"/>
        </row>
        <row r="1353">
          <cell r="B1353"/>
        </row>
        <row r="1354">
          <cell r="B1354"/>
        </row>
        <row r="1355">
          <cell r="B1355"/>
        </row>
        <row r="1356">
          <cell r="B1356"/>
        </row>
        <row r="1357">
          <cell r="B1357"/>
        </row>
        <row r="1358">
          <cell r="B1358"/>
        </row>
        <row r="1359">
          <cell r="B1359"/>
        </row>
        <row r="1360">
          <cell r="B1360"/>
        </row>
        <row r="1361">
          <cell r="B1361"/>
        </row>
        <row r="1362">
          <cell r="B1362"/>
        </row>
        <row r="1363">
          <cell r="B1363"/>
        </row>
        <row r="1364">
          <cell r="B1364"/>
        </row>
        <row r="1365">
          <cell r="B1365"/>
        </row>
        <row r="1366">
          <cell r="B1366"/>
        </row>
        <row r="1367">
          <cell r="B1367"/>
        </row>
        <row r="1368">
          <cell r="B1368"/>
        </row>
        <row r="1369">
          <cell r="B1369"/>
        </row>
        <row r="1370">
          <cell r="B1370"/>
        </row>
        <row r="1371">
          <cell r="B1371"/>
        </row>
        <row r="1372">
          <cell r="B1372"/>
        </row>
        <row r="1373">
          <cell r="B1373"/>
        </row>
        <row r="1374">
          <cell r="B1374"/>
        </row>
        <row r="1375">
          <cell r="B1375"/>
        </row>
        <row r="1376">
          <cell r="B1376"/>
        </row>
        <row r="1377">
          <cell r="B1377"/>
        </row>
        <row r="1378">
          <cell r="B1378"/>
        </row>
        <row r="1379">
          <cell r="B1379"/>
        </row>
        <row r="1380">
          <cell r="B1380"/>
        </row>
        <row r="1381">
          <cell r="B1381"/>
        </row>
        <row r="1382">
          <cell r="B1382"/>
        </row>
        <row r="1383">
          <cell r="B1383"/>
        </row>
        <row r="1384">
          <cell r="B1384"/>
        </row>
        <row r="1385">
          <cell r="B1385"/>
        </row>
        <row r="1386">
          <cell r="B1386"/>
        </row>
        <row r="1387">
          <cell r="B1387"/>
        </row>
        <row r="1388">
          <cell r="B1388"/>
        </row>
        <row r="1389">
          <cell r="B1389"/>
        </row>
        <row r="1390">
          <cell r="B1390"/>
        </row>
        <row r="1391">
          <cell r="B1391"/>
        </row>
        <row r="1392">
          <cell r="B1392"/>
        </row>
        <row r="1393">
          <cell r="B1393"/>
        </row>
        <row r="1394">
          <cell r="B1394"/>
        </row>
        <row r="1395">
          <cell r="B1395"/>
        </row>
        <row r="1396">
          <cell r="B1396"/>
        </row>
        <row r="1397">
          <cell r="B1397"/>
        </row>
        <row r="1398">
          <cell r="B1398"/>
        </row>
        <row r="1399">
          <cell r="B1399"/>
        </row>
        <row r="1400">
          <cell r="B1400"/>
        </row>
        <row r="1401">
          <cell r="B1401"/>
        </row>
        <row r="1402">
          <cell r="B1402"/>
        </row>
        <row r="1403">
          <cell r="B1403"/>
        </row>
        <row r="1404">
          <cell r="B1404"/>
        </row>
        <row r="1405">
          <cell r="B1405"/>
        </row>
        <row r="1406">
          <cell r="B1406"/>
        </row>
        <row r="1407">
          <cell r="B1407"/>
        </row>
        <row r="1408">
          <cell r="B1408"/>
        </row>
        <row r="1409">
          <cell r="B1409"/>
        </row>
        <row r="1410">
          <cell r="B1410"/>
        </row>
        <row r="1411">
          <cell r="B1411"/>
        </row>
        <row r="1412">
          <cell r="B1412"/>
        </row>
        <row r="1413">
          <cell r="B1413"/>
        </row>
        <row r="1414">
          <cell r="B1414"/>
        </row>
        <row r="1415">
          <cell r="B1415"/>
        </row>
        <row r="1416">
          <cell r="B1416"/>
        </row>
        <row r="1417">
          <cell r="B1417"/>
        </row>
        <row r="1418">
          <cell r="B1418"/>
        </row>
        <row r="1419">
          <cell r="B1419"/>
        </row>
        <row r="1420">
          <cell r="B1420"/>
        </row>
        <row r="1421">
          <cell r="B1421"/>
        </row>
        <row r="1422">
          <cell r="B1422"/>
        </row>
        <row r="1423">
          <cell r="B1423"/>
        </row>
        <row r="1424">
          <cell r="B1424"/>
        </row>
        <row r="1425">
          <cell r="B1425"/>
        </row>
        <row r="1426">
          <cell r="B1426"/>
        </row>
        <row r="1427">
          <cell r="B1427"/>
        </row>
        <row r="1428">
          <cell r="B1428"/>
        </row>
        <row r="1429">
          <cell r="B1429"/>
        </row>
        <row r="1430">
          <cell r="B1430"/>
        </row>
        <row r="1431">
          <cell r="B1431"/>
        </row>
        <row r="1432">
          <cell r="B1432"/>
        </row>
        <row r="1433">
          <cell r="B1433"/>
        </row>
        <row r="1434">
          <cell r="B1434"/>
        </row>
        <row r="1435">
          <cell r="B1435"/>
        </row>
        <row r="1436">
          <cell r="B1436"/>
        </row>
        <row r="1437">
          <cell r="B1437"/>
        </row>
        <row r="1438">
          <cell r="B1438"/>
        </row>
        <row r="1439">
          <cell r="B1439"/>
        </row>
        <row r="1440">
          <cell r="B1440"/>
        </row>
        <row r="1441">
          <cell r="B1441"/>
        </row>
        <row r="1442">
          <cell r="B1442"/>
        </row>
        <row r="1443">
          <cell r="B1443"/>
        </row>
        <row r="1444">
          <cell r="B1444"/>
        </row>
        <row r="1445">
          <cell r="B1445"/>
        </row>
        <row r="1446">
          <cell r="B1446"/>
        </row>
        <row r="1447">
          <cell r="B1447"/>
        </row>
        <row r="1448">
          <cell r="B1448"/>
        </row>
        <row r="1449">
          <cell r="B1449"/>
        </row>
        <row r="1450">
          <cell r="B1450"/>
        </row>
        <row r="1451">
          <cell r="B1451"/>
        </row>
        <row r="1452">
          <cell r="B1452"/>
        </row>
        <row r="1453">
          <cell r="B1453"/>
        </row>
        <row r="1454">
          <cell r="B1454"/>
        </row>
        <row r="1455">
          <cell r="B1455"/>
        </row>
        <row r="1456">
          <cell r="B1456"/>
        </row>
        <row r="1457">
          <cell r="B1457"/>
        </row>
        <row r="1458">
          <cell r="B1458"/>
        </row>
        <row r="1459">
          <cell r="B1459"/>
        </row>
        <row r="1460">
          <cell r="B1460"/>
        </row>
        <row r="1461">
          <cell r="B1461"/>
        </row>
        <row r="1462">
          <cell r="B1462"/>
        </row>
        <row r="1463">
          <cell r="B1463"/>
        </row>
        <row r="1464">
          <cell r="B1464"/>
        </row>
        <row r="1465">
          <cell r="B1465"/>
        </row>
        <row r="1466">
          <cell r="B1466"/>
        </row>
        <row r="1467">
          <cell r="B1467"/>
        </row>
        <row r="1468">
          <cell r="B1468"/>
        </row>
        <row r="1469">
          <cell r="B1469"/>
        </row>
        <row r="1470">
          <cell r="B1470"/>
        </row>
        <row r="1471">
          <cell r="B1471"/>
        </row>
        <row r="1472">
          <cell r="B1472"/>
        </row>
        <row r="1473">
          <cell r="B1473"/>
        </row>
        <row r="1474">
          <cell r="B1474"/>
        </row>
        <row r="1475">
          <cell r="B1475"/>
        </row>
        <row r="1476">
          <cell r="B1476"/>
        </row>
        <row r="1477">
          <cell r="B1477"/>
        </row>
        <row r="1478">
          <cell r="B1478"/>
        </row>
        <row r="1479">
          <cell r="B1479"/>
        </row>
        <row r="1480">
          <cell r="B1480"/>
        </row>
        <row r="1481">
          <cell r="B1481"/>
        </row>
        <row r="1482">
          <cell r="B1482"/>
        </row>
        <row r="1483">
          <cell r="B1483"/>
        </row>
        <row r="1484">
          <cell r="B1484"/>
        </row>
        <row r="1485">
          <cell r="B1485"/>
        </row>
        <row r="1486">
          <cell r="B1486"/>
        </row>
        <row r="1487">
          <cell r="B1487"/>
        </row>
        <row r="1488">
          <cell r="B1488"/>
        </row>
        <row r="1489">
          <cell r="B1489"/>
        </row>
        <row r="1490">
          <cell r="B1490"/>
        </row>
        <row r="1491">
          <cell r="B1491"/>
        </row>
        <row r="1492">
          <cell r="B1492"/>
        </row>
        <row r="1493">
          <cell r="B1493"/>
        </row>
        <row r="1494">
          <cell r="B1494"/>
        </row>
        <row r="1495">
          <cell r="B1495"/>
        </row>
        <row r="1496">
          <cell r="B1496"/>
        </row>
        <row r="1497">
          <cell r="B1497"/>
        </row>
        <row r="1498">
          <cell r="B1498"/>
        </row>
        <row r="1499">
          <cell r="B1499"/>
        </row>
        <row r="1500">
          <cell r="B1500"/>
        </row>
        <row r="1501">
          <cell r="B1501"/>
        </row>
        <row r="1502">
          <cell r="B1502"/>
        </row>
        <row r="1503">
          <cell r="B1503"/>
        </row>
        <row r="1504">
          <cell r="B1504"/>
        </row>
        <row r="1505">
          <cell r="B1505"/>
        </row>
        <row r="1506">
          <cell r="B1506"/>
        </row>
        <row r="1507">
          <cell r="B1507"/>
        </row>
        <row r="1508">
          <cell r="B1508"/>
        </row>
        <row r="1509">
          <cell r="B1509"/>
        </row>
        <row r="1510">
          <cell r="B1510"/>
        </row>
        <row r="1511">
          <cell r="B1511"/>
        </row>
        <row r="1512">
          <cell r="B1512"/>
        </row>
        <row r="1513">
          <cell r="B1513"/>
        </row>
        <row r="1514">
          <cell r="B1514"/>
        </row>
        <row r="1515">
          <cell r="B1515"/>
        </row>
        <row r="1516">
          <cell r="B1516"/>
        </row>
        <row r="1517">
          <cell r="B1517"/>
        </row>
        <row r="1518">
          <cell r="B1518"/>
        </row>
        <row r="1519">
          <cell r="B1519"/>
        </row>
        <row r="1520">
          <cell r="B1520"/>
        </row>
        <row r="1521">
          <cell r="B1521"/>
        </row>
        <row r="1522">
          <cell r="B1522"/>
        </row>
        <row r="1523">
          <cell r="B1523"/>
        </row>
        <row r="1524">
          <cell r="B1524"/>
        </row>
        <row r="1525">
          <cell r="B1525"/>
        </row>
        <row r="1526">
          <cell r="B1526"/>
        </row>
        <row r="1527">
          <cell r="B1527"/>
        </row>
        <row r="1528">
          <cell r="B1528"/>
        </row>
        <row r="1529">
          <cell r="B1529"/>
        </row>
        <row r="1530">
          <cell r="B1530"/>
        </row>
        <row r="1531">
          <cell r="B1531"/>
        </row>
        <row r="1532">
          <cell r="B1532"/>
        </row>
        <row r="1533">
          <cell r="B1533"/>
        </row>
        <row r="1534">
          <cell r="B1534"/>
        </row>
        <row r="1535">
          <cell r="B1535"/>
        </row>
        <row r="1536">
          <cell r="B1536"/>
        </row>
        <row r="1537">
          <cell r="B1537"/>
        </row>
        <row r="1538">
          <cell r="B1538"/>
        </row>
        <row r="1539">
          <cell r="B1539"/>
        </row>
        <row r="1540">
          <cell r="B1540"/>
        </row>
        <row r="1541">
          <cell r="B1541"/>
        </row>
        <row r="1542">
          <cell r="B1542"/>
        </row>
        <row r="1543">
          <cell r="B1543"/>
        </row>
        <row r="1544">
          <cell r="B1544"/>
        </row>
        <row r="1545">
          <cell r="B1545"/>
        </row>
        <row r="1546">
          <cell r="B1546"/>
        </row>
        <row r="1547">
          <cell r="B1547"/>
        </row>
        <row r="1548">
          <cell r="B1548"/>
        </row>
        <row r="1549">
          <cell r="B1549"/>
        </row>
        <row r="1550">
          <cell r="B1550"/>
        </row>
        <row r="1551">
          <cell r="B1551"/>
        </row>
        <row r="1552">
          <cell r="B1552"/>
        </row>
        <row r="1553">
          <cell r="B1553"/>
        </row>
        <row r="1554">
          <cell r="B1554"/>
        </row>
        <row r="1555">
          <cell r="B1555"/>
        </row>
        <row r="1556">
          <cell r="B1556"/>
        </row>
        <row r="1557">
          <cell r="B1557"/>
        </row>
        <row r="1558">
          <cell r="B1558"/>
        </row>
        <row r="1559">
          <cell r="B1559"/>
        </row>
        <row r="1560">
          <cell r="B1560"/>
        </row>
        <row r="1561">
          <cell r="B1561"/>
        </row>
        <row r="1562">
          <cell r="B1562"/>
        </row>
        <row r="1563">
          <cell r="B1563"/>
        </row>
        <row r="1564">
          <cell r="B1564"/>
        </row>
        <row r="1565">
          <cell r="B1565"/>
        </row>
        <row r="1566">
          <cell r="B1566"/>
        </row>
        <row r="1567">
          <cell r="B1567"/>
        </row>
        <row r="1568">
          <cell r="B1568"/>
        </row>
        <row r="1569">
          <cell r="B1569"/>
        </row>
        <row r="1570">
          <cell r="B1570"/>
        </row>
        <row r="1571">
          <cell r="B1571"/>
        </row>
        <row r="1572">
          <cell r="B1572"/>
        </row>
        <row r="1573">
          <cell r="B1573"/>
        </row>
        <row r="1574">
          <cell r="B1574"/>
        </row>
        <row r="1575">
          <cell r="B1575"/>
        </row>
        <row r="1576">
          <cell r="B1576"/>
        </row>
        <row r="1577">
          <cell r="B1577"/>
        </row>
        <row r="1578">
          <cell r="B1578"/>
        </row>
        <row r="1579">
          <cell r="B1579"/>
        </row>
        <row r="1580">
          <cell r="B1580"/>
        </row>
        <row r="1581">
          <cell r="B1581"/>
        </row>
        <row r="1582">
          <cell r="B1582"/>
        </row>
        <row r="1583">
          <cell r="B1583"/>
        </row>
        <row r="1584">
          <cell r="B1584"/>
        </row>
        <row r="1585">
          <cell r="B1585"/>
        </row>
        <row r="1586">
          <cell r="B1586"/>
        </row>
        <row r="1587">
          <cell r="B1587"/>
        </row>
        <row r="1588">
          <cell r="B1588"/>
        </row>
        <row r="1589">
          <cell r="B1589"/>
        </row>
        <row r="1590">
          <cell r="B1590"/>
        </row>
        <row r="1591">
          <cell r="B1591"/>
        </row>
        <row r="1592">
          <cell r="B1592"/>
        </row>
        <row r="1593">
          <cell r="B1593"/>
        </row>
        <row r="1594">
          <cell r="B1594"/>
        </row>
        <row r="1595">
          <cell r="B1595"/>
        </row>
        <row r="1596">
          <cell r="B1596"/>
        </row>
        <row r="1597">
          <cell r="B1597"/>
        </row>
        <row r="1598">
          <cell r="B1598"/>
        </row>
        <row r="1599">
          <cell r="B1599"/>
        </row>
        <row r="1600">
          <cell r="B1600"/>
        </row>
        <row r="1601">
          <cell r="B1601"/>
        </row>
        <row r="1602">
          <cell r="B1602"/>
        </row>
        <row r="1603">
          <cell r="B1603"/>
        </row>
        <row r="1604">
          <cell r="B1604"/>
        </row>
        <row r="1605">
          <cell r="B1605"/>
        </row>
        <row r="1606">
          <cell r="B1606"/>
        </row>
        <row r="1607">
          <cell r="B1607"/>
        </row>
        <row r="1608">
          <cell r="B1608"/>
        </row>
        <row r="1609">
          <cell r="B1609"/>
        </row>
        <row r="1610">
          <cell r="B1610"/>
        </row>
        <row r="1611">
          <cell r="B1611"/>
        </row>
        <row r="1612">
          <cell r="B1612"/>
        </row>
        <row r="1613">
          <cell r="B1613"/>
        </row>
        <row r="1614">
          <cell r="B1614"/>
        </row>
        <row r="1615">
          <cell r="B1615"/>
        </row>
        <row r="1616">
          <cell r="B1616"/>
        </row>
        <row r="1617">
          <cell r="B1617"/>
        </row>
        <row r="1618">
          <cell r="B1618"/>
        </row>
        <row r="1619">
          <cell r="B1619"/>
        </row>
        <row r="1620">
          <cell r="B1620"/>
        </row>
        <row r="1621">
          <cell r="B1621"/>
        </row>
        <row r="1622">
          <cell r="B1622"/>
        </row>
        <row r="1623">
          <cell r="B1623"/>
        </row>
        <row r="1624">
          <cell r="B1624"/>
        </row>
        <row r="1625">
          <cell r="B1625"/>
        </row>
        <row r="1626">
          <cell r="B1626"/>
        </row>
        <row r="1627">
          <cell r="B1627"/>
        </row>
        <row r="1628">
          <cell r="B1628"/>
        </row>
        <row r="1629">
          <cell r="B1629"/>
        </row>
        <row r="1630">
          <cell r="B1630"/>
        </row>
        <row r="1631">
          <cell r="B1631"/>
        </row>
        <row r="1632">
          <cell r="B1632"/>
        </row>
        <row r="1633">
          <cell r="B1633"/>
        </row>
        <row r="1634">
          <cell r="B1634"/>
        </row>
        <row r="1635">
          <cell r="B1635"/>
        </row>
        <row r="1636">
          <cell r="B1636"/>
        </row>
        <row r="1637">
          <cell r="B1637"/>
        </row>
        <row r="1638">
          <cell r="B1638"/>
        </row>
        <row r="1639">
          <cell r="B1639"/>
        </row>
        <row r="1640">
          <cell r="B1640"/>
        </row>
        <row r="1641">
          <cell r="B1641"/>
        </row>
        <row r="1642">
          <cell r="B1642"/>
        </row>
        <row r="1643">
          <cell r="B1643"/>
        </row>
        <row r="1644">
          <cell r="B1644"/>
        </row>
        <row r="1645">
          <cell r="B1645"/>
        </row>
        <row r="1646">
          <cell r="B1646"/>
        </row>
        <row r="1647">
          <cell r="B1647"/>
        </row>
        <row r="1648">
          <cell r="B1648"/>
        </row>
        <row r="1649">
          <cell r="B1649"/>
        </row>
        <row r="1650">
          <cell r="B1650"/>
        </row>
        <row r="1651">
          <cell r="B1651"/>
        </row>
        <row r="1652">
          <cell r="B1652"/>
        </row>
        <row r="1653">
          <cell r="B1653"/>
        </row>
        <row r="1654">
          <cell r="B1654"/>
        </row>
        <row r="1655">
          <cell r="B1655"/>
        </row>
        <row r="1656">
          <cell r="B1656"/>
        </row>
        <row r="1657">
          <cell r="B1657"/>
        </row>
        <row r="1658">
          <cell r="B1658"/>
        </row>
        <row r="1659">
          <cell r="B1659"/>
        </row>
        <row r="1660">
          <cell r="B1660"/>
        </row>
        <row r="1661">
          <cell r="B1661"/>
        </row>
        <row r="1662">
          <cell r="B1662"/>
        </row>
        <row r="1663">
          <cell r="B1663"/>
        </row>
        <row r="1664">
          <cell r="B1664"/>
        </row>
        <row r="1665">
          <cell r="B1665"/>
        </row>
        <row r="1666">
          <cell r="B1666"/>
        </row>
        <row r="1667">
          <cell r="B1667"/>
        </row>
        <row r="1668">
          <cell r="B1668"/>
        </row>
        <row r="1669">
          <cell r="B1669"/>
        </row>
        <row r="1670">
          <cell r="B1670"/>
        </row>
        <row r="1671">
          <cell r="B1671"/>
        </row>
        <row r="1672">
          <cell r="B1672"/>
        </row>
        <row r="1673">
          <cell r="B1673"/>
        </row>
        <row r="1674">
          <cell r="B1674"/>
        </row>
        <row r="1675">
          <cell r="B1675"/>
        </row>
        <row r="1676">
          <cell r="B1676"/>
        </row>
        <row r="1677">
          <cell r="B1677"/>
        </row>
        <row r="1678">
          <cell r="B1678"/>
        </row>
        <row r="1679">
          <cell r="B1679"/>
        </row>
        <row r="1680">
          <cell r="B1680"/>
        </row>
        <row r="1681">
          <cell r="B1681"/>
        </row>
        <row r="1682">
          <cell r="B1682"/>
        </row>
        <row r="1683">
          <cell r="B1683"/>
        </row>
        <row r="1684">
          <cell r="B1684"/>
        </row>
        <row r="1685">
          <cell r="B1685"/>
        </row>
        <row r="1686">
          <cell r="B1686"/>
        </row>
        <row r="1687">
          <cell r="B1687"/>
        </row>
        <row r="1688">
          <cell r="B1688"/>
        </row>
        <row r="1689">
          <cell r="B1689"/>
        </row>
        <row r="1690">
          <cell r="B1690"/>
        </row>
        <row r="1691">
          <cell r="B1691"/>
        </row>
        <row r="1692">
          <cell r="B1692"/>
        </row>
        <row r="1693">
          <cell r="B1693"/>
        </row>
        <row r="1694">
          <cell r="B1694"/>
        </row>
        <row r="1695">
          <cell r="B1695"/>
        </row>
        <row r="1696">
          <cell r="B1696"/>
        </row>
        <row r="1697">
          <cell r="B1697"/>
        </row>
        <row r="1698">
          <cell r="B1698"/>
        </row>
        <row r="1699">
          <cell r="B1699"/>
        </row>
        <row r="1700">
          <cell r="B1700"/>
        </row>
        <row r="1701">
          <cell r="B1701"/>
        </row>
        <row r="1702">
          <cell r="B1702"/>
        </row>
        <row r="1703">
          <cell r="B1703"/>
        </row>
        <row r="1704">
          <cell r="B1704"/>
        </row>
        <row r="1705">
          <cell r="B1705"/>
        </row>
        <row r="1706">
          <cell r="B1706"/>
        </row>
        <row r="1707">
          <cell r="B1707"/>
        </row>
        <row r="1708">
          <cell r="B1708"/>
        </row>
        <row r="1709">
          <cell r="B1709"/>
        </row>
        <row r="1710">
          <cell r="B1710"/>
        </row>
        <row r="1711">
          <cell r="B1711"/>
        </row>
        <row r="1712">
          <cell r="B1712"/>
        </row>
        <row r="1713">
          <cell r="B1713"/>
        </row>
        <row r="1714">
          <cell r="B1714"/>
        </row>
        <row r="1715">
          <cell r="B1715"/>
        </row>
        <row r="1716">
          <cell r="B1716"/>
        </row>
        <row r="1717">
          <cell r="B1717"/>
        </row>
        <row r="1718">
          <cell r="B1718"/>
        </row>
        <row r="1719">
          <cell r="B1719"/>
        </row>
        <row r="1720">
          <cell r="B1720"/>
        </row>
        <row r="1721">
          <cell r="B1721"/>
        </row>
        <row r="1722">
          <cell r="B1722"/>
        </row>
        <row r="1723">
          <cell r="B1723"/>
        </row>
        <row r="1724">
          <cell r="B1724"/>
        </row>
        <row r="1725">
          <cell r="B1725"/>
        </row>
        <row r="1726">
          <cell r="B1726"/>
        </row>
        <row r="1727">
          <cell r="B1727"/>
        </row>
        <row r="1728">
          <cell r="B1728"/>
        </row>
        <row r="1729">
          <cell r="B1729"/>
        </row>
        <row r="1730">
          <cell r="B1730"/>
        </row>
        <row r="1731">
          <cell r="B1731"/>
        </row>
        <row r="1732">
          <cell r="B1732"/>
        </row>
        <row r="1733">
          <cell r="B1733"/>
        </row>
        <row r="1734">
          <cell r="B1734"/>
        </row>
        <row r="1735">
          <cell r="B1735"/>
        </row>
        <row r="1736">
          <cell r="B1736"/>
        </row>
        <row r="1737">
          <cell r="B1737"/>
        </row>
        <row r="1738">
          <cell r="B1738"/>
        </row>
        <row r="1739">
          <cell r="B1739"/>
        </row>
        <row r="1740">
          <cell r="B1740"/>
        </row>
        <row r="1741">
          <cell r="B1741"/>
        </row>
        <row r="1742">
          <cell r="B1742"/>
        </row>
        <row r="1743">
          <cell r="B1743"/>
        </row>
        <row r="1744">
          <cell r="B1744"/>
        </row>
        <row r="1745">
          <cell r="B1745"/>
        </row>
        <row r="1746">
          <cell r="B1746"/>
        </row>
        <row r="1747">
          <cell r="B1747"/>
        </row>
        <row r="1748">
          <cell r="B1748"/>
        </row>
        <row r="1749">
          <cell r="B1749"/>
        </row>
        <row r="1750">
          <cell r="B1750"/>
        </row>
        <row r="1751">
          <cell r="B1751"/>
        </row>
        <row r="1752">
          <cell r="B1752"/>
        </row>
        <row r="1753">
          <cell r="B1753"/>
        </row>
        <row r="1754">
          <cell r="B1754"/>
        </row>
        <row r="1755">
          <cell r="B1755"/>
        </row>
        <row r="1756">
          <cell r="B1756"/>
        </row>
        <row r="1757">
          <cell r="B1757"/>
        </row>
        <row r="1758">
          <cell r="B1758"/>
        </row>
        <row r="1759">
          <cell r="B1759"/>
        </row>
        <row r="1760">
          <cell r="B1760"/>
        </row>
        <row r="1761">
          <cell r="B1761"/>
        </row>
        <row r="1762">
          <cell r="B1762"/>
        </row>
        <row r="1763">
          <cell r="B1763"/>
        </row>
        <row r="1764">
          <cell r="B1764"/>
        </row>
        <row r="1765">
          <cell r="B1765"/>
        </row>
        <row r="1766">
          <cell r="B1766"/>
        </row>
        <row r="1767">
          <cell r="B1767"/>
        </row>
        <row r="1768">
          <cell r="B1768"/>
        </row>
        <row r="1769">
          <cell r="B1769"/>
        </row>
        <row r="1770">
          <cell r="B1770"/>
        </row>
        <row r="1771">
          <cell r="B1771"/>
        </row>
        <row r="1772">
          <cell r="B1772"/>
        </row>
        <row r="1773">
          <cell r="B1773"/>
        </row>
        <row r="1774">
          <cell r="B1774"/>
        </row>
        <row r="1775">
          <cell r="B1775"/>
        </row>
        <row r="1776">
          <cell r="B1776"/>
        </row>
        <row r="1777">
          <cell r="B1777"/>
        </row>
        <row r="1778">
          <cell r="B1778"/>
        </row>
        <row r="1779">
          <cell r="B1779"/>
        </row>
        <row r="1780">
          <cell r="B1780"/>
        </row>
        <row r="1781">
          <cell r="B1781"/>
        </row>
        <row r="1782">
          <cell r="B1782"/>
        </row>
        <row r="1783">
          <cell r="B1783"/>
        </row>
        <row r="1784">
          <cell r="B1784"/>
        </row>
        <row r="1785">
          <cell r="B1785"/>
        </row>
        <row r="1786">
          <cell r="B1786"/>
        </row>
        <row r="1787">
          <cell r="B1787"/>
        </row>
        <row r="1788">
          <cell r="B1788"/>
        </row>
        <row r="1789">
          <cell r="B1789"/>
        </row>
        <row r="1790">
          <cell r="B1790"/>
        </row>
        <row r="1791">
          <cell r="B1791"/>
        </row>
        <row r="1792">
          <cell r="B1792"/>
        </row>
        <row r="1793">
          <cell r="B1793"/>
        </row>
        <row r="1794">
          <cell r="B1794"/>
        </row>
        <row r="1795">
          <cell r="B1795"/>
        </row>
        <row r="1796">
          <cell r="B1796"/>
        </row>
        <row r="1797">
          <cell r="B1797"/>
        </row>
        <row r="1798">
          <cell r="B1798"/>
        </row>
        <row r="1799">
          <cell r="B1799"/>
        </row>
        <row r="1800">
          <cell r="B1800"/>
        </row>
        <row r="1801">
          <cell r="B1801"/>
        </row>
        <row r="1802">
          <cell r="B1802"/>
        </row>
        <row r="1803">
          <cell r="B1803"/>
        </row>
        <row r="1804">
          <cell r="B1804"/>
        </row>
        <row r="1805">
          <cell r="B1805"/>
        </row>
        <row r="1806">
          <cell r="B1806"/>
        </row>
        <row r="1807">
          <cell r="B1807"/>
        </row>
        <row r="1808">
          <cell r="B1808"/>
        </row>
        <row r="1809">
          <cell r="B1809"/>
        </row>
        <row r="1810">
          <cell r="B1810"/>
        </row>
        <row r="1811">
          <cell r="B1811"/>
        </row>
        <row r="1812">
          <cell r="B1812"/>
        </row>
        <row r="1813">
          <cell r="B1813"/>
        </row>
        <row r="1814">
          <cell r="B1814"/>
        </row>
        <row r="1815">
          <cell r="B1815"/>
        </row>
        <row r="1816">
          <cell r="B1816"/>
        </row>
        <row r="1817">
          <cell r="B1817"/>
        </row>
        <row r="1818">
          <cell r="B1818"/>
        </row>
        <row r="1819">
          <cell r="B1819"/>
        </row>
        <row r="1820">
          <cell r="B1820"/>
        </row>
        <row r="1821">
          <cell r="B1821"/>
        </row>
        <row r="1822">
          <cell r="B1822"/>
        </row>
        <row r="1823">
          <cell r="B1823"/>
        </row>
        <row r="1824">
          <cell r="B1824"/>
        </row>
        <row r="1825">
          <cell r="B1825"/>
        </row>
        <row r="1826">
          <cell r="B1826"/>
        </row>
        <row r="1827">
          <cell r="B1827"/>
        </row>
        <row r="1828">
          <cell r="B1828"/>
        </row>
        <row r="1829">
          <cell r="B1829"/>
        </row>
        <row r="1830">
          <cell r="B1830"/>
        </row>
        <row r="1831">
          <cell r="B1831"/>
        </row>
        <row r="1832">
          <cell r="B1832"/>
        </row>
        <row r="1833">
          <cell r="B1833"/>
        </row>
        <row r="1834">
          <cell r="B1834"/>
        </row>
        <row r="1835">
          <cell r="B1835"/>
        </row>
        <row r="1836">
          <cell r="B1836"/>
        </row>
        <row r="1837">
          <cell r="B1837"/>
        </row>
        <row r="1838">
          <cell r="B1838"/>
        </row>
        <row r="1839">
          <cell r="B1839"/>
        </row>
        <row r="1840">
          <cell r="B1840"/>
        </row>
        <row r="1841">
          <cell r="B1841"/>
        </row>
        <row r="1842">
          <cell r="B1842"/>
        </row>
        <row r="1843">
          <cell r="B1843"/>
        </row>
        <row r="1844">
          <cell r="B1844"/>
        </row>
        <row r="1845">
          <cell r="B1845"/>
        </row>
        <row r="1846">
          <cell r="B1846"/>
        </row>
        <row r="1847">
          <cell r="B1847"/>
        </row>
        <row r="1848">
          <cell r="B1848"/>
        </row>
        <row r="1849">
          <cell r="B1849"/>
        </row>
        <row r="1850">
          <cell r="B1850"/>
        </row>
        <row r="1851">
          <cell r="B1851"/>
        </row>
        <row r="1852">
          <cell r="B1852"/>
        </row>
        <row r="1853">
          <cell r="B1853"/>
        </row>
        <row r="1854">
          <cell r="B1854"/>
        </row>
        <row r="1855">
          <cell r="B1855"/>
        </row>
        <row r="1856">
          <cell r="B1856"/>
        </row>
        <row r="1857">
          <cell r="B1857"/>
        </row>
        <row r="1858">
          <cell r="B1858"/>
        </row>
        <row r="1859">
          <cell r="B1859"/>
        </row>
        <row r="1860">
          <cell r="B1860"/>
        </row>
        <row r="1861">
          <cell r="B1861"/>
        </row>
        <row r="1862">
          <cell r="B1862"/>
        </row>
        <row r="1863">
          <cell r="B1863"/>
        </row>
        <row r="1864">
          <cell r="B1864"/>
        </row>
        <row r="1865">
          <cell r="B1865"/>
        </row>
        <row r="1866">
          <cell r="B1866"/>
        </row>
        <row r="1867">
          <cell r="B1867"/>
        </row>
        <row r="1868">
          <cell r="B1868"/>
        </row>
        <row r="1869">
          <cell r="B1869"/>
        </row>
        <row r="1870">
          <cell r="B1870"/>
        </row>
        <row r="1871">
          <cell r="B1871"/>
        </row>
        <row r="1872">
          <cell r="B1872"/>
        </row>
        <row r="1873">
          <cell r="B1873"/>
        </row>
        <row r="1874">
          <cell r="B1874"/>
        </row>
        <row r="1875">
          <cell r="B1875"/>
        </row>
        <row r="1876">
          <cell r="B1876"/>
        </row>
        <row r="1877">
          <cell r="B1877"/>
        </row>
        <row r="1878">
          <cell r="B1878"/>
        </row>
        <row r="1879">
          <cell r="B1879"/>
        </row>
        <row r="1880">
          <cell r="B1880"/>
        </row>
        <row r="1881">
          <cell r="B1881"/>
        </row>
        <row r="1882">
          <cell r="B1882"/>
        </row>
        <row r="1883">
          <cell r="B1883"/>
        </row>
        <row r="1884">
          <cell r="B1884"/>
        </row>
        <row r="1885">
          <cell r="B1885"/>
        </row>
        <row r="1886">
          <cell r="B1886"/>
        </row>
        <row r="1887">
          <cell r="B1887"/>
        </row>
        <row r="1888">
          <cell r="B1888"/>
        </row>
        <row r="1889">
          <cell r="B1889"/>
        </row>
        <row r="1890">
          <cell r="B1890"/>
        </row>
        <row r="1891">
          <cell r="B1891"/>
        </row>
        <row r="1892">
          <cell r="B1892"/>
        </row>
        <row r="1893">
          <cell r="B1893"/>
        </row>
        <row r="1894">
          <cell r="B1894"/>
        </row>
        <row r="1895">
          <cell r="B1895"/>
        </row>
        <row r="1896">
          <cell r="B1896"/>
        </row>
        <row r="1897">
          <cell r="B1897"/>
        </row>
        <row r="1898">
          <cell r="B1898"/>
        </row>
        <row r="1899">
          <cell r="B1899"/>
        </row>
        <row r="1900">
          <cell r="B1900"/>
        </row>
        <row r="1901">
          <cell r="B1901"/>
        </row>
        <row r="1902">
          <cell r="B1902"/>
        </row>
        <row r="1903">
          <cell r="B1903"/>
        </row>
        <row r="1904">
          <cell r="B1904"/>
        </row>
        <row r="1905">
          <cell r="B1905"/>
        </row>
        <row r="1906">
          <cell r="B1906"/>
        </row>
        <row r="1907">
          <cell r="B1907"/>
        </row>
        <row r="1908">
          <cell r="B1908"/>
        </row>
        <row r="1909">
          <cell r="B1909"/>
        </row>
        <row r="1910">
          <cell r="B1910"/>
        </row>
        <row r="1911">
          <cell r="B1911"/>
        </row>
        <row r="1912">
          <cell r="B1912"/>
        </row>
        <row r="1913">
          <cell r="B1913"/>
        </row>
        <row r="1914">
          <cell r="B1914"/>
        </row>
        <row r="1915">
          <cell r="B1915"/>
        </row>
        <row r="1916">
          <cell r="B1916"/>
        </row>
        <row r="1917">
          <cell r="B1917"/>
        </row>
        <row r="1918">
          <cell r="B1918"/>
        </row>
        <row r="1919">
          <cell r="B1919"/>
        </row>
        <row r="1920">
          <cell r="B1920"/>
        </row>
        <row r="1921">
          <cell r="B1921"/>
        </row>
        <row r="1922">
          <cell r="B1922"/>
        </row>
        <row r="1923">
          <cell r="B1923"/>
        </row>
        <row r="1924">
          <cell r="B1924"/>
        </row>
        <row r="1925">
          <cell r="B1925"/>
        </row>
        <row r="1926">
          <cell r="B1926"/>
        </row>
        <row r="1927">
          <cell r="B1927"/>
        </row>
        <row r="1928">
          <cell r="B1928"/>
        </row>
        <row r="1929">
          <cell r="B1929"/>
        </row>
        <row r="1930">
          <cell r="B1930"/>
        </row>
        <row r="1931">
          <cell r="B1931"/>
        </row>
        <row r="1932">
          <cell r="B1932"/>
        </row>
        <row r="1933">
          <cell r="B1933"/>
        </row>
        <row r="1934">
          <cell r="B1934"/>
        </row>
        <row r="1935">
          <cell r="B1935"/>
        </row>
        <row r="1936">
          <cell r="B1936"/>
        </row>
        <row r="1937">
          <cell r="B1937"/>
        </row>
        <row r="1938">
          <cell r="B1938"/>
        </row>
        <row r="1939">
          <cell r="B1939"/>
        </row>
        <row r="1940">
          <cell r="B1940"/>
        </row>
        <row r="1941">
          <cell r="B1941"/>
        </row>
        <row r="1942">
          <cell r="B1942"/>
        </row>
        <row r="1943">
          <cell r="B1943"/>
        </row>
        <row r="1944">
          <cell r="B1944"/>
        </row>
        <row r="1945">
          <cell r="B1945"/>
        </row>
        <row r="1946">
          <cell r="B1946"/>
        </row>
        <row r="1947">
          <cell r="B1947"/>
        </row>
        <row r="1948">
          <cell r="B1948"/>
        </row>
        <row r="1949">
          <cell r="B1949"/>
        </row>
        <row r="1950">
          <cell r="B1950"/>
        </row>
        <row r="1951">
          <cell r="B1951"/>
        </row>
        <row r="1952">
          <cell r="B1952"/>
        </row>
        <row r="1953">
          <cell r="B1953"/>
        </row>
        <row r="1954">
          <cell r="B1954"/>
        </row>
        <row r="1955">
          <cell r="B1955"/>
        </row>
        <row r="1956">
          <cell r="B1956"/>
        </row>
        <row r="1957">
          <cell r="B1957"/>
        </row>
        <row r="1958">
          <cell r="B1958"/>
        </row>
        <row r="1959">
          <cell r="B1959"/>
        </row>
        <row r="1960">
          <cell r="B1960"/>
        </row>
        <row r="1961">
          <cell r="B1961"/>
        </row>
        <row r="1962">
          <cell r="B1962"/>
        </row>
        <row r="1963">
          <cell r="B1963"/>
        </row>
        <row r="1964">
          <cell r="B1964"/>
        </row>
        <row r="1965">
          <cell r="B1965"/>
        </row>
        <row r="1966">
          <cell r="B1966"/>
        </row>
        <row r="1967">
          <cell r="B1967"/>
        </row>
        <row r="1968">
          <cell r="B1968"/>
        </row>
        <row r="1969">
          <cell r="B1969"/>
        </row>
        <row r="1970">
          <cell r="B1970"/>
        </row>
        <row r="1971">
          <cell r="B1971"/>
        </row>
        <row r="1972">
          <cell r="B1972"/>
        </row>
        <row r="1973">
          <cell r="B1973"/>
        </row>
        <row r="1974">
          <cell r="B1974"/>
        </row>
        <row r="1975">
          <cell r="B1975"/>
        </row>
        <row r="1976">
          <cell r="B1976"/>
        </row>
        <row r="1977">
          <cell r="B1977"/>
        </row>
        <row r="1978">
          <cell r="B1978"/>
        </row>
        <row r="1979">
          <cell r="B1979"/>
        </row>
        <row r="1980">
          <cell r="B1980"/>
        </row>
        <row r="1981">
          <cell r="B1981"/>
        </row>
        <row r="1982">
          <cell r="B1982"/>
        </row>
        <row r="1983">
          <cell r="B1983"/>
        </row>
        <row r="1984">
          <cell r="B1984"/>
        </row>
        <row r="1985">
          <cell r="B1985"/>
        </row>
        <row r="1986">
          <cell r="B1986"/>
        </row>
        <row r="1987">
          <cell r="B1987"/>
        </row>
        <row r="1988">
          <cell r="B1988"/>
        </row>
        <row r="1989">
          <cell r="B1989"/>
        </row>
        <row r="1990">
          <cell r="B1990"/>
        </row>
        <row r="1991">
          <cell r="B1991"/>
        </row>
        <row r="1992">
          <cell r="B1992"/>
        </row>
        <row r="1993">
          <cell r="B1993"/>
        </row>
        <row r="1994">
          <cell r="B1994"/>
        </row>
        <row r="1995">
          <cell r="B1995"/>
        </row>
        <row r="1996">
          <cell r="B1996"/>
        </row>
        <row r="1997">
          <cell r="B1997"/>
        </row>
        <row r="1998">
          <cell r="B1998"/>
        </row>
        <row r="1999">
          <cell r="B1999"/>
        </row>
        <row r="2000">
          <cell r="B2000"/>
        </row>
        <row r="2001">
          <cell r="B2001"/>
        </row>
        <row r="2002">
          <cell r="B2002"/>
        </row>
        <row r="2003">
          <cell r="B2003"/>
        </row>
        <row r="2004">
          <cell r="B2004"/>
        </row>
        <row r="2005">
          <cell r="B2005"/>
        </row>
        <row r="2006">
          <cell r="B2006"/>
        </row>
        <row r="2007">
          <cell r="B2007"/>
        </row>
        <row r="2008">
          <cell r="B2008"/>
        </row>
        <row r="2009">
          <cell r="B2009"/>
        </row>
        <row r="2010">
          <cell r="B2010"/>
        </row>
        <row r="2011">
          <cell r="B2011"/>
        </row>
        <row r="2012">
          <cell r="B2012"/>
        </row>
        <row r="2013">
          <cell r="B2013"/>
        </row>
        <row r="2014">
          <cell r="B2014"/>
        </row>
        <row r="2015">
          <cell r="B2015"/>
        </row>
        <row r="2016">
          <cell r="B2016"/>
        </row>
        <row r="2017">
          <cell r="B2017"/>
        </row>
        <row r="2018">
          <cell r="B2018"/>
        </row>
        <row r="2019">
          <cell r="B2019"/>
        </row>
        <row r="2020">
          <cell r="B2020"/>
        </row>
        <row r="2021">
          <cell r="B2021"/>
        </row>
        <row r="2022">
          <cell r="B2022"/>
        </row>
        <row r="2023">
          <cell r="B2023"/>
        </row>
        <row r="2024">
          <cell r="B2024"/>
        </row>
        <row r="2025">
          <cell r="B2025"/>
        </row>
        <row r="2026">
          <cell r="B2026"/>
        </row>
        <row r="2027">
          <cell r="B2027"/>
        </row>
        <row r="2028">
          <cell r="B2028"/>
        </row>
        <row r="2029">
          <cell r="B2029"/>
        </row>
        <row r="2030">
          <cell r="B2030"/>
        </row>
        <row r="2031">
          <cell r="B2031"/>
        </row>
        <row r="2032">
          <cell r="B2032"/>
        </row>
        <row r="2033">
          <cell r="B2033"/>
        </row>
        <row r="2034">
          <cell r="B2034"/>
        </row>
        <row r="2035">
          <cell r="B2035"/>
        </row>
        <row r="2036">
          <cell r="B2036"/>
        </row>
        <row r="2037">
          <cell r="B2037"/>
        </row>
        <row r="2038">
          <cell r="B2038"/>
        </row>
        <row r="2039">
          <cell r="B2039"/>
        </row>
        <row r="2040">
          <cell r="B2040"/>
        </row>
        <row r="2041">
          <cell r="B2041"/>
        </row>
        <row r="2042">
          <cell r="B2042"/>
        </row>
        <row r="2043">
          <cell r="B2043"/>
        </row>
        <row r="2044">
          <cell r="B2044"/>
        </row>
        <row r="2045">
          <cell r="B2045"/>
        </row>
        <row r="2046">
          <cell r="B2046"/>
        </row>
        <row r="2047">
          <cell r="B2047"/>
        </row>
        <row r="2048">
          <cell r="B2048"/>
        </row>
        <row r="2049">
          <cell r="B2049"/>
        </row>
        <row r="2050">
          <cell r="B2050"/>
        </row>
        <row r="2051">
          <cell r="B2051"/>
        </row>
        <row r="2052">
          <cell r="B2052"/>
        </row>
        <row r="2053">
          <cell r="B2053"/>
        </row>
        <row r="2054">
          <cell r="B2054"/>
        </row>
        <row r="2055">
          <cell r="B2055"/>
        </row>
        <row r="2056">
          <cell r="B2056"/>
        </row>
        <row r="2057">
          <cell r="B2057"/>
        </row>
        <row r="2058">
          <cell r="B2058"/>
        </row>
        <row r="2059">
          <cell r="B2059"/>
        </row>
        <row r="2060">
          <cell r="B2060"/>
        </row>
        <row r="2061">
          <cell r="B2061"/>
        </row>
        <row r="2062">
          <cell r="B2062"/>
        </row>
        <row r="2063">
          <cell r="B2063"/>
        </row>
        <row r="2064">
          <cell r="B2064"/>
        </row>
        <row r="2065">
          <cell r="B2065"/>
        </row>
        <row r="2066">
          <cell r="B2066"/>
        </row>
        <row r="2067">
          <cell r="B2067"/>
        </row>
        <row r="2068">
          <cell r="B2068"/>
        </row>
        <row r="2069">
          <cell r="B2069"/>
        </row>
        <row r="2070">
          <cell r="B2070"/>
        </row>
        <row r="2071">
          <cell r="B2071"/>
        </row>
        <row r="2072">
          <cell r="B2072"/>
        </row>
        <row r="2073">
          <cell r="B2073"/>
        </row>
        <row r="2074">
          <cell r="B2074"/>
        </row>
        <row r="2075">
          <cell r="B2075"/>
        </row>
        <row r="2076">
          <cell r="B2076"/>
        </row>
        <row r="2077">
          <cell r="B2077"/>
        </row>
        <row r="2078">
          <cell r="B2078"/>
        </row>
        <row r="2079">
          <cell r="B2079"/>
        </row>
        <row r="2080">
          <cell r="B2080"/>
        </row>
        <row r="2081">
          <cell r="B2081"/>
        </row>
        <row r="2082">
          <cell r="B2082"/>
        </row>
        <row r="2083">
          <cell r="B2083"/>
        </row>
        <row r="2084">
          <cell r="B2084"/>
        </row>
        <row r="2085">
          <cell r="B2085"/>
        </row>
        <row r="2086">
          <cell r="B2086"/>
        </row>
        <row r="2087">
          <cell r="B2087"/>
        </row>
        <row r="2088">
          <cell r="B2088"/>
        </row>
        <row r="2089">
          <cell r="B2089"/>
        </row>
        <row r="2090">
          <cell r="B2090"/>
        </row>
        <row r="2091">
          <cell r="B2091"/>
        </row>
        <row r="2092">
          <cell r="B2092"/>
        </row>
        <row r="2093">
          <cell r="B2093"/>
        </row>
        <row r="2094">
          <cell r="B2094"/>
        </row>
        <row r="2095">
          <cell r="B2095"/>
        </row>
        <row r="2096">
          <cell r="B2096"/>
        </row>
        <row r="2097">
          <cell r="B2097"/>
        </row>
        <row r="2098">
          <cell r="B2098"/>
        </row>
        <row r="2099">
          <cell r="B2099"/>
        </row>
        <row r="2100">
          <cell r="B2100"/>
        </row>
        <row r="2101">
          <cell r="B2101"/>
        </row>
        <row r="2102">
          <cell r="B2102"/>
        </row>
        <row r="2103">
          <cell r="B2103"/>
        </row>
        <row r="2104">
          <cell r="B2104"/>
        </row>
        <row r="2105">
          <cell r="B2105"/>
        </row>
        <row r="2106">
          <cell r="B2106"/>
        </row>
        <row r="2107">
          <cell r="B2107"/>
        </row>
        <row r="2108">
          <cell r="B2108"/>
        </row>
        <row r="2109">
          <cell r="B2109"/>
        </row>
        <row r="2110">
          <cell r="B2110"/>
        </row>
        <row r="2111">
          <cell r="B2111"/>
        </row>
        <row r="2112">
          <cell r="B2112"/>
        </row>
        <row r="2113">
          <cell r="B2113"/>
        </row>
        <row r="2114">
          <cell r="B2114"/>
        </row>
        <row r="2115">
          <cell r="B2115"/>
        </row>
        <row r="2116">
          <cell r="B2116"/>
        </row>
        <row r="2117">
          <cell r="B2117"/>
        </row>
        <row r="2118">
          <cell r="B2118"/>
        </row>
        <row r="2119">
          <cell r="B2119"/>
        </row>
        <row r="2120">
          <cell r="B2120"/>
        </row>
        <row r="2121">
          <cell r="B2121"/>
        </row>
        <row r="2122">
          <cell r="B2122"/>
        </row>
        <row r="2123">
          <cell r="B2123"/>
        </row>
        <row r="2124">
          <cell r="B2124"/>
        </row>
        <row r="2125">
          <cell r="B2125"/>
        </row>
        <row r="2126">
          <cell r="B2126"/>
        </row>
        <row r="2127">
          <cell r="B2127"/>
        </row>
        <row r="2128">
          <cell r="B2128"/>
        </row>
        <row r="2129">
          <cell r="B2129"/>
        </row>
        <row r="2130">
          <cell r="B2130"/>
        </row>
        <row r="2131">
          <cell r="B2131"/>
        </row>
        <row r="2132">
          <cell r="B2132"/>
        </row>
        <row r="2133">
          <cell r="B2133"/>
        </row>
        <row r="2134">
          <cell r="B2134"/>
        </row>
        <row r="2135">
          <cell r="B2135"/>
        </row>
        <row r="2136">
          <cell r="B2136"/>
        </row>
        <row r="2137">
          <cell r="B2137"/>
        </row>
        <row r="2138">
          <cell r="B2138"/>
        </row>
        <row r="2139">
          <cell r="B2139"/>
        </row>
        <row r="2140">
          <cell r="B2140"/>
        </row>
        <row r="2141">
          <cell r="B2141"/>
        </row>
        <row r="2142">
          <cell r="B2142"/>
        </row>
        <row r="2143">
          <cell r="B2143"/>
        </row>
        <row r="2144">
          <cell r="B2144"/>
        </row>
        <row r="2145">
          <cell r="B2145"/>
        </row>
        <row r="2146">
          <cell r="B2146"/>
        </row>
        <row r="2147">
          <cell r="B2147"/>
        </row>
        <row r="2148">
          <cell r="B2148"/>
        </row>
        <row r="2149">
          <cell r="B2149"/>
        </row>
        <row r="2150">
          <cell r="B2150"/>
        </row>
        <row r="2151">
          <cell r="B2151"/>
        </row>
        <row r="2152">
          <cell r="B2152"/>
        </row>
        <row r="2153">
          <cell r="B2153"/>
        </row>
        <row r="2154">
          <cell r="B2154"/>
        </row>
        <row r="2155">
          <cell r="B2155"/>
        </row>
        <row r="2156">
          <cell r="B2156"/>
        </row>
        <row r="2157">
          <cell r="B2157"/>
        </row>
        <row r="2158">
          <cell r="B2158"/>
        </row>
        <row r="2159">
          <cell r="B2159"/>
        </row>
        <row r="2160">
          <cell r="B2160"/>
        </row>
        <row r="2161">
          <cell r="B2161"/>
        </row>
        <row r="2162">
          <cell r="B2162"/>
        </row>
        <row r="2163">
          <cell r="B2163"/>
        </row>
        <row r="2164">
          <cell r="B2164"/>
        </row>
        <row r="2165">
          <cell r="B2165"/>
        </row>
        <row r="2166">
          <cell r="B2166"/>
        </row>
        <row r="2167">
          <cell r="B2167"/>
        </row>
        <row r="2168">
          <cell r="B2168"/>
        </row>
        <row r="2169">
          <cell r="B2169"/>
        </row>
        <row r="2170">
          <cell r="B2170"/>
        </row>
        <row r="2171">
          <cell r="B2171"/>
        </row>
        <row r="2172">
          <cell r="B2172"/>
        </row>
        <row r="2173">
          <cell r="B2173"/>
        </row>
        <row r="2174">
          <cell r="B2174"/>
        </row>
        <row r="2175">
          <cell r="B2175"/>
        </row>
        <row r="2176">
          <cell r="B2176"/>
        </row>
        <row r="2177">
          <cell r="B2177"/>
        </row>
        <row r="2178">
          <cell r="B2178"/>
        </row>
        <row r="2179">
          <cell r="B2179"/>
        </row>
        <row r="2180">
          <cell r="B2180"/>
        </row>
        <row r="2181">
          <cell r="B2181"/>
        </row>
        <row r="2182">
          <cell r="B2182"/>
        </row>
        <row r="2183">
          <cell r="B2183"/>
        </row>
        <row r="2184">
          <cell r="B2184"/>
        </row>
        <row r="2185">
          <cell r="B2185"/>
        </row>
        <row r="2186">
          <cell r="B2186"/>
        </row>
        <row r="2187">
          <cell r="B2187"/>
        </row>
        <row r="2188">
          <cell r="B2188"/>
        </row>
        <row r="2189">
          <cell r="B2189"/>
        </row>
        <row r="2190">
          <cell r="B2190"/>
        </row>
        <row r="2191">
          <cell r="B2191"/>
        </row>
        <row r="2192">
          <cell r="B2192"/>
        </row>
        <row r="2193">
          <cell r="B2193"/>
        </row>
        <row r="2194">
          <cell r="B2194"/>
        </row>
        <row r="2195">
          <cell r="B2195"/>
        </row>
        <row r="2196">
          <cell r="B2196"/>
        </row>
        <row r="2197">
          <cell r="B2197"/>
        </row>
        <row r="2198">
          <cell r="B2198"/>
        </row>
        <row r="2199">
          <cell r="B2199"/>
        </row>
        <row r="2200">
          <cell r="B2200"/>
        </row>
        <row r="2201">
          <cell r="B2201"/>
        </row>
        <row r="2202">
          <cell r="B2202"/>
        </row>
        <row r="2203">
          <cell r="B2203"/>
        </row>
        <row r="2204">
          <cell r="B2204"/>
        </row>
        <row r="2205">
          <cell r="B2205"/>
        </row>
        <row r="2206">
          <cell r="B2206"/>
        </row>
        <row r="2207">
          <cell r="B2207"/>
        </row>
        <row r="2208">
          <cell r="B2208"/>
        </row>
        <row r="2209">
          <cell r="B2209"/>
        </row>
        <row r="2210">
          <cell r="B2210"/>
        </row>
        <row r="2211">
          <cell r="B2211"/>
        </row>
        <row r="2212">
          <cell r="B2212"/>
        </row>
        <row r="2213">
          <cell r="B2213"/>
        </row>
        <row r="2214">
          <cell r="B2214"/>
        </row>
        <row r="2215">
          <cell r="B2215"/>
        </row>
        <row r="2216">
          <cell r="B2216"/>
        </row>
        <row r="2217">
          <cell r="B2217"/>
        </row>
        <row r="2218">
          <cell r="B2218"/>
        </row>
        <row r="2219">
          <cell r="B2219"/>
        </row>
        <row r="2220">
          <cell r="B2220"/>
        </row>
        <row r="2221">
          <cell r="B2221"/>
        </row>
        <row r="2222">
          <cell r="B2222"/>
        </row>
        <row r="2223">
          <cell r="B2223"/>
        </row>
        <row r="2224">
          <cell r="B2224"/>
        </row>
        <row r="2225">
          <cell r="B2225"/>
        </row>
        <row r="2226">
          <cell r="B2226"/>
        </row>
        <row r="2227">
          <cell r="B2227"/>
        </row>
        <row r="2228">
          <cell r="B2228"/>
        </row>
        <row r="2229">
          <cell r="B2229"/>
        </row>
        <row r="2230">
          <cell r="B2230"/>
        </row>
        <row r="2231">
          <cell r="B2231"/>
        </row>
        <row r="2232">
          <cell r="B2232"/>
        </row>
        <row r="2233">
          <cell r="B2233"/>
        </row>
        <row r="2234">
          <cell r="B2234"/>
        </row>
        <row r="2235">
          <cell r="B2235"/>
        </row>
        <row r="2236">
          <cell r="B2236"/>
        </row>
        <row r="2237">
          <cell r="B2237"/>
        </row>
        <row r="2238">
          <cell r="B2238"/>
        </row>
        <row r="2239">
          <cell r="B2239"/>
        </row>
        <row r="2240">
          <cell r="B2240"/>
        </row>
        <row r="2241">
          <cell r="B2241"/>
        </row>
        <row r="2242">
          <cell r="B2242"/>
        </row>
        <row r="2243">
          <cell r="B2243"/>
        </row>
        <row r="2244">
          <cell r="B2244"/>
        </row>
        <row r="2245">
          <cell r="B2245"/>
        </row>
        <row r="2246">
          <cell r="B2246"/>
        </row>
        <row r="2247">
          <cell r="B2247"/>
        </row>
        <row r="2248">
          <cell r="B2248"/>
        </row>
        <row r="2249">
          <cell r="B2249"/>
        </row>
        <row r="2250">
          <cell r="B2250"/>
        </row>
        <row r="2251">
          <cell r="B2251"/>
        </row>
        <row r="2252">
          <cell r="B2252"/>
        </row>
        <row r="2253">
          <cell r="B2253"/>
        </row>
        <row r="2254">
          <cell r="B2254"/>
        </row>
        <row r="2255">
          <cell r="B2255"/>
        </row>
        <row r="2256">
          <cell r="B2256"/>
        </row>
        <row r="2257">
          <cell r="B2257"/>
        </row>
        <row r="2258">
          <cell r="B2258"/>
        </row>
        <row r="2259">
          <cell r="B2259"/>
        </row>
        <row r="2260">
          <cell r="B2260"/>
        </row>
        <row r="2261">
          <cell r="B2261"/>
        </row>
        <row r="2262">
          <cell r="B2262"/>
        </row>
        <row r="2263">
          <cell r="B2263"/>
        </row>
        <row r="2264">
          <cell r="B2264"/>
        </row>
        <row r="2265">
          <cell r="B2265"/>
        </row>
        <row r="2266">
          <cell r="B2266"/>
        </row>
        <row r="2267">
          <cell r="B2267"/>
        </row>
        <row r="2268">
          <cell r="B2268"/>
        </row>
        <row r="2269">
          <cell r="B2269"/>
        </row>
        <row r="2270">
          <cell r="B2270"/>
        </row>
        <row r="2271">
          <cell r="B2271"/>
        </row>
        <row r="2272">
          <cell r="B2272"/>
        </row>
        <row r="2273">
          <cell r="B2273"/>
        </row>
        <row r="2274">
          <cell r="B2274"/>
        </row>
        <row r="2275">
          <cell r="B2275"/>
        </row>
        <row r="2276">
          <cell r="B2276"/>
        </row>
        <row r="2277">
          <cell r="B2277"/>
        </row>
        <row r="2278">
          <cell r="B2278"/>
        </row>
        <row r="2279">
          <cell r="B2279"/>
        </row>
        <row r="2280">
          <cell r="B2280"/>
        </row>
        <row r="2281">
          <cell r="B2281"/>
        </row>
        <row r="2282">
          <cell r="B2282"/>
        </row>
        <row r="2283">
          <cell r="B2283"/>
        </row>
        <row r="2284">
          <cell r="B2284"/>
        </row>
        <row r="2285">
          <cell r="B2285"/>
        </row>
        <row r="2286">
          <cell r="B2286"/>
        </row>
        <row r="2287">
          <cell r="B2287"/>
        </row>
        <row r="2288">
          <cell r="B2288"/>
        </row>
        <row r="2289">
          <cell r="B2289"/>
        </row>
        <row r="2290">
          <cell r="B2290"/>
        </row>
        <row r="2291">
          <cell r="B2291"/>
        </row>
        <row r="2292">
          <cell r="B2292"/>
        </row>
        <row r="2293">
          <cell r="B2293"/>
        </row>
        <row r="2294">
          <cell r="B2294"/>
        </row>
        <row r="2295">
          <cell r="B2295"/>
        </row>
        <row r="2296">
          <cell r="B2296"/>
        </row>
        <row r="2297">
          <cell r="B2297"/>
        </row>
        <row r="2298">
          <cell r="B2298"/>
        </row>
        <row r="2299">
          <cell r="B2299"/>
        </row>
        <row r="2300">
          <cell r="B2300"/>
        </row>
        <row r="2301">
          <cell r="B2301"/>
        </row>
        <row r="2302">
          <cell r="B2302"/>
        </row>
        <row r="2303">
          <cell r="B2303"/>
        </row>
        <row r="2304">
          <cell r="B2304"/>
        </row>
        <row r="2305">
          <cell r="B2305"/>
        </row>
        <row r="2306">
          <cell r="B2306"/>
        </row>
        <row r="2307">
          <cell r="B2307"/>
        </row>
        <row r="2308">
          <cell r="B2308"/>
        </row>
        <row r="2309">
          <cell r="B2309"/>
        </row>
        <row r="2310">
          <cell r="B2310"/>
        </row>
        <row r="2311">
          <cell r="B2311"/>
        </row>
        <row r="2312">
          <cell r="B2312"/>
        </row>
        <row r="2313">
          <cell r="B2313"/>
        </row>
        <row r="2314">
          <cell r="B2314"/>
        </row>
        <row r="2315">
          <cell r="B2315"/>
        </row>
        <row r="2316">
          <cell r="B2316"/>
        </row>
        <row r="2317">
          <cell r="B2317"/>
        </row>
        <row r="2318">
          <cell r="B2318"/>
        </row>
        <row r="2319">
          <cell r="B2319"/>
        </row>
        <row r="2320">
          <cell r="B2320"/>
        </row>
        <row r="2321">
          <cell r="B2321"/>
        </row>
        <row r="2322">
          <cell r="B2322"/>
        </row>
        <row r="2323">
          <cell r="B2323"/>
        </row>
        <row r="2324">
          <cell r="B2324"/>
        </row>
        <row r="2325">
          <cell r="B2325"/>
        </row>
        <row r="2326">
          <cell r="B2326"/>
        </row>
        <row r="2327">
          <cell r="B2327"/>
        </row>
        <row r="2328">
          <cell r="B2328"/>
        </row>
        <row r="2329">
          <cell r="B2329"/>
        </row>
        <row r="2330">
          <cell r="B2330"/>
        </row>
        <row r="2331">
          <cell r="B2331"/>
        </row>
        <row r="2332">
          <cell r="B2332"/>
        </row>
        <row r="2333">
          <cell r="B2333"/>
        </row>
        <row r="2334">
          <cell r="B2334"/>
        </row>
        <row r="2335">
          <cell r="B2335"/>
        </row>
        <row r="2336">
          <cell r="B2336"/>
        </row>
        <row r="2337">
          <cell r="B2337"/>
        </row>
        <row r="2338">
          <cell r="B2338"/>
        </row>
        <row r="2339">
          <cell r="B2339"/>
        </row>
        <row r="2340">
          <cell r="B2340"/>
        </row>
        <row r="2341">
          <cell r="B2341"/>
        </row>
        <row r="2342">
          <cell r="B2342"/>
        </row>
        <row r="2343">
          <cell r="B2343"/>
        </row>
        <row r="2344">
          <cell r="B2344"/>
        </row>
        <row r="2345">
          <cell r="B2345"/>
        </row>
        <row r="2346">
          <cell r="B2346"/>
        </row>
        <row r="2347">
          <cell r="B2347"/>
        </row>
        <row r="2348">
          <cell r="B2348"/>
        </row>
        <row r="2349">
          <cell r="B2349"/>
        </row>
        <row r="2350">
          <cell r="B2350"/>
        </row>
        <row r="2351">
          <cell r="B2351"/>
        </row>
        <row r="2352">
          <cell r="B2352"/>
        </row>
        <row r="2353">
          <cell r="B2353"/>
        </row>
        <row r="2354">
          <cell r="B2354"/>
        </row>
        <row r="2355">
          <cell r="B2355"/>
        </row>
        <row r="2356">
          <cell r="B2356"/>
        </row>
        <row r="2357">
          <cell r="B2357"/>
        </row>
        <row r="2358">
          <cell r="B2358"/>
        </row>
        <row r="2359">
          <cell r="B2359"/>
        </row>
        <row r="2360">
          <cell r="B2360"/>
        </row>
        <row r="2361">
          <cell r="B2361"/>
        </row>
        <row r="2362">
          <cell r="B2362"/>
        </row>
        <row r="2363">
          <cell r="B2363"/>
        </row>
        <row r="2364">
          <cell r="B2364"/>
        </row>
        <row r="2365">
          <cell r="B2365"/>
        </row>
        <row r="2366">
          <cell r="B2366"/>
        </row>
        <row r="2367">
          <cell r="B2367"/>
        </row>
        <row r="2368">
          <cell r="B2368"/>
        </row>
        <row r="2369">
          <cell r="B2369"/>
        </row>
        <row r="2370">
          <cell r="B2370"/>
        </row>
        <row r="2371">
          <cell r="B2371"/>
        </row>
        <row r="2372">
          <cell r="B2372"/>
        </row>
        <row r="2373">
          <cell r="B2373"/>
        </row>
        <row r="2374">
          <cell r="B2374"/>
        </row>
        <row r="2375">
          <cell r="B2375"/>
        </row>
        <row r="2376">
          <cell r="B2376"/>
        </row>
        <row r="2377">
          <cell r="B2377"/>
        </row>
        <row r="2378">
          <cell r="B2378"/>
        </row>
        <row r="2379">
          <cell r="B2379"/>
        </row>
        <row r="2380">
          <cell r="B2380"/>
        </row>
        <row r="2381">
          <cell r="B2381"/>
        </row>
        <row r="2382">
          <cell r="B2382"/>
        </row>
        <row r="2383">
          <cell r="B2383"/>
        </row>
        <row r="2384">
          <cell r="B2384"/>
        </row>
        <row r="2385">
          <cell r="B2385"/>
        </row>
        <row r="2386">
          <cell r="B2386"/>
        </row>
        <row r="2387">
          <cell r="B2387"/>
        </row>
        <row r="2388">
          <cell r="B2388"/>
        </row>
        <row r="2389">
          <cell r="B2389"/>
        </row>
        <row r="2390">
          <cell r="B2390"/>
        </row>
        <row r="2391">
          <cell r="B2391"/>
        </row>
        <row r="2392">
          <cell r="B2392"/>
        </row>
        <row r="2393">
          <cell r="B2393"/>
        </row>
        <row r="2394">
          <cell r="B2394"/>
        </row>
        <row r="2395">
          <cell r="B2395"/>
        </row>
        <row r="2396">
          <cell r="B2396"/>
        </row>
        <row r="2397">
          <cell r="B2397"/>
        </row>
        <row r="2398">
          <cell r="B2398"/>
        </row>
        <row r="2399">
          <cell r="B2399"/>
        </row>
        <row r="2400">
          <cell r="B2400"/>
        </row>
        <row r="2401">
          <cell r="B2401"/>
        </row>
        <row r="2402">
          <cell r="B2402"/>
        </row>
        <row r="2403">
          <cell r="B2403"/>
        </row>
        <row r="2404">
          <cell r="B2404"/>
        </row>
        <row r="2405">
          <cell r="B2405"/>
        </row>
        <row r="2406">
          <cell r="B2406"/>
        </row>
        <row r="2407">
          <cell r="B2407"/>
        </row>
        <row r="2408">
          <cell r="B2408"/>
        </row>
        <row r="2409">
          <cell r="B2409"/>
        </row>
        <row r="2410">
          <cell r="B2410"/>
        </row>
        <row r="2411">
          <cell r="B2411"/>
        </row>
        <row r="2412">
          <cell r="B2412"/>
        </row>
        <row r="2413">
          <cell r="B2413"/>
        </row>
        <row r="2414">
          <cell r="B2414"/>
        </row>
        <row r="2415">
          <cell r="B2415"/>
        </row>
        <row r="2416">
          <cell r="B2416"/>
        </row>
        <row r="2417">
          <cell r="B2417"/>
        </row>
        <row r="2418">
          <cell r="B2418"/>
        </row>
        <row r="2419">
          <cell r="B2419"/>
        </row>
        <row r="2420">
          <cell r="B2420"/>
        </row>
        <row r="2421">
          <cell r="B2421"/>
        </row>
        <row r="2422">
          <cell r="B2422"/>
        </row>
        <row r="2423">
          <cell r="B2423"/>
        </row>
        <row r="2424">
          <cell r="B2424"/>
        </row>
        <row r="2425">
          <cell r="B2425"/>
        </row>
        <row r="2426">
          <cell r="B2426"/>
        </row>
        <row r="2427">
          <cell r="B2427"/>
        </row>
        <row r="2428">
          <cell r="B2428"/>
        </row>
        <row r="2429">
          <cell r="B2429"/>
        </row>
        <row r="2430">
          <cell r="B2430"/>
        </row>
        <row r="2431">
          <cell r="B2431"/>
        </row>
        <row r="2432">
          <cell r="B2432"/>
        </row>
        <row r="2433">
          <cell r="B2433"/>
        </row>
        <row r="2434">
          <cell r="B2434"/>
        </row>
        <row r="2435">
          <cell r="B2435"/>
        </row>
        <row r="2436">
          <cell r="B2436"/>
        </row>
        <row r="2437">
          <cell r="B2437"/>
        </row>
        <row r="2438">
          <cell r="B2438"/>
        </row>
        <row r="2439">
          <cell r="B2439"/>
        </row>
        <row r="2440">
          <cell r="B2440"/>
        </row>
        <row r="2441">
          <cell r="B2441"/>
        </row>
        <row r="2442">
          <cell r="B2442"/>
        </row>
        <row r="2443">
          <cell r="B2443"/>
        </row>
        <row r="2444">
          <cell r="B2444"/>
        </row>
        <row r="2445">
          <cell r="B2445"/>
        </row>
        <row r="2446">
          <cell r="B2446"/>
        </row>
        <row r="2447">
          <cell r="B2447"/>
        </row>
        <row r="2448">
          <cell r="B2448"/>
        </row>
        <row r="2449">
          <cell r="B2449"/>
        </row>
        <row r="2450">
          <cell r="B2450"/>
        </row>
        <row r="2451">
          <cell r="B2451"/>
        </row>
        <row r="2452">
          <cell r="B2452"/>
        </row>
        <row r="2453">
          <cell r="B2453"/>
        </row>
        <row r="2454">
          <cell r="B2454"/>
        </row>
        <row r="2455">
          <cell r="B2455"/>
        </row>
        <row r="2456">
          <cell r="B2456"/>
        </row>
        <row r="2457">
          <cell r="B2457"/>
        </row>
        <row r="2458">
          <cell r="B2458"/>
        </row>
        <row r="2459">
          <cell r="B2459"/>
        </row>
        <row r="2460">
          <cell r="B2460"/>
        </row>
        <row r="2461">
          <cell r="B2461"/>
        </row>
        <row r="2462">
          <cell r="B2462"/>
        </row>
        <row r="2463">
          <cell r="B2463"/>
        </row>
        <row r="2464">
          <cell r="B2464"/>
        </row>
        <row r="2465">
          <cell r="B2465"/>
        </row>
        <row r="2466">
          <cell r="B2466"/>
        </row>
        <row r="2467">
          <cell r="B2467"/>
        </row>
        <row r="2468">
          <cell r="B2468"/>
        </row>
        <row r="2469">
          <cell r="B2469"/>
        </row>
        <row r="2470">
          <cell r="B2470"/>
        </row>
        <row r="2471">
          <cell r="B2471"/>
        </row>
        <row r="2472">
          <cell r="B2472"/>
        </row>
        <row r="2473">
          <cell r="B2473"/>
        </row>
        <row r="2474">
          <cell r="B2474"/>
        </row>
        <row r="2475">
          <cell r="B2475"/>
        </row>
        <row r="2476">
          <cell r="B2476"/>
        </row>
        <row r="2477">
          <cell r="B2477"/>
        </row>
        <row r="2478">
          <cell r="B2478"/>
        </row>
        <row r="2479">
          <cell r="B2479"/>
        </row>
        <row r="2480">
          <cell r="B2480"/>
        </row>
        <row r="2481">
          <cell r="B2481"/>
        </row>
        <row r="2482">
          <cell r="B2482"/>
        </row>
        <row r="2483">
          <cell r="B2483"/>
        </row>
        <row r="2484">
          <cell r="B2484"/>
        </row>
        <row r="2485">
          <cell r="B2485"/>
        </row>
        <row r="2486">
          <cell r="B2486"/>
        </row>
        <row r="2487">
          <cell r="B2487"/>
        </row>
        <row r="2488">
          <cell r="B2488"/>
        </row>
        <row r="2489">
          <cell r="B2489"/>
        </row>
        <row r="2490">
          <cell r="B2490"/>
        </row>
        <row r="2491">
          <cell r="B2491"/>
        </row>
        <row r="2492">
          <cell r="B2492"/>
        </row>
        <row r="2493">
          <cell r="B2493"/>
        </row>
        <row r="2494">
          <cell r="B2494"/>
        </row>
        <row r="2495">
          <cell r="B2495"/>
        </row>
        <row r="2496">
          <cell r="B2496"/>
        </row>
        <row r="2497">
          <cell r="B2497"/>
        </row>
        <row r="2498">
          <cell r="B2498"/>
        </row>
        <row r="2499">
          <cell r="B2499"/>
        </row>
        <row r="2500">
          <cell r="B2500"/>
        </row>
        <row r="2501">
          <cell r="B2501"/>
        </row>
        <row r="2502">
          <cell r="B2502"/>
        </row>
        <row r="2503">
          <cell r="B2503"/>
        </row>
        <row r="2504">
          <cell r="B2504"/>
        </row>
        <row r="2505">
          <cell r="B2505"/>
        </row>
        <row r="2506">
          <cell r="B2506"/>
        </row>
        <row r="2507">
          <cell r="B2507"/>
        </row>
        <row r="2508">
          <cell r="B2508"/>
        </row>
        <row r="2509">
          <cell r="B2509"/>
        </row>
        <row r="2510">
          <cell r="B2510"/>
        </row>
        <row r="2511">
          <cell r="B2511"/>
        </row>
        <row r="2512">
          <cell r="B2512"/>
        </row>
        <row r="2513">
          <cell r="B2513"/>
        </row>
        <row r="2514">
          <cell r="B2514"/>
        </row>
        <row r="2515">
          <cell r="B2515"/>
        </row>
        <row r="2516">
          <cell r="B2516"/>
        </row>
        <row r="2517">
          <cell r="B2517"/>
        </row>
        <row r="2518">
          <cell r="B2518"/>
        </row>
        <row r="2519">
          <cell r="B2519"/>
        </row>
        <row r="2520">
          <cell r="B2520"/>
        </row>
        <row r="2521">
          <cell r="B2521"/>
        </row>
        <row r="2522">
          <cell r="B2522"/>
        </row>
        <row r="2523">
          <cell r="B2523"/>
        </row>
        <row r="2524">
          <cell r="B2524"/>
        </row>
        <row r="2525">
          <cell r="B2525"/>
        </row>
        <row r="2526">
          <cell r="B2526"/>
        </row>
        <row r="2527">
          <cell r="B2527"/>
        </row>
        <row r="2528">
          <cell r="B2528"/>
        </row>
        <row r="2529">
          <cell r="B2529"/>
        </row>
        <row r="2530">
          <cell r="B2530"/>
        </row>
        <row r="2531">
          <cell r="B2531"/>
        </row>
        <row r="2532">
          <cell r="B2532"/>
        </row>
        <row r="2533">
          <cell r="B2533"/>
        </row>
        <row r="2534">
          <cell r="B2534"/>
        </row>
        <row r="2535">
          <cell r="B2535"/>
        </row>
        <row r="2536">
          <cell r="B2536"/>
        </row>
        <row r="2537">
          <cell r="B2537"/>
        </row>
        <row r="2538">
          <cell r="B2538"/>
        </row>
        <row r="2539">
          <cell r="B2539"/>
        </row>
        <row r="2540">
          <cell r="B2540"/>
        </row>
        <row r="2541">
          <cell r="B2541"/>
        </row>
        <row r="2542">
          <cell r="B2542"/>
        </row>
        <row r="2543">
          <cell r="B2543"/>
        </row>
        <row r="2544">
          <cell r="B2544"/>
        </row>
        <row r="2545">
          <cell r="B2545"/>
        </row>
        <row r="2546">
          <cell r="B2546"/>
        </row>
        <row r="2547">
          <cell r="B2547"/>
        </row>
        <row r="2548">
          <cell r="B2548"/>
        </row>
        <row r="2549">
          <cell r="B2549"/>
        </row>
        <row r="2550">
          <cell r="B2550"/>
        </row>
        <row r="2551">
          <cell r="B2551"/>
        </row>
        <row r="2552">
          <cell r="B2552"/>
        </row>
        <row r="2553">
          <cell r="B2553"/>
        </row>
        <row r="2554">
          <cell r="B2554"/>
        </row>
        <row r="2555">
          <cell r="B2555"/>
        </row>
        <row r="2556">
          <cell r="B2556"/>
        </row>
        <row r="2557">
          <cell r="B2557"/>
        </row>
        <row r="2558">
          <cell r="B2558"/>
        </row>
        <row r="2559">
          <cell r="B2559"/>
        </row>
        <row r="2560">
          <cell r="B2560"/>
        </row>
        <row r="2561">
          <cell r="B2561"/>
        </row>
        <row r="2562">
          <cell r="B2562"/>
        </row>
        <row r="2563">
          <cell r="B2563"/>
        </row>
        <row r="2564">
          <cell r="B2564"/>
        </row>
        <row r="2565">
          <cell r="B2565"/>
        </row>
        <row r="2566">
          <cell r="B2566"/>
        </row>
        <row r="2567">
          <cell r="B2567"/>
        </row>
        <row r="2568">
          <cell r="B2568"/>
        </row>
        <row r="2569">
          <cell r="B2569"/>
        </row>
        <row r="2570">
          <cell r="B2570"/>
        </row>
        <row r="2571">
          <cell r="B2571"/>
        </row>
        <row r="2572">
          <cell r="B2572"/>
        </row>
        <row r="2573">
          <cell r="B2573"/>
        </row>
        <row r="2574">
          <cell r="B2574"/>
        </row>
        <row r="2575">
          <cell r="B2575"/>
        </row>
        <row r="2576">
          <cell r="B2576"/>
        </row>
        <row r="2577">
          <cell r="B2577"/>
        </row>
        <row r="2578">
          <cell r="B2578"/>
        </row>
        <row r="2579">
          <cell r="B2579"/>
        </row>
        <row r="2580">
          <cell r="B2580"/>
        </row>
        <row r="2581">
          <cell r="B2581"/>
        </row>
        <row r="2582">
          <cell r="B2582"/>
        </row>
        <row r="2583">
          <cell r="B2583"/>
        </row>
        <row r="2584">
          <cell r="B2584"/>
        </row>
        <row r="2585">
          <cell r="B2585"/>
        </row>
        <row r="2586">
          <cell r="B2586"/>
        </row>
        <row r="2587">
          <cell r="B2587"/>
        </row>
        <row r="2588">
          <cell r="B2588"/>
        </row>
        <row r="2589">
          <cell r="B2589"/>
        </row>
        <row r="2590">
          <cell r="B2590"/>
        </row>
        <row r="2591">
          <cell r="B2591"/>
        </row>
        <row r="2592">
          <cell r="B2592"/>
        </row>
        <row r="2593">
          <cell r="B2593"/>
        </row>
        <row r="2594">
          <cell r="B2594"/>
        </row>
        <row r="2595">
          <cell r="B2595"/>
        </row>
        <row r="2596">
          <cell r="B2596"/>
        </row>
        <row r="2597">
          <cell r="B2597"/>
        </row>
        <row r="2598">
          <cell r="B2598"/>
        </row>
        <row r="2599">
          <cell r="B2599"/>
        </row>
        <row r="2600">
          <cell r="B2600"/>
        </row>
        <row r="2601">
          <cell r="B2601"/>
        </row>
        <row r="2602">
          <cell r="B2602"/>
        </row>
        <row r="2603">
          <cell r="B2603"/>
        </row>
        <row r="2604">
          <cell r="B2604"/>
        </row>
        <row r="2605">
          <cell r="B2605"/>
        </row>
        <row r="2606">
          <cell r="B2606"/>
        </row>
        <row r="2607">
          <cell r="B2607"/>
        </row>
        <row r="2608">
          <cell r="B2608"/>
        </row>
        <row r="2609">
          <cell r="B2609"/>
        </row>
        <row r="2610">
          <cell r="B2610"/>
        </row>
        <row r="2611">
          <cell r="B2611"/>
        </row>
        <row r="2612">
          <cell r="B2612"/>
        </row>
        <row r="2613">
          <cell r="B2613"/>
        </row>
        <row r="2614">
          <cell r="B2614"/>
        </row>
        <row r="2615">
          <cell r="B2615"/>
        </row>
        <row r="2616">
          <cell r="B2616"/>
        </row>
        <row r="2617">
          <cell r="B2617"/>
        </row>
        <row r="2618">
          <cell r="B2618"/>
        </row>
        <row r="2619">
          <cell r="B2619"/>
        </row>
        <row r="2620">
          <cell r="B2620"/>
        </row>
        <row r="2621">
          <cell r="B2621"/>
        </row>
        <row r="2622">
          <cell r="B2622"/>
        </row>
        <row r="2623">
          <cell r="B2623"/>
        </row>
        <row r="2624">
          <cell r="B2624"/>
        </row>
        <row r="2625">
          <cell r="B2625"/>
        </row>
        <row r="2626">
          <cell r="B2626"/>
        </row>
        <row r="2627">
          <cell r="B2627"/>
        </row>
        <row r="2628">
          <cell r="B2628"/>
        </row>
        <row r="2629">
          <cell r="B2629"/>
        </row>
        <row r="2630">
          <cell r="B2630"/>
        </row>
        <row r="2631">
          <cell r="B2631"/>
        </row>
        <row r="2632">
          <cell r="B2632"/>
        </row>
        <row r="2633">
          <cell r="B2633"/>
        </row>
        <row r="2634">
          <cell r="B2634"/>
        </row>
        <row r="2635">
          <cell r="B2635"/>
        </row>
        <row r="2636">
          <cell r="B2636"/>
        </row>
        <row r="2637">
          <cell r="B2637"/>
        </row>
        <row r="2638">
          <cell r="B2638"/>
        </row>
        <row r="2639">
          <cell r="B2639"/>
        </row>
        <row r="2640">
          <cell r="B2640"/>
        </row>
        <row r="2641">
          <cell r="B2641"/>
        </row>
        <row r="2642">
          <cell r="B2642"/>
        </row>
        <row r="2643">
          <cell r="B2643"/>
        </row>
        <row r="2644">
          <cell r="B2644"/>
        </row>
        <row r="2645">
          <cell r="B2645"/>
        </row>
        <row r="2646">
          <cell r="B2646"/>
        </row>
        <row r="2647">
          <cell r="B2647"/>
        </row>
        <row r="2648">
          <cell r="B2648"/>
        </row>
        <row r="2649">
          <cell r="B2649"/>
        </row>
        <row r="2650">
          <cell r="B2650"/>
        </row>
        <row r="2651">
          <cell r="B2651"/>
        </row>
        <row r="2652">
          <cell r="B2652"/>
        </row>
        <row r="2653">
          <cell r="B2653"/>
        </row>
        <row r="2654">
          <cell r="B2654"/>
        </row>
        <row r="2655">
          <cell r="B2655"/>
        </row>
        <row r="2656">
          <cell r="B2656"/>
        </row>
        <row r="2657">
          <cell r="B2657"/>
        </row>
        <row r="2658">
          <cell r="B2658"/>
        </row>
        <row r="2659">
          <cell r="B2659"/>
        </row>
        <row r="2660">
          <cell r="B2660"/>
        </row>
        <row r="2661">
          <cell r="B2661"/>
        </row>
        <row r="2662">
          <cell r="B2662"/>
        </row>
        <row r="2663">
          <cell r="B2663"/>
        </row>
        <row r="2664">
          <cell r="B2664"/>
        </row>
        <row r="2665">
          <cell r="B2665"/>
        </row>
        <row r="2666">
          <cell r="B2666"/>
        </row>
        <row r="2667">
          <cell r="B2667"/>
        </row>
        <row r="2668">
          <cell r="B2668"/>
        </row>
        <row r="2669">
          <cell r="B2669"/>
        </row>
        <row r="2670">
          <cell r="B2670"/>
        </row>
        <row r="2671">
          <cell r="B2671"/>
        </row>
        <row r="2672">
          <cell r="B2672"/>
        </row>
        <row r="2673">
          <cell r="B2673"/>
        </row>
        <row r="2674">
          <cell r="B2674"/>
        </row>
        <row r="2675">
          <cell r="B2675"/>
        </row>
        <row r="2676">
          <cell r="B2676"/>
        </row>
        <row r="2677">
          <cell r="B2677"/>
        </row>
        <row r="2678">
          <cell r="B2678"/>
        </row>
        <row r="2679">
          <cell r="B2679"/>
        </row>
        <row r="2680">
          <cell r="B2680"/>
        </row>
        <row r="2681">
          <cell r="B2681"/>
        </row>
        <row r="2682">
          <cell r="B2682"/>
        </row>
        <row r="2683">
          <cell r="B2683"/>
        </row>
        <row r="2684">
          <cell r="B2684"/>
        </row>
        <row r="2685">
          <cell r="B2685"/>
        </row>
        <row r="2686">
          <cell r="B2686"/>
        </row>
        <row r="2687">
          <cell r="B2687"/>
        </row>
        <row r="2688">
          <cell r="B2688"/>
        </row>
        <row r="2689">
          <cell r="B2689"/>
        </row>
        <row r="2690">
          <cell r="B2690"/>
        </row>
        <row r="2691">
          <cell r="B2691"/>
        </row>
        <row r="2692">
          <cell r="B2692"/>
        </row>
        <row r="2693">
          <cell r="B2693"/>
        </row>
        <row r="2694">
          <cell r="B2694"/>
        </row>
        <row r="2695">
          <cell r="B2695"/>
        </row>
        <row r="2696">
          <cell r="B2696"/>
        </row>
        <row r="2697">
          <cell r="B2697"/>
        </row>
        <row r="2698">
          <cell r="B2698"/>
        </row>
        <row r="2699">
          <cell r="B2699"/>
        </row>
        <row r="2700">
          <cell r="B2700"/>
        </row>
        <row r="2701">
          <cell r="B2701"/>
        </row>
        <row r="2702">
          <cell r="B2702"/>
        </row>
        <row r="2703">
          <cell r="B2703"/>
        </row>
        <row r="2704">
          <cell r="B2704"/>
        </row>
        <row r="2705">
          <cell r="B2705"/>
        </row>
        <row r="2706">
          <cell r="B2706"/>
        </row>
        <row r="2707">
          <cell r="B2707"/>
        </row>
        <row r="2708">
          <cell r="B2708"/>
        </row>
        <row r="2709">
          <cell r="B2709"/>
        </row>
        <row r="2710">
          <cell r="B2710"/>
        </row>
        <row r="2711">
          <cell r="B2711"/>
        </row>
        <row r="2712">
          <cell r="B2712"/>
        </row>
        <row r="2713">
          <cell r="B2713"/>
        </row>
        <row r="2714">
          <cell r="B2714"/>
        </row>
        <row r="2715">
          <cell r="B2715"/>
        </row>
        <row r="2716">
          <cell r="B2716"/>
        </row>
        <row r="2717">
          <cell r="B2717"/>
        </row>
        <row r="2718">
          <cell r="B2718"/>
        </row>
        <row r="2719">
          <cell r="B2719"/>
        </row>
        <row r="2720">
          <cell r="B2720"/>
        </row>
        <row r="2721">
          <cell r="B2721"/>
        </row>
        <row r="2722">
          <cell r="B2722"/>
        </row>
        <row r="2723">
          <cell r="B2723"/>
        </row>
        <row r="2724">
          <cell r="B2724"/>
        </row>
        <row r="2725">
          <cell r="B2725"/>
        </row>
        <row r="2726">
          <cell r="B2726"/>
        </row>
        <row r="2727">
          <cell r="B2727"/>
        </row>
        <row r="2728">
          <cell r="B2728"/>
        </row>
        <row r="2729">
          <cell r="B2729"/>
        </row>
        <row r="2730">
          <cell r="B2730"/>
        </row>
        <row r="2731">
          <cell r="B2731"/>
        </row>
        <row r="2732">
          <cell r="B2732"/>
        </row>
        <row r="2733">
          <cell r="B2733"/>
        </row>
        <row r="2734">
          <cell r="B2734"/>
        </row>
        <row r="2735">
          <cell r="B2735"/>
        </row>
        <row r="2736">
          <cell r="B2736"/>
        </row>
        <row r="2737">
          <cell r="B2737"/>
        </row>
        <row r="2738">
          <cell r="B2738"/>
        </row>
        <row r="2739">
          <cell r="B2739"/>
        </row>
        <row r="2740">
          <cell r="B2740"/>
        </row>
        <row r="2741">
          <cell r="B2741"/>
        </row>
        <row r="2742">
          <cell r="B2742"/>
        </row>
        <row r="2743">
          <cell r="B2743"/>
        </row>
        <row r="2744">
          <cell r="B2744"/>
        </row>
        <row r="2745">
          <cell r="B2745"/>
        </row>
        <row r="2746">
          <cell r="B2746"/>
        </row>
        <row r="2747">
          <cell r="B2747"/>
        </row>
        <row r="2748">
          <cell r="B2748"/>
        </row>
        <row r="2749">
          <cell r="B2749"/>
        </row>
        <row r="2750">
          <cell r="B2750"/>
        </row>
        <row r="2751">
          <cell r="B2751"/>
        </row>
        <row r="2752">
          <cell r="B2752"/>
        </row>
        <row r="2753">
          <cell r="B2753"/>
        </row>
        <row r="2754">
          <cell r="B2754"/>
        </row>
        <row r="2755">
          <cell r="B2755"/>
        </row>
        <row r="2756">
          <cell r="B2756"/>
        </row>
        <row r="2757">
          <cell r="B2757"/>
        </row>
        <row r="2758">
          <cell r="B2758"/>
        </row>
        <row r="2759">
          <cell r="B2759"/>
        </row>
        <row r="2760">
          <cell r="B2760"/>
        </row>
        <row r="2761">
          <cell r="B2761"/>
        </row>
        <row r="2762">
          <cell r="B2762"/>
        </row>
        <row r="2763">
          <cell r="B2763"/>
        </row>
        <row r="2764">
          <cell r="B2764"/>
        </row>
        <row r="2765">
          <cell r="B2765"/>
        </row>
        <row r="2766">
          <cell r="B2766"/>
        </row>
        <row r="2767">
          <cell r="B2767"/>
        </row>
        <row r="2768">
          <cell r="B2768"/>
        </row>
        <row r="2769">
          <cell r="B2769"/>
        </row>
        <row r="2770">
          <cell r="B2770"/>
        </row>
        <row r="2771">
          <cell r="B2771"/>
        </row>
        <row r="2772">
          <cell r="B2772"/>
        </row>
        <row r="2773">
          <cell r="B2773"/>
        </row>
        <row r="2774">
          <cell r="B2774"/>
        </row>
        <row r="2775">
          <cell r="B2775"/>
        </row>
        <row r="2776">
          <cell r="B2776"/>
        </row>
        <row r="2777">
          <cell r="B2777"/>
        </row>
        <row r="2778">
          <cell r="B2778"/>
        </row>
        <row r="2779">
          <cell r="B2779"/>
        </row>
        <row r="2780">
          <cell r="B2780"/>
        </row>
        <row r="2781">
          <cell r="B2781"/>
        </row>
        <row r="2782">
          <cell r="B2782"/>
        </row>
        <row r="2783">
          <cell r="B2783"/>
        </row>
        <row r="2784">
          <cell r="B2784"/>
        </row>
        <row r="2785">
          <cell r="B2785"/>
        </row>
        <row r="2786">
          <cell r="B2786"/>
        </row>
        <row r="2787">
          <cell r="B2787"/>
        </row>
        <row r="2788">
          <cell r="B2788"/>
        </row>
        <row r="2789">
          <cell r="B2789"/>
        </row>
        <row r="2790">
          <cell r="B2790"/>
        </row>
        <row r="2791">
          <cell r="B2791"/>
        </row>
        <row r="2792">
          <cell r="B2792"/>
        </row>
        <row r="2793">
          <cell r="B2793"/>
        </row>
        <row r="2794">
          <cell r="B2794"/>
        </row>
        <row r="2795">
          <cell r="B2795"/>
        </row>
        <row r="2796">
          <cell r="B2796"/>
        </row>
        <row r="2797">
          <cell r="B2797"/>
        </row>
        <row r="2798">
          <cell r="B2798"/>
        </row>
        <row r="2799">
          <cell r="B2799"/>
        </row>
        <row r="2800">
          <cell r="B2800"/>
        </row>
        <row r="2801">
          <cell r="B2801"/>
        </row>
        <row r="2802">
          <cell r="B2802"/>
        </row>
        <row r="2803">
          <cell r="B2803"/>
        </row>
        <row r="2804">
          <cell r="B2804"/>
        </row>
        <row r="2805">
          <cell r="B2805"/>
        </row>
        <row r="2806">
          <cell r="B2806"/>
        </row>
        <row r="2807">
          <cell r="B2807"/>
        </row>
        <row r="2808">
          <cell r="B2808"/>
        </row>
        <row r="2809">
          <cell r="B2809"/>
        </row>
        <row r="2810">
          <cell r="B2810"/>
        </row>
        <row r="2811">
          <cell r="B2811"/>
        </row>
        <row r="2812">
          <cell r="B2812"/>
        </row>
        <row r="2813">
          <cell r="B2813"/>
        </row>
        <row r="2814">
          <cell r="B2814"/>
        </row>
        <row r="2815">
          <cell r="B2815"/>
        </row>
        <row r="2816">
          <cell r="B2816"/>
        </row>
        <row r="2817">
          <cell r="B2817"/>
        </row>
        <row r="2818">
          <cell r="B2818"/>
        </row>
        <row r="2819">
          <cell r="B2819"/>
        </row>
        <row r="2820">
          <cell r="B2820"/>
        </row>
        <row r="2821">
          <cell r="B2821"/>
        </row>
        <row r="2822">
          <cell r="B2822"/>
        </row>
        <row r="2823">
          <cell r="B2823"/>
        </row>
        <row r="2824">
          <cell r="B2824"/>
        </row>
        <row r="2825">
          <cell r="B2825"/>
        </row>
        <row r="2826">
          <cell r="B2826"/>
        </row>
        <row r="2827">
          <cell r="B2827"/>
        </row>
        <row r="2828">
          <cell r="B2828"/>
        </row>
        <row r="2829">
          <cell r="B2829"/>
        </row>
        <row r="2830">
          <cell r="B2830"/>
        </row>
        <row r="2831">
          <cell r="B2831"/>
        </row>
        <row r="2832">
          <cell r="B2832"/>
        </row>
        <row r="2833">
          <cell r="B2833"/>
        </row>
        <row r="2834">
          <cell r="B2834"/>
        </row>
        <row r="2835">
          <cell r="B2835"/>
        </row>
        <row r="2836">
          <cell r="B2836"/>
        </row>
        <row r="2837">
          <cell r="B2837"/>
        </row>
        <row r="2838">
          <cell r="B2838"/>
        </row>
        <row r="2839">
          <cell r="B2839"/>
        </row>
        <row r="2840">
          <cell r="B2840"/>
        </row>
        <row r="2841">
          <cell r="B2841"/>
        </row>
        <row r="2842">
          <cell r="B2842"/>
        </row>
        <row r="2843">
          <cell r="B2843"/>
        </row>
        <row r="2844">
          <cell r="B2844"/>
        </row>
        <row r="2845">
          <cell r="B2845"/>
        </row>
        <row r="2846">
          <cell r="B2846"/>
        </row>
        <row r="2847">
          <cell r="B2847"/>
        </row>
        <row r="2848">
          <cell r="B2848"/>
        </row>
        <row r="2849">
          <cell r="B2849"/>
        </row>
        <row r="2850">
          <cell r="B2850"/>
        </row>
        <row r="2851">
          <cell r="B2851"/>
        </row>
        <row r="2852">
          <cell r="B2852"/>
        </row>
        <row r="2853">
          <cell r="B2853"/>
        </row>
        <row r="2854">
          <cell r="B2854"/>
        </row>
        <row r="2855">
          <cell r="B2855"/>
        </row>
        <row r="2856">
          <cell r="B2856"/>
        </row>
        <row r="2857">
          <cell r="B2857"/>
        </row>
        <row r="2858">
          <cell r="B2858"/>
        </row>
        <row r="2859">
          <cell r="B2859"/>
        </row>
        <row r="2860">
          <cell r="B2860"/>
        </row>
        <row r="2861">
          <cell r="B2861"/>
        </row>
        <row r="2862">
          <cell r="B2862"/>
        </row>
        <row r="2863">
          <cell r="B2863"/>
        </row>
        <row r="2864">
          <cell r="B2864"/>
        </row>
        <row r="2865">
          <cell r="B2865"/>
        </row>
        <row r="2866">
          <cell r="B2866"/>
        </row>
        <row r="2867">
          <cell r="B2867"/>
        </row>
        <row r="2868">
          <cell r="B2868"/>
        </row>
        <row r="2869">
          <cell r="B2869"/>
        </row>
        <row r="2870">
          <cell r="B2870"/>
        </row>
        <row r="2871">
          <cell r="B2871"/>
        </row>
        <row r="2872">
          <cell r="B2872"/>
        </row>
        <row r="2873">
          <cell r="B2873"/>
        </row>
        <row r="2874">
          <cell r="B2874"/>
        </row>
        <row r="2875">
          <cell r="B2875"/>
        </row>
        <row r="2876">
          <cell r="B2876"/>
        </row>
        <row r="2877">
          <cell r="B2877"/>
        </row>
        <row r="2878">
          <cell r="B2878"/>
        </row>
        <row r="2879">
          <cell r="B2879"/>
        </row>
        <row r="2880">
          <cell r="B2880"/>
        </row>
        <row r="2881">
          <cell r="B2881"/>
        </row>
        <row r="2882">
          <cell r="B2882"/>
        </row>
        <row r="2883">
          <cell r="B2883"/>
        </row>
        <row r="2884">
          <cell r="B2884"/>
        </row>
        <row r="2885">
          <cell r="B2885"/>
        </row>
        <row r="2886">
          <cell r="B2886"/>
        </row>
        <row r="2887">
          <cell r="B2887"/>
        </row>
        <row r="2888">
          <cell r="B2888"/>
        </row>
        <row r="2889">
          <cell r="B2889"/>
        </row>
        <row r="2890">
          <cell r="B2890"/>
        </row>
        <row r="2891">
          <cell r="B2891"/>
        </row>
        <row r="2892">
          <cell r="B2892"/>
        </row>
        <row r="2893">
          <cell r="B2893"/>
        </row>
        <row r="2894">
          <cell r="B2894"/>
        </row>
        <row r="2895">
          <cell r="B2895"/>
        </row>
        <row r="2896">
          <cell r="B2896"/>
        </row>
        <row r="2897">
          <cell r="B2897"/>
        </row>
        <row r="2898">
          <cell r="B2898"/>
        </row>
        <row r="2899">
          <cell r="B2899"/>
        </row>
        <row r="2900">
          <cell r="B2900"/>
        </row>
        <row r="2901">
          <cell r="B2901"/>
        </row>
        <row r="2902">
          <cell r="B2902"/>
        </row>
        <row r="2903">
          <cell r="B2903"/>
        </row>
        <row r="2904">
          <cell r="B2904"/>
        </row>
        <row r="2905">
          <cell r="B2905"/>
        </row>
        <row r="2906">
          <cell r="B2906"/>
        </row>
        <row r="2907">
          <cell r="B2907"/>
        </row>
        <row r="2908">
          <cell r="B2908"/>
        </row>
        <row r="2909">
          <cell r="B2909"/>
        </row>
        <row r="2910">
          <cell r="B2910"/>
        </row>
        <row r="2911">
          <cell r="B2911"/>
        </row>
        <row r="2912">
          <cell r="B2912"/>
        </row>
        <row r="2913">
          <cell r="B2913"/>
        </row>
        <row r="2914">
          <cell r="B2914"/>
        </row>
        <row r="2915">
          <cell r="B2915"/>
        </row>
        <row r="2916">
          <cell r="B2916"/>
        </row>
        <row r="2917">
          <cell r="B2917"/>
        </row>
        <row r="2918">
          <cell r="B2918"/>
        </row>
        <row r="2919">
          <cell r="B2919"/>
        </row>
        <row r="2920">
          <cell r="B2920"/>
        </row>
        <row r="2921">
          <cell r="B2921"/>
        </row>
        <row r="2922">
          <cell r="B2922"/>
        </row>
        <row r="2923">
          <cell r="B2923"/>
        </row>
        <row r="2924">
          <cell r="B2924"/>
        </row>
        <row r="2925">
          <cell r="B2925"/>
        </row>
        <row r="2926">
          <cell r="B2926"/>
        </row>
        <row r="2927">
          <cell r="B2927"/>
        </row>
        <row r="2928">
          <cell r="B2928"/>
        </row>
        <row r="2929">
          <cell r="B2929"/>
        </row>
        <row r="2930">
          <cell r="B2930"/>
        </row>
        <row r="2931">
          <cell r="B2931"/>
        </row>
        <row r="2932">
          <cell r="B2932"/>
        </row>
        <row r="2933">
          <cell r="B2933"/>
        </row>
        <row r="2934">
          <cell r="B2934"/>
        </row>
        <row r="2935">
          <cell r="B2935"/>
        </row>
        <row r="2936">
          <cell r="B2936"/>
        </row>
        <row r="2937">
          <cell r="B2937"/>
        </row>
        <row r="2938">
          <cell r="B2938"/>
        </row>
        <row r="2939">
          <cell r="B2939"/>
        </row>
        <row r="2940">
          <cell r="B2940"/>
        </row>
        <row r="2941">
          <cell r="B2941"/>
        </row>
        <row r="2942">
          <cell r="B2942"/>
        </row>
        <row r="2943">
          <cell r="B2943"/>
        </row>
        <row r="2944">
          <cell r="B2944"/>
        </row>
        <row r="2945">
          <cell r="B2945"/>
        </row>
        <row r="2946">
          <cell r="B2946"/>
        </row>
        <row r="2947">
          <cell r="B2947"/>
        </row>
        <row r="2948">
          <cell r="B2948"/>
        </row>
        <row r="2949">
          <cell r="B2949"/>
        </row>
        <row r="2950">
          <cell r="B2950"/>
        </row>
        <row r="2951">
          <cell r="B2951"/>
        </row>
        <row r="2952">
          <cell r="B2952"/>
        </row>
        <row r="2953">
          <cell r="B2953"/>
        </row>
        <row r="2954">
          <cell r="B2954"/>
        </row>
        <row r="2955">
          <cell r="B2955"/>
        </row>
        <row r="2956">
          <cell r="B2956"/>
        </row>
        <row r="2957">
          <cell r="B2957"/>
        </row>
        <row r="2958">
          <cell r="B2958"/>
        </row>
        <row r="2959">
          <cell r="B2959"/>
        </row>
        <row r="2960">
          <cell r="B2960"/>
        </row>
        <row r="2961">
          <cell r="B2961"/>
        </row>
        <row r="2962">
          <cell r="B2962"/>
        </row>
        <row r="2963">
          <cell r="B2963"/>
        </row>
        <row r="2964">
          <cell r="B2964"/>
        </row>
        <row r="2965">
          <cell r="B2965"/>
        </row>
        <row r="2966">
          <cell r="B2966"/>
        </row>
        <row r="2967">
          <cell r="B2967"/>
        </row>
        <row r="2968">
          <cell r="B2968"/>
        </row>
        <row r="2969">
          <cell r="B2969"/>
        </row>
        <row r="2970">
          <cell r="B2970"/>
        </row>
        <row r="2971">
          <cell r="B2971"/>
        </row>
        <row r="2972">
          <cell r="B2972"/>
        </row>
        <row r="2973">
          <cell r="B2973"/>
        </row>
        <row r="2974">
          <cell r="B2974"/>
        </row>
        <row r="2975">
          <cell r="B2975"/>
        </row>
        <row r="2976">
          <cell r="B2976"/>
        </row>
        <row r="2977">
          <cell r="B2977"/>
        </row>
        <row r="2978">
          <cell r="B2978"/>
        </row>
        <row r="2979">
          <cell r="B2979"/>
        </row>
        <row r="2980">
          <cell r="B2980"/>
        </row>
        <row r="2981">
          <cell r="B2981"/>
        </row>
        <row r="2982">
          <cell r="B2982"/>
        </row>
        <row r="2983">
          <cell r="B2983"/>
        </row>
        <row r="2984">
          <cell r="B2984"/>
        </row>
        <row r="2985">
          <cell r="B2985"/>
        </row>
        <row r="2986">
          <cell r="B2986"/>
        </row>
        <row r="2987">
          <cell r="B2987"/>
        </row>
        <row r="2988">
          <cell r="B2988"/>
        </row>
        <row r="2989">
          <cell r="B2989"/>
        </row>
        <row r="2990">
          <cell r="B2990"/>
        </row>
        <row r="2991">
          <cell r="B2991"/>
        </row>
        <row r="2992">
          <cell r="B2992"/>
        </row>
        <row r="2993">
          <cell r="B2993"/>
        </row>
        <row r="2994">
          <cell r="B2994"/>
        </row>
        <row r="2995">
          <cell r="B2995"/>
        </row>
        <row r="2996">
          <cell r="B2996"/>
        </row>
        <row r="2997">
          <cell r="B2997"/>
        </row>
        <row r="2998">
          <cell r="B2998"/>
        </row>
        <row r="2999">
          <cell r="B2999"/>
        </row>
        <row r="3000">
          <cell r="B3000"/>
        </row>
        <row r="3001">
          <cell r="B3001"/>
        </row>
        <row r="3002">
          <cell r="B3002"/>
        </row>
        <row r="3003">
          <cell r="B3003"/>
        </row>
        <row r="3004">
          <cell r="B3004"/>
        </row>
        <row r="3005">
          <cell r="B3005"/>
        </row>
        <row r="3006">
          <cell r="B3006"/>
        </row>
        <row r="3007">
          <cell r="B3007"/>
        </row>
        <row r="3008">
          <cell r="B3008"/>
        </row>
        <row r="3009">
          <cell r="B3009"/>
        </row>
        <row r="3010">
          <cell r="B3010"/>
        </row>
        <row r="3011">
          <cell r="B3011"/>
        </row>
        <row r="3012">
          <cell r="B3012"/>
        </row>
        <row r="3013">
          <cell r="B3013"/>
        </row>
        <row r="3014">
          <cell r="B3014"/>
        </row>
        <row r="3015">
          <cell r="B3015"/>
        </row>
        <row r="3016">
          <cell r="B3016"/>
        </row>
        <row r="3017">
          <cell r="B3017"/>
        </row>
        <row r="3018">
          <cell r="B3018"/>
        </row>
        <row r="3019">
          <cell r="B3019"/>
        </row>
        <row r="3020">
          <cell r="B3020"/>
        </row>
        <row r="3021">
          <cell r="B3021"/>
        </row>
        <row r="3022">
          <cell r="B3022"/>
        </row>
        <row r="3023">
          <cell r="B3023"/>
        </row>
        <row r="3024">
          <cell r="B3024"/>
        </row>
        <row r="3025">
          <cell r="B3025"/>
        </row>
        <row r="3026">
          <cell r="B3026"/>
        </row>
        <row r="3027">
          <cell r="B3027"/>
        </row>
        <row r="3028">
          <cell r="B3028"/>
        </row>
        <row r="3029">
          <cell r="B3029"/>
        </row>
        <row r="3030">
          <cell r="B3030"/>
        </row>
        <row r="3031">
          <cell r="B3031"/>
        </row>
        <row r="3032">
          <cell r="B3032"/>
        </row>
        <row r="3033">
          <cell r="B3033"/>
        </row>
        <row r="3034">
          <cell r="B3034"/>
        </row>
        <row r="3035">
          <cell r="B3035"/>
        </row>
        <row r="3036">
          <cell r="B3036"/>
        </row>
        <row r="3037">
          <cell r="B3037"/>
        </row>
        <row r="3038">
          <cell r="B3038"/>
        </row>
        <row r="3039">
          <cell r="B3039"/>
        </row>
        <row r="3040">
          <cell r="B3040"/>
        </row>
        <row r="3041">
          <cell r="B3041"/>
        </row>
        <row r="3042">
          <cell r="B3042"/>
        </row>
        <row r="3043">
          <cell r="B3043"/>
        </row>
        <row r="3044">
          <cell r="B3044"/>
        </row>
        <row r="3045">
          <cell r="B3045"/>
        </row>
        <row r="3046">
          <cell r="B3046"/>
        </row>
        <row r="3047">
          <cell r="B3047"/>
        </row>
        <row r="3048">
          <cell r="B3048"/>
        </row>
        <row r="3049">
          <cell r="B3049"/>
        </row>
        <row r="3050">
          <cell r="B3050"/>
        </row>
        <row r="3051">
          <cell r="B3051"/>
        </row>
        <row r="3052">
          <cell r="B3052"/>
        </row>
        <row r="3053">
          <cell r="B3053"/>
        </row>
        <row r="3054">
          <cell r="B3054"/>
        </row>
        <row r="3055">
          <cell r="B3055"/>
        </row>
        <row r="3056">
          <cell r="B3056"/>
        </row>
        <row r="3057">
          <cell r="B3057"/>
        </row>
        <row r="3058">
          <cell r="B3058"/>
        </row>
        <row r="3059">
          <cell r="B3059"/>
        </row>
        <row r="3060">
          <cell r="B3060"/>
        </row>
        <row r="3061">
          <cell r="B3061"/>
        </row>
        <row r="3062">
          <cell r="B3062"/>
        </row>
        <row r="3063">
          <cell r="B3063"/>
        </row>
        <row r="3064">
          <cell r="B3064"/>
        </row>
        <row r="3065">
          <cell r="B3065"/>
        </row>
        <row r="3066">
          <cell r="B3066"/>
        </row>
        <row r="3067">
          <cell r="B3067"/>
        </row>
        <row r="3068">
          <cell r="B3068"/>
        </row>
        <row r="3069">
          <cell r="B3069"/>
        </row>
        <row r="3070">
          <cell r="B3070"/>
        </row>
        <row r="3071">
          <cell r="B3071"/>
        </row>
        <row r="3072">
          <cell r="B3072"/>
        </row>
        <row r="3073">
          <cell r="B3073"/>
        </row>
        <row r="3074">
          <cell r="B3074"/>
        </row>
        <row r="3075">
          <cell r="B3075"/>
        </row>
        <row r="3076">
          <cell r="B3076"/>
        </row>
        <row r="3077">
          <cell r="B3077"/>
        </row>
        <row r="3078">
          <cell r="B3078"/>
        </row>
        <row r="3079">
          <cell r="B3079"/>
        </row>
        <row r="3080">
          <cell r="B3080"/>
        </row>
        <row r="3081">
          <cell r="B3081"/>
        </row>
        <row r="3082">
          <cell r="B3082"/>
        </row>
        <row r="3083">
          <cell r="B3083"/>
        </row>
        <row r="3084">
          <cell r="B3084"/>
        </row>
        <row r="3085">
          <cell r="B3085"/>
        </row>
        <row r="3086">
          <cell r="B3086"/>
        </row>
        <row r="3087">
          <cell r="B3087"/>
        </row>
        <row r="3088">
          <cell r="B3088"/>
        </row>
        <row r="3089">
          <cell r="B3089"/>
        </row>
        <row r="3090">
          <cell r="B3090"/>
        </row>
        <row r="3091">
          <cell r="B3091"/>
        </row>
        <row r="3092">
          <cell r="B3092"/>
        </row>
        <row r="3093">
          <cell r="B3093"/>
        </row>
        <row r="3094">
          <cell r="B3094"/>
        </row>
        <row r="3095">
          <cell r="B3095"/>
        </row>
        <row r="3096">
          <cell r="B3096"/>
        </row>
        <row r="3097">
          <cell r="B3097"/>
        </row>
        <row r="3098">
          <cell r="B3098"/>
        </row>
        <row r="3099">
          <cell r="B3099"/>
        </row>
        <row r="3100">
          <cell r="B3100"/>
        </row>
        <row r="3101">
          <cell r="B3101"/>
        </row>
        <row r="3102">
          <cell r="B3102"/>
        </row>
        <row r="3103">
          <cell r="B3103"/>
        </row>
        <row r="3104">
          <cell r="B3104"/>
        </row>
        <row r="3105">
          <cell r="B3105"/>
        </row>
        <row r="3106">
          <cell r="B3106"/>
        </row>
        <row r="3107">
          <cell r="B3107"/>
        </row>
        <row r="3108">
          <cell r="B3108"/>
        </row>
        <row r="3109">
          <cell r="B3109"/>
        </row>
        <row r="3110">
          <cell r="B3110"/>
        </row>
        <row r="3111">
          <cell r="B3111"/>
        </row>
        <row r="3112">
          <cell r="B3112"/>
        </row>
        <row r="3113">
          <cell r="B3113"/>
        </row>
        <row r="3114">
          <cell r="B3114"/>
        </row>
        <row r="3115">
          <cell r="B3115"/>
        </row>
        <row r="3116">
          <cell r="B3116"/>
        </row>
        <row r="3117">
          <cell r="B3117"/>
        </row>
        <row r="3118">
          <cell r="B3118"/>
        </row>
        <row r="3119">
          <cell r="B3119"/>
        </row>
        <row r="3120">
          <cell r="B3120"/>
        </row>
        <row r="3121">
          <cell r="B3121"/>
        </row>
        <row r="3122">
          <cell r="B3122"/>
        </row>
        <row r="3123">
          <cell r="B3123"/>
        </row>
        <row r="3124">
          <cell r="B3124"/>
        </row>
        <row r="3125">
          <cell r="B3125"/>
        </row>
        <row r="3126">
          <cell r="B3126"/>
        </row>
        <row r="3127">
          <cell r="B3127"/>
        </row>
        <row r="3128">
          <cell r="B3128"/>
        </row>
        <row r="3129">
          <cell r="B3129"/>
        </row>
        <row r="3130">
          <cell r="B3130"/>
        </row>
        <row r="3131">
          <cell r="B3131"/>
        </row>
        <row r="3132">
          <cell r="B3132"/>
        </row>
        <row r="3133">
          <cell r="B3133"/>
        </row>
        <row r="3134">
          <cell r="B3134"/>
        </row>
        <row r="3135">
          <cell r="B3135"/>
        </row>
        <row r="3136">
          <cell r="B3136"/>
        </row>
        <row r="3137">
          <cell r="B3137"/>
        </row>
        <row r="3138">
          <cell r="B3138"/>
        </row>
        <row r="3139">
          <cell r="B3139"/>
        </row>
        <row r="3140">
          <cell r="B3140"/>
        </row>
        <row r="3141">
          <cell r="B3141"/>
        </row>
        <row r="3142">
          <cell r="B3142"/>
        </row>
        <row r="3143">
          <cell r="B3143"/>
        </row>
        <row r="3144">
          <cell r="B3144"/>
        </row>
        <row r="3145">
          <cell r="B3145"/>
        </row>
        <row r="3146">
          <cell r="B3146"/>
        </row>
        <row r="3147">
          <cell r="B3147"/>
        </row>
        <row r="3148">
          <cell r="B3148"/>
        </row>
        <row r="3149">
          <cell r="B3149"/>
        </row>
        <row r="3150">
          <cell r="B3150"/>
        </row>
        <row r="3151">
          <cell r="B3151"/>
        </row>
        <row r="3152">
          <cell r="B3152"/>
        </row>
        <row r="3153">
          <cell r="B3153"/>
        </row>
        <row r="3154">
          <cell r="B3154"/>
        </row>
        <row r="3155">
          <cell r="B3155"/>
        </row>
        <row r="3156">
          <cell r="B3156"/>
        </row>
        <row r="3157">
          <cell r="B3157"/>
        </row>
        <row r="3158">
          <cell r="B3158"/>
        </row>
        <row r="3159">
          <cell r="B3159"/>
        </row>
        <row r="3160">
          <cell r="B3160"/>
        </row>
        <row r="3161">
          <cell r="B3161"/>
        </row>
        <row r="3162">
          <cell r="B3162"/>
        </row>
        <row r="3163">
          <cell r="B3163"/>
        </row>
        <row r="3164">
          <cell r="B3164"/>
        </row>
        <row r="3165">
          <cell r="B3165"/>
        </row>
        <row r="3166">
          <cell r="B3166"/>
        </row>
        <row r="3167">
          <cell r="B3167"/>
        </row>
        <row r="3168">
          <cell r="B3168"/>
        </row>
        <row r="3169">
          <cell r="B3169"/>
        </row>
        <row r="3170">
          <cell r="B3170"/>
        </row>
        <row r="3171">
          <cell r="B3171"/>
        </row>
        <row r="3172">
          <cell r="B3172"/>
        </row>
        <row r="3173">
          <cell r="B3173"/>
        </row>
        <row r="3174">
          <cell r="B3174"/>
        </row>
        <row r="3175">
          <cell r="B3175"/>
        </row>
        <row r="3176">
          <cell r="B3176"/>
        </row>
        <row r="3177">
          <cell r="B3177"/>
        </row>
        <row r="3178">
          <cell r="B3178"/>
        </row>
        <row r="3179">
          <cell r="B3179"/>
        </row>
        <row r="3180">
          <cell r="B3180"/>
        </row>
        <row r="3181">
          <cell r="B3181"/>
        </row>
        <row r="3182">
          <cell r="B3182"/>
        </row>
        <row r="3183">
          <cell r="B3183"/>
        </row>
        <row r="3184">
          <cell r="B3184"/>
        </row>
        <row r="3185">
          <cell r="B3185"/>
        </row>
        <row r="3186">
          <cell r="B3186"/>
        </row>
        <row r="3187">
          <cell r="B3187"/>
        </row>
        <row r="3188">
          <cell r="B3188"/>
        </row>
        <row r="3189">
          <cell r="B3189"/>
        </row>
        <row r="3190">
          <cell r="B3190"/>
        </row>
        <row r="3191">
          <cell r="B3191"/>
        </row>
        <row r="3192">
          <cell r="B3192"/>
        </row>
        <row r="3193">
          <cell r="B3193"/>
        </row>
        <row r="3194">
          <cell r="B3194"/>
        </row>
        <row r="3195">
          <cell r="B3195"/>
        </row>
        <row r="3196">
          <cell r="B3196"/>
        </row>
        <row r="3197">
          <cell r="B3197"/>
        </row>
        <row r="3198">
          <cell r="B3198"/>
        </row>
        <row r="3199">
          <cell r="B3199"/>
        </row>
        <row r="3200">
          <cell r="B3200"/>
        </row>
        <row r="3201">
          <cell r="B3201"/>
        </row>
        <row r="3202">
          <cell r="B3202"/>
        </row>
        <row r="3203">
          <cell r="B3203"/>
        </row>
        <row r="3204">
          <cell r="B3204"/>
        </row>
        <row r="3205">
          <cell r="B3205"/>
        </row>
        <row r="3206">
          <cell r="B3206"/>
        </row>
        <row r="3207">
          <cell r="B3207"/>
        </row>
        <row r="3208">
          <cell r="B3208"/>
        </row>
        <row r="3209">
          <cell r="B3209"/>
        </row>
        <row r="3210">
          <cell r="B3210"/>
        </row>
        <row r="3211">
          <cell r="B3211"/>
        </row>
        <row r="3212">
          <cell r="B3212"/>
        </row>
        <row r="3213">
          <cell r="B3213"/>
        </row>
        <row r="3214">
          <cell r="B3214"/>
        </row>
        <row r="3215">
          <cell r="B3215"/>
        </row>
        <row r="3216">
          <cell r="B3216"/>
        </row>
        <row r="3217">
          <cell r="B3217"/>
        </row>
        <row r="3218">
          <cell r="B3218"/>
        </row>
        <row r="3219">
          <cell r="B3219"/>
        </row>
        <row r="3220">
          <cell r="B3220"/>
        </row>
        <row r="3221">
          <cell r="B3221"/>
        </row>
        <row r="3222">
          <cell r="B3222"/>
        </row>
        <row r="3223">
          <cell r="B3223"/>
        </row>
        <row r="3224">
          <cell r="B3224"/>
        </row>
        <row r="3225">
          <cell r="B3225"/>
        </row>
        <row r="3226">
          <cell r="B3226"/>
        </row>
        <row r="3227">
          <cell r="B3227"/>
        </row>
        <row r="3228">
          <cell r="B3228"/>
        </row>
        <row r="3229">
          <cell r="B3229"/>
        </row>
        <row r="3230">
          <cell r="B3230"/>
        </row>
        <row r="3231">
          <cell r="B3231"/>
        </row>
        <row r="3232">
          <cell r="B3232"/>
        </row>
        <row r="3233">
          <cell r="B3233"/>
        </row>
        <row r="3234">
          <cell r="B3234"/>
        </row>
        <row r="3235">
          <cell r="B3235"/>
        </row>
        <row r="3236">
          <cell r="B3236"/>
        </row>
        <row r="3237">
          <cell r="B3237"/>
        </row>
        <row r="3238">
          <cell r="B3238"/>
        </row>
        <row r="3239">
          <cell r="B3239"/>
        </row>
        <row r="3240">
          <cell r="B3240"/>
        </row>
        <row r="3241">
          <cell r="B3241"/>
        </row>
        <row r="3242">
          <cell r="B3242"/>
        </row>
        <row r="3243">
          <cell r="B3243"/>
        </row>
        <row r="3244">
          <cell r="B3244"/>
        </row>
        <row r="3245">
          <cell r="B3245"/>
        </row>
        <row r="3246">
          <cell r="B3246"/>
        </row>
        <row r="3247">
          <cell r="B3247"/>
        </row>
        <row r="3248">
          <cell r="B3248"/>
        </row>
        <row r="3249">
          <cell r="B3249"/>
        </row>
        <row r="3250">
          <cell r="B3250"/>
        </row>
        <row r="3251">
          <cell r="B3251"/>
        </row>
        <row r="3252">
          <cell r="B3252"/>
        </row>
        <row r="3253">
          <cell r="B3253"/>
        </row>
        <row r="3254">
          <cell r="B3254"/>
        </row>
        <row r="3255">
          <cell r="B3255"/>
        </row>
        <row r="3256">
          <cell r="B3256"/>
        </row>
        <row r="3257">
          <cell r="B3257"/>
        </row>
        <row r="3258">
          <cell r="B3258"/>
        </row>
        <row r="3259">
          <cell r="B3259"/>
        </row>
        <row r="3260">
          <cell r="B3260"/>
        </row>
        <row r="3261">
          <cell r="B3261"/>
        </row>
        <row r="3262">
          <cell r="B3262"/>
        </row>
        <row r="3263">
          <cell r="B3263"/>
        </row>
        <row r="3264">
          <cell r="B3264"/>
        </row>
        <row r="3265">
          <cell r="B3265"/>
        </row>
        <row r="3266">
          <cell r="B3266"/>
        </row>
        <row r="3267">
          <cell r="B3267"/>
        </row>
        <row r="3268">
          <cell r="B3268"/>
        </row>
        <row r="3269">
          <cell r="B3269"/>
        </row>
        <row r="3270">
          <cell r="B3270"/>
        </row>
        <row r="3271">
          <cell r="B3271"/>
        </row>
        <row r="3272">
          <cell r="B3272"/>
        </row>
        <row r="3273">
          <cell r="B3273"/>
        </row>
        <row r="3274">
          <cell r="B3274"/>
        </row>
        <row r="3275">
          <cell r="B3275"/>
        </row>
        <row r="3276">
          <cell r="B3276"/>
        </row>
        <row r="3277">
          <cell r="B3277"/>
        </row>
        <row r="3278">
          <cell r="B3278"/>
        </row>
        <row r="3279">
          <cell r="B3279"/>
        </row>
        <row r="3280">
          <cell r="B3280"/>
        </row>
        <row r="3281">
          <cell r="B3281"/>
        </row>
        <row r="3282">
          <cell r="B3282"/>
        </row>
        <row r="3283">
          <cell r="B3283"/>
        </row>
        <row r="3284">
          <cell r="B3284"/>
        </row>
        <row r="3285">
          <cell r="B3285"/>
        </row>
        <row r="3286">
          <cell r="B3286"/>
        </row>
        <row r="3287">
          <cell r="B3287"/>
        </row>
        <row r="3288">
          <cell r="B3288"/>
        </row>
        <row r="3289">
          <cell r="B3289"/>
        </row>
        <row r="3290">
          <cell r="B3290"/>
        </row>
        <row r="3291">
          <cell r="B3291"/>
        </row>
        <row r="3292">
          <cell r="B3292"/>
        </row>
        <row r="3293">
          <cell r="B3293"/>
        </row>
        <row r="3294">
          <cell r="B3294"/>
        </row>
        <row r="3295">
          <cell r="B3295"/>
        </row>
        <row r="3296">
          <cell r="B3296"/>
        </row>
        <row r="3297">
          <cell r="B3297"/>
        </row>
        <row r="3298">
          <cell r="B3298"/>
        </row>
        <row r="3299">
          <cell r="B3299"/>
        </row>
        <row r="3300">
          <cell r="B3300"/>
        </row>
        <row r="3301">
          <cell r="B3301"/>
        </row>
        <row r="3302">
          <cell r="B3302"/>
        </row>
        <row r="3303">
          <cell r="B3303"/>
        </row>
        <row r="3304">
          <cell r="B3304"/>
        </row>
        <row r="3305">
          <cell r="B3305"/>
        </row>
        <row r="3306">
          <cell r="B3306"/>
        </row>
        <row r="3307">
          <cell r="B3307"/>
        </row>
        <row r="3308">
          <cell r="B3308"/>
        </row>
        <row r="3309">
          <cell r="B3309"/>
        </row>
        <row r="3310">
          <cell r="B3310"/>
        </row>
        <row r="3311">
          <cell r="B3311"/>
        </row>
        <row r="3312">
          <cell r="B3312"/>
        </row>
        <row r="3313">
          <cell r="B3313"/>
        </row>
        <row r="3314">
          <cell r="B3314"/>
        </row>
        <row r="3315">
          <cell r="B3315"/>
        </row>
        <row r="3316">
          <cell r="B3316"/>
        </row>
        <row r="3317">
          <cell r="B3317"/>
        </row>
        <row r="3318">
          <cell r="B3318"/>
        </row>
        <row r="3319">
          <cell r="B3319"/>
        </row>
        <row r="3320">
          <cell r="B3320"/>
        </row>
        <row r="3321">
          <cell r="B3321"/>
        </row>
        <row r="3322">
          <cell r="B3322"/>
        </row>
        <row r="3323">
          <cell r="B3323"/>
        </row>
        <row r="3324">
          <cell r="B3324"/>
        </row>
        <row r="3325">
          <cell r="B3325"/>
        </row>
        <row r="3326">
          <cell r="B3326"/>
        </row>
        <row r="3327">
          <cell r="B3327"/>
        </row>
        <row r="3328">
          <cell r="B3328"/>
        </row>
        <row r="3329">
          <cell r="B3329"/>
        </row>
        <row r="3330">
          <cell r="B3330"/>
        </row>
        <row r="3331">
          <cell r="B3331"/>
        </row>
        <row r="3332">
          <cell r="B3332"/>
        </row>
        <row r="3333">
          <cell r="B3333"/>
        </row>
        <row r="3334">
          <cell r="B3334"/>
        </row>
        <row r="3335">
          <cell r="B3335"/>
        </row>
        <row r="3336">
          <cell r="B3336"/>
        </row>
        <row r="3337">
          <cell r="B3337"/>
        </row>
        <row r="3338">
          <cell r="B3338"/>
        </row>
        <row r="3339">
          <cell r="B3339"/>
        </row>
        <row r="3340">
          <cell r="B3340"/>
        </row>
        <row r="3341">
          <cell r="B3341"/>
        </row>
        <row r="3342">
          <cell r="B3342"/>
        </row>
        <row r="3343">
          <cell r="B3343"/>
        </row>
        <row r="3344">
          <cell r="B3344"/>
        </row>
        <row r="3345">
          <cell r="B3345"/>
        </row>
        <row r="3346">
          <cell r="B3346"/>
        </row>
        <row r="3347">
          <cell r="B3347"/>
        </row>
        <row r="3348">
          <cell r="B3348"/>
        </row>
        <row r="3349">
          <cell r="B3349"/>
        </row>
        <row r="3350">
          <cell r="B3350"/>
        </row>
        <row r="3351">
          <cell r="B3351"/>
        </row>
        <row r="3352">
          <cell r="B3352"/>
        </row>
        <row r="3353">
          <cell r="B3353"/>
        </row>
        <row r="3354">
          <cell r="B3354"/>
        </row>
        <row r="3355">
          <cell r="B3355"/>
        </row>
        <row r="3356">
          <cell r="B3356"/>
        </row>
        <row r="3357">
          <cell r="B3357"/>
        </row>
        <row r="3358">
          <cell r="B3358"/>
        </row>
        <row r="3359">
          <cell r="B3359"/>
        </row>
        <row r="3360">
          <cell r="B3360"/>
        </row>
        <row r="3361">
          <cell r="B3361"/>
        </row>
        <row r="3362">
          <cell r="B3362"/>
        </row>
        <row r="3363">
          <cell r="B3363"/>
        </row>
        <row r="3364">
          <cell r="B3364"/>
        </row>
        <row r="3365">
          <cell r="B3365"/>
        </row>
        <row r="3366">
          <cell r="B3366"/>
        </row>
        <row r="3367">
          <cell r="B3367"/>
        </row>
        <row r="3368">
          <cell r="B3368"/>
        </row>
        <row r="3369">
          <cell r="B3369"/>
        </row>
        <row r="3370">
          <cell r="B3370"/>
        </row>
        <row r="3371">
          <cell r="B3371"/>
        </row>
        <row r="3372">
          <cell r="B3372"/>
        </row>
        <row r="3373">
          <cell r="B3373"/>
        </row>
        <row r="3374">
          <cell r="B3374"/>
        </row>
        <row r="3375">
          <cell r="B3375"/>
        </row>
        <row r="3376">
          <cell r="B3376"/>
        </row>
        <row r="3377">
          <cell r="B3377"/>
        </row>
        <row r="3378">
          <cell r="B3378"/>
        </row>
        <row r="3379">
          <cell r="B3379"/>
        </row>
        <row r="3380">
          <cell r="B3380"/>
        </row>
        <row r="3381">
          <cell r="B3381"/>
        </row>
        <row r="3382">
          <cell r="B3382"/>
        </row>
        <row r="3383">
          <cell r="B3383"/>
        </row>
        <row r="3384">
          <cell r="B3384"/>
        </row>
        <row r="3385">
          <cell r="B3385"/>
        </row>
        <row r="3386">
          <cell r="B3386"/>
        </row>
        <row r="3387">
          <cell r="B3387"/>
        </row>
        <row r="3388">
          <cell r="B3388"/>
        </row>
        <row r="3389">
          <cell r="B3389"/>
        </row>
        <row r="3390">
          <cell r="B3390"/>
        </row>
        <row r="3391">
          <cell r="B3391"/>
        </row>
        <row r="3392">
          <cell r="B3392"/>
        </row>
        <row r="3393">
          <cell r="B3393"/>
        </row>
        <row r="3394">
          <cell r="B3394"/>
        </row>
        <row r="3395">
          <cell r="B3395"/>
        </row>
        <row r="3396">
          <cell r="B3396"/>
        </row>
        <row r="3397">
          <cell r="B3397"/>
        </row>
        <row r="3398">
          <cell r="B3398"/>
        </row>
        <row r="3399">
          <cell r="B3399"/>
        </row>
        <row r="3400">
          <cell r="B3400"/>
        </row>
        <row r="3401">
          <cell r="B3401"/>
        </row>
        <row r="3402">
          <cell r="B3402"/>
        </row>
        <row r="3403">
          <cell r="B3403"/>
        </row>
        <row r="3404">
          <cell r="B3404"/>
        </row>
        <row r="3405">
          <cell r="B3405"/>
        </row>
        <row r="3406">
          <cell r="B3406"/>
        </row>
        <row r="3407">
          <cell r="B3407"/>
        </row>
        <row r="3408">
          <cell r="B3408"/>
        </row>
        <row r="3409">
          <cell r="B3409"/>
        </row>
        <row r="3410">
          <cell r="B3410"/>
        </row>
        <row r="3411">
          <cell r="B3411"/>
        </row>
        <row r="3412">
          <cell r="B3412"/>
        </row>
        <row r="3413">
          <cell r="B3413"/>
        </row>
        <row r="3414">
          <cell r="B3414"/>
        </row>
        <row r="3415">
          <cell r="B3415"/>
        </row>
        <row r="3416">
          <cell r="B3416"/>
        </row>
        <row r="3417">
          <cell r="B3417"/>
        </row>
        <row r="3418">
          <cell r="B3418"/>
        </row>
        <row r="3419">
          <cell r="B3419"/>
        </row>
        <row r="3420">
          <cell r="B3420"/>
        </row>
        <row r="3421">
          <cell r="B3421"/>
        </row>
        <row r="3422">
          <cell r="B3422"/>
        </row>
        <row r="3423">
          <cell r="B3423"/>
        </row>
        <row r="3424">
          <cell r="B3424"/>
        </row>
        <row r="3425">
          <cell r="B3425"/>
        </row>
        <row r="3426">
          <cell r="B3426"/>
        </row>
        <row r="3427">
          <cell r="B3427"/>
        </row>
        <row r="3428">
          <cell r="B3428"/>
        </row>
        <row r="3429">
          <cell r="B3429"/>
        </row>
        <row r="3430">
          <cell r="B3430"/>
        </row>
        <row r="3431">
          <cell r="B3431"/>
        </row>
        <row r="3432">
          <cell r="B3432"/>
        </row>
        <row r="3433">
          <cell r="B3433"/>
        </row>
        <row r="3434">
          <cell r="B3434"/>
        </row>
        <row r="3435">
          <cell r="B3435"/>
        </row>
        <row r="3436">
          <cell r="B3436"/>
        </row>
        <row r="3437">
          <cell r="B3437"/>
        </row>
        <row r="3438">
          <cell r="B3438"/>
        </row>
        <row r="3439">
          <cell r="B3439"/>
        </row>
        <row r="3440">
          <cell r="B3440"/>
        </row>
        <row r="3441">
          <cell r="B3441"/>
        </row>
        <row r="3442">
          <cell r="B3442"/>
        </row>
        <row r="3443">
          <cell r="B3443"/>
        </row>
        <row r="3444">
          <cell r="B3444"/>
        </row>
        <row r="3445">
          <cell r="B3445"/>
        </row>
        <row r="3446">
          <cell r="B3446"/>
        </row>
        <row r="3447">
          <cell r="B3447"/>
        </row>
        <row r="3448">
          <cell r="B3448"/>
        </row>
        <row r="3449">
          <cell r="B3449"/>
        </row>
        <row r="3450">
          <cell r="B3450"/>
        </row>
        <row r="3451">
          <cell r="B3451"/>
        </row>
        <row r="3452">
          <cell r="B3452"/>
        </row>
        <row r="3453">
          <cell r="B3453"/>
        </row>
        <row r="3454">
          <cell r="B3454"/>
        </row>
        <row r="3455">
          <cell r="B3455"/>
        </row>
        <row r="3456">
          <cell r="B3456"/>
        </row>
        <row r="3457">
          <cell r="B3457"/>
        </row>
        <row r="3458">
          <cell r="B3458"/>
        </row>
        <row r="3459">
          <cell r="B3459"/>
        </row>
        <row r="3460">
          <cell r="B3460"/>
        </row>
        <row r="3461">
          <cell r="B3461"/>
        </row>
        <row r="3462">
          <cell r="B3462"/>
        </row>
        <row r="3463">
          <cell r="B3463"/>
        </row>
        <row r="3464">
          <cell r="B3464"/>
        </row>
        <row r="3465">
          <cell r="B3465"/>
        </row>
        <row r="3466">
          <cell r="B3466"/>
        </row>
        <row r="3467">
          <cell r="B3467"/>
        </row>
        <row r="3468">
          <cell r="B3468"/>
        </row>
        <row r="3469">
          <cell r="B3469"/>
        </row>
        <row r="3470">
          <cell r="B3470"/>
        </row>
        <row r="3471">
          <cell r="B3471"/>
        </row>
        <row r="3472">
          <cell r="B3472"/>
        </row>
        <row r="3473">
          <cell r="B3473"/>
        </row>
        <row r="3474">
          <cell r="B3474"/>
        </row>
        <row r="3475">
          <cell r="B3475"/>
        </row>
        <row r="3476">
          <cell r="B3476"/>
        </row>
        <row r="3477">
          <cell r="B3477"/>
        </row>
        <row r="3478">
          <cell r="B3478"/>
        </row>
        <row r="3479">
          <cell r="B3479"/>
        </row>
        <row r="3480">
          <cell r="B3480"/>
        </row>
        <row r="3481">
          <cell r="B3481"/>
        </row>
        <row r="3482">
          <cell r="B3482"/>
        </row>
        <row r="3483">
          <cell r="B3483"/>
        </row>
        <row r="3484">
          <cell r="B3484"/>
        </row>
        <row r="3485">
          <cell r="B3485"/>
        </row>
        <row r="3486">
          <cell r="B3486"/>
        </row>
        <row r="3487">
          <cell r="B3487"/>
        </row>
        <row r="3488">
          <cell r="B3488"/>
        </row>
        <row r="3489">
          <cell r="B3489"/>
        </row>
        <row r="3490">
          <cell r="B3490"/>
        </row>
        <row r="3491">
          <cell r="B3491"/>
        </row>
        <row r="3492">
          <cell r="B3492"/>
        </row>
        <row r="3493">
          <cell r="B3493"/>
        </row>
        <row r="3494">
          <cell r="B3494"/>
        </row>
        <row r="3495">
          <cell r="B3495"/>
        </row>
        <row r="3496">
          <cell r="B3496"/>
        </row>
        <row r="3497">
          <cell r="B3497"/>
        </row>
        <row r="3498">
          <cell r="B3498"/>
        </row>
        <row r="3499">
          <cell r="B3499"/>
        </row>
        <row r="3500">
          <cell r="B3500"/>
        </row>
        <row r="3501">
          <cell r="B3501"/>
        </row>
        <row r="3502">
          <cell r="B3502"/>
        </row>
        <row r="3503">
          <cell r="B3503"/>
        </row>
        <row r="3504">
          <cell r="B3504"/>
        </row>
        <row r="3505">
          <cell r="B3505"/>
        </row>
        <row r="3506">
          <cell r="B3506"/>
        </row>
        <row r="3507">
          <cell r="B3507"/>
        </row>
        <row r="3508">
          <cell r="B3508"/>
        </row>
        <row r="3509">
          <cell r="B3509"/>
        </row>
        <row r="3510">
          <cell r="B3510"/>
        </row>
        <row r="3511">
          <cell r="B3511"/>
        </row>
        <row r="3512">
          <cell r="B3512"/>
        </row>
        <row r="3513">
          <cell r="B3513"/>
        </row>
        <row r="3514">
          <cell r="B3514"/>
        </row>
        <row r="3515">
          <cell r="B3515"/>
        </row>
        <row r="3516">
          <cell r="B3516"/>
        </row>
        <row r="3517">
          <cell r="B3517"/>
        </row>
        <row r="3518">
          <cell r="B3518"/>
        </row>
        <row r="3519">
          <cell r="B3519"/>
        </row>
        <row r="3520">
          <cell r="B3520"/>
        </row>
        <row r="3521">
          <cell r="B3521"/>
        </row>
        <row r="3522">
          <cell r="B3522"/>
        </row>
        <row r="3523">
          <cell r="B3523"/>
        </row>
        <row r="3524">
          <cell r="B3524"/>
        </row>
        <row r="3525">
          <cell r="B3525"/>
        </row>
        <row r="3526">
          <cell r="B3526"/>
        </row>
        <row r="3527">
          <cell r="B3527"/>
        </row>
        <row r="3528">
          <cell r="B3528"/>
        </row>
        <row r="3529">
          <cell r="B3529"/>
        </row>
        <row r="3530">
          <cell r="B3530"/>
        </row>
        <row r="3531">
          <cell r="B3531"/>
        </row>
        <row r="3532">
          <cell r="B3532"/>
        </row>
        <row r="3533">
          <cell r="B3533"/>
        </row>
        <row r="3534">
          <cell r="B3534"/>
        </row>
        <row r="3535">
          <cell r="B3535"/>
        </row>
        <row r="3536">
          <cell r="B3536"/>
        </row>
        <row r="3537">
          <cell r="B3537"/>
        </row>
        <row r="3538">
          <cell r="B3538"/>
        </row>
        <row r="3539">
          <cell r="B3539"/>
        </row>
        <row r="3540">
          <cell r="B3540"/>
        </row>
        <row r="3541">
          <cell r="B3541"/>
        </row>
        <row r="3542">
          <cell r="B3542"/>
        </row>
        <row r="3543">
          <cell r="B3543"/>
        </row>
        <row r="3544">
          <cell r="B3544"/>
        </row>
        <row r="3545">
          <cell r="B3545"/>
        </row>
        <row r="3546">
          <cell r="B3546"/>
        </row>
        <row r="3547">
          <cell r="B3547"/>
        </row>
        <row r="3548">
          <cell r="B3548"/>
        </row>
        <row r="3549">
          <cell r="B3549"/>
        </row>
        <row r="3550">
          <cell r="B3550"/>
        </row>
        <row r="3551">
          <cell r="B3551"/>
        </row>
        <row r="3552">
          <cell r="B3552"/>
        </row>
        <row r="3553">
          <cell r="B3553"/>
        </row>
        <row r="3554">
          <cell r="B3554"/>
        </row>
        <row r="3555">
          <cell r="B3555"/>
        </row>
        <row r="3556">
          <cell r="B3556"/>
        </row>
        <row r="3557">
          <cell r="B3557"/>
        </row>
        <row r="3558">
          <cell r="B3558"/>
        </row>
        <row r="3559">
          <cell r="B3559"/>
        </row>
        <row r="3560">
          <cell r="B3560"/>
        </row>
        <row r="3561">
          <cell r="B3561"/>
        </row>
        <row r="3562">
          <cell r="B3562"/>
        </row>
        <row r="3563">
          <cell r="B3563"/>
        </row>
        <row r="3564">
          <cell r="B3564"/>
        </row>
        <row r="3565">
          <cell r="B3565"/>
        </row>
        <row r="3566">
          <cell r="B3566"/>
        </row>
        <row r="3567">
          <cell r="B3567"/>
        </row>
        <row r="3568">
          <cell r="B3568"/>
        </row>
        <row r="3569">
          <cell r="B3569"/>
        </row>
        <row r="3570">
          <cell r="B3570"/>
        </row>
        <row r="3571">
          <cell r="B3571"/>
        </row>
        <row r="3572">
          <cell r="B3572"/>
        </row>
        <row r="3573">
          <cell r="B3573"/>
        </row>
        <row r="3574">
          <cell r="B3574"/>
        </row>
        <row r="3575">
          <cell r="B3575"/>
        </row>
        <row r="3576">
          <cell r="B3576"/>
        </row>
        <row r="3577">
          <cell r="B3577"/>
        </row>
        <row r="3578">
          <cell r="B3578"/>
        </row>
        <row r="3579">
          <cell r="B3579"/>
        </row>
        <row r="3580">
          <cell r="B3580"/>
        </row>
        <row r="3581">
          <cell r="B3581"/>
        </row>
        <row r="3582">
          <cell r="B3582"/>
        </row>
        <row r="3583">
          <cell r="B3583"/>
        </row>
        <row r="3584">
          <cell r="B3584"/>
        </row>
        <row r="3585">
          <cell r="B3585"/>
        </row>
        <row r="3586">
          <cell r="B3586"/>
        </row>
        <row r="3587">
          <cell r="B3587"/>
        </row>
        <row r="3588">
          <cell r="B3588"/>
        </row>
        <row r="3589">
          <cell r="B3589"/>
        </row>
        <row r="3590">
          <cell r="B3590"/>
        </row>
        <row r="3591">
          <cell r="B3591"/>
        </row>
        <row r="3592">
          <cell r="B3592"/>
        </row>
        <row r="3593">
          <cell r="B3593"/>
        </row>
        <row r="3594">
          <cell r="B3594"/>
        </row>
        <row r="3595">
          <cell r="B3595"/>
        </row>
        <row r="3596">
          <cell r="B3596"/>
        </row>
        <row r="3597">
          <cell r="B3597"/>
        </row>
        <row r="3598">
          <cell r="B3598"/>
        </row>
        <row r="3599">
          <cell r="B3599"/>
        </row>
        <row r="3600">
          <cell r="B3600"/>
        </row>
        <row r="3601">
          <cell r="B3601"/>
        </row>
        <row r="3602">
          <cell r="B3602"/>
        </row>
        <row r="3603">
          <cell r="B3603"/>
        </row>
        <row r="3604">
          <cell r="B3604"/>
        </row>
        <row r="3605">
          <cell r="B3605"/>
        </row>
        <row r="3606">
          <cell r="B3606"/>
        </row>
        <row r="3607">
          <cell r="B3607"/>
        </row>
        <row r="3608">
          <cell r="B3608"/>
        </row>
        <row r="3609">
          <cell r="B3609"/>
        </row>
        <row r="3610">
          <cell r="B3610"/>
        </row>
        <row r="3611">
          <cell r="B3611"/>
        </row>
        <row r="3612">
          <cell r="B3612"/>
        </row>
        <row r="3613">
          <cell r="B3613"/>
        </row>
        <row r="3614">
          <cell r="B3614"/>
        </row>
        <row r="3615">
          <cell r="B3615"/>
        </row>
        <row r="3616">
          <cell r="B3616"/>
        </row>
        <row r="3617">
          <cell r="B3617"/>
        </row>
        <row r="3618">
          <cell r="B3618"/>
        </row>
        <row r="3619">
          <cell r="B3619"/>
        </row>
        <row r="3620">
          <cell r="B3620"/>
        </row>
        <row r="3621">
          <cell r="B3621"/>
        </row>
        <row r="3622">
          <cell r="B3622"/>
        </row>
        <row r="3623">
          <cell r="B3623"/>
        </row>
        <row r="3624">
          <cell r="B3624"/>
        </row>
        <row r="3625">
          <cell r="B3625"/>
        </row>
        <row r="3626">
          <cell r="B3626"/>
        </row>
        <row r="3627">
          <cell r="B3627"/>
        </row>
        <row r="3628">
          <cell r="B3628"/>
        </row>
        <row r="3629">
          <cell r="B3629"/>
        </row>
        <row r="3630">
          <cell r="B3630"/>
        </row>
        <row r="3631">
          <cell r="B3631"/>
        </row>
        <row r="3632">
          <cell r="B3632"/>
        </row>
        <row r="3633">
          <cell r="B3633"/>
        </row>
        <row r="3634">
          <cell r="B3634"/>
        </row>
        <row r="3635">
          <cell r="B3635"/>
        </row>
        <row r="3636">
          <cell r="B3636"/>
        </row>
        <row r="3637">
          <cell r="B3637"/>
        </row>
        <row r="3638">
          <cell r="B3638"/>
        </row>
        <row r="3639">
          <cell r="B3639"/>
        </row>
        <row r="3640">
          <cell r="B3640"/>
        </row>
        <row r="3641">
          <cell r="B3641"/>
        </row>
        <row r="3642">
          <cell r="B3642"/>
        </row>
        <row r="3643">
          <cell r="B3643"/>
        </row>
        <row r="3644">
          <cell r="B3644"/>
        </row>
        <row r="3645">
          <cell r="B3645"/>
        </row>
        <row r="3646">
          <cell r="B3646"/>
        </row>
        <row r="3647">
          <cell r="B3647"/>
        </row>
        <row r="3648">
          <cell r="B3648"/>
        </row>
        <row r="3649">
          <cell r="B3649"/>
        </row>
        <row r="3650">
          <cell r="B3650"/>
        </row>
        <row r="3651">
          <cell r="B3651"/>
        </row>
        <row r="3652">
          <cell r="B3652"/>
        </row>
        <row r="3653">
          <cell r="B3653"/>
        </row>
        <row r="3654">
          <cell r="B3654"/>
        </row>
        <row r="3655">
          <cell r="B3655"/>
        </row>
        <row r="3656">
          <cell r="B3656"/>
        </row>
        <row r="3657">
          <cell r="B3657"/>
        </row>
        <row r="3658">
          <cell r="B3658"/>
        </row>
        <row r="3659">
          <cell r="B3659"/>
        </row>
        <row r="3660">
          <cell r="B3660"/>
        </row>
        <row r="3661">
          <cell r="B3661"/>
        </row>
        <row r="3662">
          <cell r="B3662"/>
        </row>
        <row r="3663">
          <cell r="B3663"/>
        </row>
        <row r="3664">
          <cell r="B3664"/>
        </row>
        <row r="3665">
          <cell r="B3665"/>
        </row>
        <row r="3666">
          <cell r="B3666"/>
        </row>
        <row r="3667">
          <cell r="B3667"/>
        </row>
        <row r="3668">
          <cell r="B3668"/>
        </row>
        <row r="3669">
          <cell r="B3669"/>
        </row>
        <row r="3670">
          <cell r="B3670"/>
        </row>
        <row r="3671">
          <cell r="B3671"/>
        </row>
        <row r="3672">
          <cell r="B3672"/>
        </row>
        <row r="3673">
          <cell r="B3673"/>
        </row>
        <row r="3674">
          <cell r="B3674"/>
        </row>
        <row r="3675">
          <cell r="B3675"/>
        </row>
        <row r="3676">
          <cell r="B3676"/>
        </row>
        <row r="3677">
          <cell r="B3677"/>
        </row>
        <row r="3678">
          <cell r="B3678"/>
        </row>
        <row r="3679">
          <cell r="B3679"/>
        </row>
        <row r="3680">
          <cell r="B3680"/>
        </row>
        <row r="3681">
          <cell r="B3681"/>
        </row>
        <row r="3682">
          <cell r="B3682"/>
        </row>
        <row r="3683">
          <cell r="B3683"/>
        </row>
        <row r="3684">
          <cell r="B3684"/>
        </row>
        <row r="3685">
          <cell r="B3685"/>
        </row>
        <row r="3686">
          <cell r="B3686"/>
        </row>
        <row r="3687">
          <cell r="B3687"/>
        </row>
        <row r="3688">
          <cell r="B3688"/>
        </row>
        <row r="3689">
          <cell r="B3689"/>
        </row>
        <row r="3690">
          <cell r="B3690"/>
        </row>
        <row r="3691">
          <cell r="B3691"/>
        </row>
        <row r="3692">
          <cell r="B3692"/>
        </row>
        <row r="3693">
          <cell r="B3693"/>
        </row>
        <row r="3694">
          <cell r="B3694"/>
        </row>
        <row r="3695">
          <cell r="B3695"/>
        </row>
        <row r="3696">
          <cell r="B3696"/>
        </row>
        <row r="3697">
          <cell r="B3697"/>
        </row>
        <row r="3698">
          <cell r="B3698"/>
        </row>
        <row r="3699">
          <cell r="B3699"/>
        </row>
        <row r="3700">
          <cell r="B3700"/>
        </row>
        <row r="3701">
          <cell r="B3701"/>
        </row>
        <row r="3702">
          <cell r="B3702"/>
        </row>
        <row r="3703">
          <cell r="B3703"/>
        </row>
        <row r="3704">
          <cell r="B3704"/>
        </row>
        <row r="3705">
          <cell r="B3705"/>
        </row>
        <row r="3706">
          <cell r="B3706"/>
        </row>
        <row r="3707">
          <cell r="B3707"/>
        </row>
        <row r="3708">
          <cell r="B3708"/>
        </row>
        <row r="3709">
          <cell r="B3709"/>
        </row>
        <row r="3710">
          <cell r="B3710"/>
        </row>
        <row r="3711">
          <cell r="B3711"/>
        </row>
        <row r="3712">
          <cell r="B3712"/>
        </row>
        <row r="3713">
          <cell r="B3713"/>
        </row>
        <row r="3714">
          <cell r="B3714"/>
        </row>
        <row r="3715">
          <cell r="B3715"/>
        </row>
        <row r="3716">
          <cell r="B3716"/>
        </row>
        <row r="3717">
          <cell r="B3717"/>
        </row>
        <row r="3718">
          <cell r="B3718"/>
        </row>
        <row r="3719">
          <cell r="B3719"/>
        </row>
        <row r="3720">
          <cell r="B3720"/>
        </row>
        <row r="3721">
          <cell r="B3721"/>
        </row>
        <row r="3722">
          <cell r="B3722"/>
        </row>
        <row r="3723">
          <cell r="B3723"/>
        </row>
        <row r="3724">
          <cell r="B3724"/>
        </row>
        <row r="3725">
          <cell r="B3725"/>
        </row>
        <row r="3726">
          <cell r="B3726"/>
        </row>
        <row r="3727">
          <cell r="B3727"/>
        </row>
        <row r="3728">
          <cell r="B3728"/>
        </row>
        <row r="3729">
          <cell r="B3729"/>
        </row>
        <row r="3730">
          <cell r="B3730"/>
        </row>
        <row r="3731">
          <cell r="B3731"/>
        </row>
        <row r="3732">
          <cell r="B3732"/>
        </row>
        <row r="3733">
          <cell r="B3733"/>
        </row>
        <row r="3734">
          <cell r="B3734"/>
        </row>
        <row r="3735">
          <cell r="B3735"/>
        </row>
        <row r="3736">
          <cell r="B3736"/>
        </row>
        <row r="3737">
          <cell r="B3737"/>
        </row>
        <row r="3738">
          <cell r="B3738"/>
        </row>
        <row r="3739">
          <cell r="B3739"/>
        </row>
        <row r="3740">
          <cell r="B3740"/>
        </row>
        <row r="3741">
          <cell r="B3741"/>
        </row>
        <row r="3742">
          <cell r="B3742"/>
        </row>
        <row r="3743">
          <cell r="B3743"/>
        </row>
        <row r="3744">
          <cell r="B3744"/>
        </row>
        <row r="3745">
          <cell r="B3745"/>
        </row>
        <row r="3746">
          <cell r="B3746"/>
        </row>
        <row r="3747">
          <cell r="B3747"/>
        </row>
        <row r="3748">
          <cell r="B3748"/>
        </row>
        <row r="3749">
          <cell r="B3749"/>
        </row>
        <row r="3750">
          <cell r="B3750"/>
        </row>
        <row r="3751">
          <cell r="B3751"/>
        </row>
        <row r="3752">
          <cell r="B3752"/>
        </row>
        <row r="3753">
          <cell r="B3753"/>
        </row>
        <row r="3754">
          <cell r="B3754"/>
        </row>
        <row r="3755">
          <cell r="B3755"/>
        </row>
        <row r="3756">
          <cell r="B3756"/>
        </row>
        <row r="3757">
          <cell r="B3757"/>
        </row>
        <row r="3758">
          <cell r="B3758"/>
        </row>
        <row r="3759">
          <cell r="B3759"/>
        </row>
        <row r="3760">
          <cell r="B3760"/>
        </row>
        <row r="3761">
          <cell r="B3761"/>
        </row>
        <row r="3762">
          <cell r="B3762"/>
        </row>
        <row r="3763">
          <cell r="B3763"/>
        </row>
        <row r="3764">
          <cell r="B3764"/>
        </row>
        <row r="3765">
          <cell r="B3765"/>
        </row>
        <row r="3766">
          <cell r="B3766"/>
        </row>
        <row r="3767">
          <cell r="B3767"/>
        </row>
        <row r="3768">
          <cell r="B3768"/>
        </row>
        <row r="3769">
          <cell r="B3769"/>
        </row>
        <row r="3770">
          <cell r="B3770"/>
        </row>
        <row r="3771">
          <cell r="B3771"/>
        </row>
        <row r="3772">
          <cell r="B3772"/>
        </row>
        <row r="3773">
          <cell r="B3773"/>
        </row>
        <row r="3774">
          <cell r="B3774"/>
        </row>
        <row r="3775">
          <cell r="B3775"/>
        </row>
        <row r="3776">
          <cell r="B3776"/>
        </row>
        <row r="3777">
          <cell r="B3777"/>
        </row>
        <row r="3778">
          <cell r="B3778"/>
        </row>
        <row r="3779">
          <cell r="B3779"/>
        </row>
        <row r="3780">
          <cell r="B3780"/>
        </row>
        <row r="3781">
          <cell r="B3781"/>
        </row>
        <row r="3782">
          <cell r="B3782"/>
        </row>
        <row r="3783">
          <cell r="B3783"/>
        </row>
        <row r="3784">
          <cell r="B3784"/>
        </row>
        <row r="3785">
          <cell r="B3785"/>
        </row>
        <row r="3786">
          <cell r="B3786"/>
        </row>
        <row r="3787">
          <cell r="B3787"/>
        </row>
        <row r="3788">
          <cell r="B3788"/>
        </row>
        <row r="3789">
          <cell r="B3789"/>
        </row>
        <row r="3790">
          <cell r="B3790"/>
        </row>
        <row r="3791">
          <cell r="B3791"/>
        </row>
        <row r="3792">
          <cell r="B3792"/>
        </row>
        <row r="3793">
          <cell r="B3793"/>
        </row>
        <row r="3794">
          <cell r="B3794"/>
        </row>
        <row r="3795">
          <cell r="B3795"/>
        </row>
        <row r="3796">
          <cell r="B3796"/>
        </row>
        <row r="3797">
          <cell r="B3797"/>
        </row>
        <row r="3798">
          <cell r="B3798"/>
        </row>
        <row r="3799">
          <cell r="B3799"/>
        </row>
        <row r="3800">
          <cell r="B3800"/>
        </row>
        <row r="3801">
          <cell r="B3801"/>
        </row>
        <row r="3802">
          <cell r="B3802"/>
        </row>
        <row r="3803">
          <cell r="B3803"/>
        </row>
        <row r="3804">
          <cell r="B3804"/>
        </row>
        <row r="3805">
          <cell r="B3805"/>
        </row>
        <row r="3806">
          <cell r="B3806"/>
        </row>
        <row r="3807">
          <cell r="B3807"/>
        </row>
        <row r="3808">
          <cell r="B3808"/>
        </row>
        <row r="3809">
          <cell r="B3809"/>
        </row>
        <row r="3810">
          <cell r="B3810"/>
        </row>
        <row r="3811">
          <cell r="B3811"/>
        </row>
        <row r="3812">
          <cell r="B3812"/>
        </row>
        <row r="3813">
          <cell r="B3813"/>
        </row>
        <row r="3814">
          <cell r="B3814"/>
        </row>
        <row r="3815">
          <cell r="B3815"/>
        </row>
        <row r="3816">
          <cell r="B3816"/>
        </row>
        <row r="3817">
          <cell r="B3817"/>
        </row>
        <row r="3818">
          <cell r="B3818"/>
        </row>
        <row r="3819">
          <cell r="B3819"/>
        </row>
        <row r="3820">
          <cell r="B3820"/>
        </row>
        <row r="3821">
          <cell r="B3821"/>
        </row>
        <row r="3822">
          <cell r="B3822"/>
        </row>
        <row r="3823">
          <cell r="B3823"/>
        </row>
        <row r="3824">
          <cell r="B3824"/>
        </row>
        <row r="3825">
          <cell r="B3825"/>
        </row>
        <row r="3826">
          <cell r="B3826"/>
        </row>
        <row r="3827">
          <cell r="B3827"/>
        </row>
        <row r="3828">
          <cell r="B3828"/>
        </row>
        <row r="3829">
          <cell r="B3829"/>
        </row>
        <row r="3830">
          <cell r="B3830"/>
        </row>
        <row r="3831">
          <cell r="B3831"/>
        </row>
        <row r="3832">
          <cell r="B3832"/>
        </row>
        <row r="3833">
          <cell r="B3833"/>
        </row>
        <row r="3834">
          <cell r="B3834"/>
        </row>
        <row r="3835">
          <cell r="B3835"/>
        </row>
        <row r="3836">
          <cell r="B3836"/>
        </row>
        <row r="3837">
          <cell r="B3837"/>
        </row>
        <row r="3838">
          <cell r="B3838"/>
        </row>
        <row r="3839">
          <cell r="B3839"/>
        </row>
        <row r="3840">
          <cell r="B3840"/>
        </row>
        <row r="3841">
          <cell r="B3841"/>
        </row>
        <row r="3842">
          <cell r="B3842"/>
        </row>
        <row r="3843">
          <cell r="B3843"/>
        </row>
        <row r="3844">
          <cell r="B3844"/>
        </row>
        <row r="3845">
          <cell r="B3845"/>
        </row>
        <row r="3846">
          <cell r="B3846"/>
        </row>
        <row r="3847">
          <cell r="B3847"/>
        </row>
        <row r="3848">
          <cell r="B3848"/>
        </row>
        <row r="3849">
          <cell r="B3849"/>
        </row>
        <row r="3850">
          <cell r="B3850"/>
        </row>
        <row r="3851">
          <cell r="B3851"/>
        </row>
        <row r="3852">
          <cell r="B3852"/>
        </row>
        <row r="3853">
          <cell r="B3853"/>
        </row>
        <row r="3854">
          <cell r="B3854"/>
        </row>
        <row r="3855">
          <cell r="B3855"/>
        </row>
        <row r="3856">
          <cell r="B3856"/>
        </row>
        <row r="3857">
          <cell r="B3857"/>
        </row>
        <row r="3858">
          <cell r="B3858"/>
        </row>
        <row r="3859">
          <cell r="B3859"/>
        </row>
        <row r="3860">
          <cell r="B3860"/>
        </row>
        <row r="3861">
          <cell r="B3861"/>
        </row>
        <row r="3862">
          <cell r="B3862"/>
        </row>
        <row r="3863">
          <cell r="B3863"/>
        </row>
        <row r="3864">
          <cell r="B3864"/>
        </row>
        <row r="3865">
          <cell r="B3865"/>
        </row>
        <row r="3866">
          <cell r="B3866"/>
        </row>
        <row r="3867">
          <cell r="B3867"/>
        </row>
        <row r="3868">
          <cell r="B3868"/>
        </row>
        <row r="3869">
          <cell r="B3869"/>
        </row>
        <row r="3870">
          <cell r="B3870"/>
        </row>
        <row r="3871">
          <cell r="B3871"/>
        </row>
        <row r="3872">
          <cell r="B3872"/>
        </row>
        <row r="3873">
          <cell r="B3873"/>
        </row>
        <row r="3874">
          <cell r="B3874"/>
        </row>
        <row r="3875">
          <cell r="B3875"/>
        </row>
        <row r="3876">
          <cell r="B3876"/>
        </row>
        <row r="3877">
          <cell r="B3877"/>
        </row>
        <row r="3878">
          <cell r="B3878"/>
        </row>
        <row r="3879">
          <cell r="B3879"/>
        </row>
        <row r="3880">
          <cell r="B3880"/>
        </row>
        <row r="3881">
          <cell r="B3881"/>
        </row>
        <row r="3882">
          <cell r="B3882"/>
        </row>
        <row r="3883">
          <cell r="B3883"/>
        </row>
        <row r="3884">
          <cell r="B3884"/>
        </row>
        <row r="3885">
          <cell r="B3885"/>
        </row>
        <row r="3886">
          <cell r="B3886"/>
        </row>
        <row r="3887">
          <cell r="B3887"/>
        </row>
        <row r="3888">
          <cell r="B3888"/>
        </row>
        <row r="3889">
          <cell r="B3889"/>
        </row>
        <row r="3890">
          <cell r="B3890"/>
        </row>
        <row r="3891">
          <cell r="B3891"/>
        </row>
        <row r="3892">
          <cell r="B3892"/>
        </row>
        <row r="3893">
          <cell r="B3893"/>
        </row>
        <row r="3894">
          <cell r="B3894"/>
        </row>
        <row r="3895">
          <cell r="B3895"/>
        </row>
        <row r="3896">
          <cell r="B3896"/>
        </row>
        <row r="3897">
          <cell r="B3897"/>
        </row>
        <row r="3898">
          <cell r="B3898"/>
        </row>
        <row r="3899">
          <cell r="B3899"/>
        </row>
        <row r="3900">
          <cell r="B3900"/>
        </row>
        <row r="3901">
          <cell r="B3901"/>
        </row>
        <row r="3902">
          <cell r="B3902"/>
        </row>
        <row r="3903">
          <cell r="B3903"/>
        </row>
        <row r="3904">
          <cell r="B3904"/>
        </row>
        <row r="3905">
          <cell r="B3905"/>
        </row>
        <row r="3906">
          <cell r="B3906"/>
        </row>
        <row r="3907">
          <cell r="B3907"/>
        </row>
        <row r="3908">
          <cell r="B3908"/>
        </row>
        <row r="3909">
          <cell r="B3909"/>
        </row>
        <row r="3910">
          <cell r="B3910"/>
        </row>
        <row r="3911">
          <cell r="B3911"/>
        </row>
        <row r="3912">
          <cell r="B3912"/>
        </row>
        <row r="3913">
          <cell r="B3913"/>
        </row>
        <row r="3914">
          <cell r="B3914"/>
        </row>
        <row r="3915">
          <cell r="B3915"/>
        </row>
        <row r="3916">
          <cell r="B3916"/>
        </row>
        <row r="3917">
          <cell r="B3917"/>
        </row>
        <row r="3918">
          <cell r="B3918"/>
        </row>
        <row r="3919">
          <cell r="B3919"/>
        </row>
        <row r="3920">
          <cell r="B3920"/>
        </row>
        <row r="3921">
          <cell r="B3921"/>
        </row>
        <row r="3922">
          <cell r="B3922"/>
        </row>
        <row r="3923">
          <cell r="B3923"/>
        </row>
        <row r="3924">
          <cell r="B3924"/>
        </row>
        <row r="3925">
          <cell r="B3925"/>
        </row>
        <row r="3926">
          <cell r="B3926"/>
        </row>
        <row r="3927">
          <cell r="B3927"/>
        </row>
        <row r="3928">
          <cell r="B3928"/>
        </row>
        <row r="3929">
          <cell r="B3929"/>
        </row>
        <row r="3930">
          <cell r="B3930"/>
        </row>
        <row r="3931">
          <cell r="B3931"/>
        </row>
        <row r="3932">
          <cell r="B3932"/>
        </row>
        <row r="3933">
          <cell r="B3933"/>
        </row>
        <row r="3934">
          <cell r="B3934"/>
        </row>
        <row r="3935">
          <cell r="B3935"/>
        </row>
        <row r="3936">
          <cell r="B3936"/>
        </row>
        <row r="3937">
          <cell r="B3937"/>
        </row>
        <row r="3938">
          <cell r="B3938"/>
        </row>
        <row r="3939">
          <cell r="B3939"/>
        </row>
        <row r="3940">
          <cell r="B3940"/>
        </row>
        <row r="3941">
          <cell r="B3941"/>
        </row>
        <row r="3942">
          <cell r="B3942"/>
        </row>
        <row r="3943">
          <cell r="B3943"/>
        </row>
        <row r="3944">
          <cell r="B3944"/>
        </row>
        <row r="3945">
          <cell r="B3945"/>
        </row>
        <row r="3946">
          <cell r="B3946"/>
        </row>
        <row r="3947">
          <cell r="B3947"/>
        </row>
        <row r="3948">
          <cell r="B3948"/>
        </row>
        <row r="3949">
          <cell r="B3949"/>
        </row>
        <row r="3950">
          <cell r="B3950"/>
        </row>
        <row r="3951">
          <cell r="B3951"/>
        </row>
        <row r="3952">
          <cell r="B3952"/>
        </row>
        <row r="3953">
          <cell r="B3953"/>
        </row>
        <row r="3954">
          <cell r="B3954"/>
        </row>
        <row r="3955">
          <cell r="B3955"/>
        </row>
        <row r="3956">
          <cell r="B3956"/>
        </row>
        <row r="3957">
          <cell r="B3957"/>
        </row>
        <row r="3958">
          <cell r="B3958"/>
        </row>
        <row r="3959">
          <cell r="B3959"/>
        </row>
        <row r="3960">
          <cell r="B3960"/>
        </row>
        <row r="3961">
          <cell r="B3961"/>
        </row>
        <row r="3962">
          <cell r="B3962"/>
        </row>
        <row r="3963">
          <cell r="B3963"/>
        </row>
        <row r="3964">
          <cell r="B3964"/>
        </row>
        <row r="3965">
          <cell r="B3965"/>
        </row>
        <row r="3966">
          <cell r="B3966"/>
        </row>
        <row r="3967">
          <cell r="B3967"/>
        </row>
        <row r="3968">
          <cell r="B3968"/>
        </row>
        <row r="3969">
          <cell r="B3969"/>
        </row>
        <row r="3970">
          <cell r="B3970"/>
        </row>
        <row r="3971">
          <cell r="B3971"/>
        </row>
        <row r="3972">
          <cell r="B3972"/>
        </row>
        <row r="3973">
          <cell r="B3973"/>
        </row>
        <row r="3974">
          <cell r="B3974"/>
        </row>
        <row r="3975">
          <cell r="B3975"/>
        </row>
        <row r="3976">
          <cell r="B3976"/>
        </row>
        <row r="3977">
          <cell r="B3977"/>
        </row>
        <row r="3978">
          <cell r="B3978"/>
        </row>
        <row r="3979">
          <cell r="B3979"/>
        </row>
        <row r="3980">
          <cell r="B3980"/>
        </row>
        <row r="3981">
          <cell r="B3981"/>
        </row>
        <row r="3982">
          <cell r="B3982"/>
        </row>
        <row r="3983">
          <cell r="B3983"/>
        </row>
        <row r="3984">
          <cell r="B3984"/>
        </row>
        <row r="3985">
          <cell r="B3985"/>
        </row>
        <row r="3986">
          <cell r="B3986"/>
        </row>
        <row r="3987">
          <cell r="B3987"/>
        </row>
        <row r="3988">
          <cell r="B3988"/>
        </row>
        <row r="3989">
          <cell r="B3989"/>
        </row>
        <row r="3990">
          <cell r="B3990"/>
        </row>
        <row r="3991">
          <cell r="B3991"/>
        </row>
        <row r="3992">
          <cell r="B3992"/>
        </row>
        <row r="3993">
          <cell r="B3993"/>
        </row>
        <row r="3994">
          <cell r="B3994"/>
        </row>
        <row r="3995">
          <cell r="B3995"/>
        </row>
        <row r="3996">
          <cell r="B3996"/>
        </row>
        <row r="3997">
          <cell r="B3997"/>
        </row>
        <row r="3998">
          <cell r="B3998"/>
        </row>
        <row r="3999">
          <cell r="B3999"/>
        </row>
        <row r="4000">
          <cell r="B4000"/>
        </row>
        <row r="4001">
          <cell r="B4001"/>
        </row>
        <row r="4002">
          <cell r="B4002"/>
        </row>
        <row r="4003">
          <cell r="B4003"/>
        </row>
        <row r="4004">
          <cell r="B4004"/>
        </row>
        <row r="4005">
          <cell r="B4005"/>
        </row>
        <row r="4006">
          <cell r="B4006"/>
        </row>
        <row r="4007">
          <cell r="B4007"/>
        </row>
        <row r="4008">
          <cell r="B4008"/>
        </row>
        <row r="4009">
          <cell r="B4009"/>
        </row>
        <row r="4010">
          <cell r="B4010"/>
        </row>
        <row r="4011">
          <cell r="B4011"/>
        </row>
        <row r="4012">
          <cell r="B4012"/>
        </row>
        <row r="4013">
          <cell r="B4013"/>
        </row>
        <row r="4014">
          <cell r="B4014"/>
        </row>
        <row r="4015">
          <cell r="B4015"/>
        </row>
        <row r="4016">
          <cell r="B4016"/>
        </row>
        <row r="4017">
          <cell r="B4017"/>
        </row>
        <row r="4018">
          <cell r="B4018"/>
        </row>
        <row r="4019">
          <cell r="B4019"/>
        </row>
        <row r="4020">
          <cell r="B4020"/>
        </row>
        <row r="4021">
          <cell r="B4021"/>
        </row>
        <row r="4022">
          <cell r="B4022"/>
        </row>
        <row r="4023">
          <cell r="B4023"/>
        </row>
        <row r="4024">
          <cell r="B4024"/>
        </row>
        <row r="4025">
          <cell r="B4025"/>
        </row>
        <row r="4026">
          <cell r="B4026"/>
        </row>
        <row r="4027">
          <cell r="B4027"/>
        </row>
        <row r="4028">
          <cell r="B4028"/>
        </row>
        <row r="4029">
          <cell r="B4029"/>
        </row>
        <row r="4030">
          <cell r="B4030"/>
        </row>
        <row r="4031">
          <cell r="B4031"/>
        </row>
        <row r="4032">
          <cell r="B4032"/>
        </row>
        <row r="4033">
          <cell r="B4033"/>
        </row>
        <row r="4034">
          <cell r="B4034"/>
        </row>
        <row r="4035">
          <cell r="B4035"/>
        </row>
        <row r="4036">
          <cell r="B4036"/>
        </row>
        <row r="4037">
          <cell r="B4037"/>
        </row>
        <row r="4038">
          <cell r="B4038"/>
        </row>
        <row r="4039">
          <cell r="B4039"/>
        </row>
        <row r="4040">
          <cell r="B4040"/>
        </row>
        <row r="4041">
          <cell r="B4041"/>
        </row>
        <row r="4042">
          <cell r="B4042"/>
        </row>
        <row r="4043">
          <cell r="B4043"/>
        </row>
        <row r="4044">
          <cell r="B4044"/>
        </row>
        <row r="4045">
          <cell r="B4045"/>
        </row>
        <row r="4046">
          <cell r="B4046"/>
        </row>
        <row r="4047">
          <cell r="B4047"/>
        </row>
        <row r="4048">
          <cell r="B4048"/>
        </row>
        <row r="4049">
          <cell r="B4049"/>
        </row>
        <row r="4050">
          <cell r="B4050"/>
        </row>
        <row r="4051">
          <cell r="B4051"/>
        </row>
        <row r="4052">
          <cell r="B4052"/>
        </row>
        <row r="4053">
          <cell r="B4053"/>
        </row>
        <row r="4054">
          <cell r="B4054"/>
        </row>
        <row r="4055">
          <cell r="B4055"/>
        </row>
        <row r="4056">
          <cell r="B4056"/>
        </row>
        <row r="4057">
          <cell r="B4057"/>
        </row>
        <row r="4058">
          <cell r="B4058"/>
        </row>
        <row r="4059">
          <cell r="B4059"/>
        </row>
        <row r="4060">
          <cell r="B4060"/>
        </row>
        <row r="4061">
          <cell r="B4061"/>
        </row>
        <row r="4062">
          <cell r="B4062"/>
        </row>
        <row r="4063">
          <cell r="B4063"/>
        </row>
        <row r="4064">
          <cell r="B4064"/>
        </row>
        <row r="4065">
          <cell r="B4065"/>
        </row>
        <row r="4066">
          <cell r="B4066"/>
        </row>
        <row r="4067">
          <cell r="B4067"/>
        </row>
        <row r="4068">
          <cell r="B4068"/>
        </row>
        <row r="4069">
          <cell r="B4069"/>
        </row>
        <row r="4070">
          <cell r="B4070"/>
        </row>
        <row r="4071">
          <cell r="B4071"/>
        </row>
        <row r="4072">
          <cell r="B4072"/>
        </row>
        <row r="4073">
          <cell r="B4073"/>
        </row>
        <row r="4074">
          <cell r="B4074"/>
        </row>
        <row r="4075">
          <cell r="B4075"/>
        </row>
        <row r="4076">
          <cell r="B4076"/>
        </row>
        <row r="4077">
          <cell r="B4077"/>
        </row>
        <row r="4078">
          <cell r="B4078"/>
        </row>
        <row r="4079">
          <cell r="B4079"/>
        </row>
        <row r="4080">
          <cell r="B4080"/>
        </row>
        <row r="4081">
          <cell r="B4081"/>
        </row>
        <row r="4082">
          <cell r="B4082"/>
        </row>
        <row r="4083">
          <cell r="B4083"/>
        </row>
        <row r="4084">
          <cell r="B4084"/>
        </row>
        <row r="4085">
          <cell r="B4085"/>
        </row>
        <row r="4086">
          <cell r="B4086"/>
        </row>
        <row r="4087">
          <cell r="B4087"/>
        </row>
        <row r="4088">
          <cell r="B4088"/>
        </row>
        <row r="4089">
          <cell r="B4089"/>
        </row>
        <row r="4090">
          <cell r="B4090"/>
        </row>
        <row r="4091">
          <cell r="B4091"/>
        </row>
        <row r="4092">
          <cell r="B4092"/>
        </row>
        <row r="4093">
          <cell r="B4093"/>
        </row>
        <row r="4094">
          <cell r="B4094"/>
        </row>
        <row r="4095">
          <cell r="B4095"/>
        </row>
        <row r="4096">
          <cell r="B4096"/>
        </row>
        <row r="4097">
          <cell r="B4097"/>
        </row>
        <row r="4098">
          <cell r="B4098"/>
        </row>
        <row r="4099">
          <cell r="B4099"/>
        </row>
        <row r="4100">
          <cell r="B4100"/>
        </row>
        <row r="4101">
          <cell r="B4101"/>
        </row>
        <row r="4102">
          <cell r="B4102"/>
        </row>
        <row r="4103">
          <cell r="B4103"/>
        </row>
        <row r="4104">
          <cell r="B4104"/>
        </row>
        <row r="4105">
          <cell r="B4105"/>
        </row>
        <row r="4106">
          <cell r="B4106"/>
        </row>
        <row r="4107">
          <cell r="B4107"/>
        </row>
        <row r="4108">
          <cell r="B4108"/>
        </row>
        <row r="4109">
          <cell r="B4109"/>
        </row>
        <row r="4110">
          <cell r="B4110"/>
        </row>
        <row r="4111">
          <cell r="B4111"/>
        </row>
        <row r="4112">
          <cell r="B4112"/>
        </row>
        <row r="4113">
          <cell r="B4113"/>
        </row>
        <row r="4114">
          <cell r="B4114"/>
        </row>
        <row r="4115">
          <cell r="B4115"/>
        </row>
        <row r="4116">
          <cell r="B4116"/>
        </row>
        <row r="4117">
          <cell r="B4117"/>
        </row>
        <row r="4118">
          <cell r="B4118"/>
        </row>
        <row r="4119">
          <cell r="B4119"/>
        </row>
        <row r="4120">
          <cell r="B4120"/>
        </row>
        <row r="4121">
          <cell r="B4121"/>
        </row>
        <row r="4122">
          <cell r="B4122"/>
        </row>
        <row r="4123">
          <cell r="B4123"/>
        </row>
        <row r="4124">
          <cell r="B4124"/>
        </row>
        <row r="4125">
          <cell r="B4125"/>
        </row>
        <row r="4126">
          <cell r="B4126"/>
        </row>
        <row r="4127">
          <cell r="B4127"/>
        </row>
        <row r="4128">
          <cell r="B4128"/>
        </row>
        <row r="4129">
          <cell r="B4129"/>
        </row>
        <row r="4130">
          <cell r="B4130"/>
        </row>
        <row r="4131">
          <cell r="B4131"/>
        </row>
        <row r="4132">
          <cell r="B4132"/>
        </row>
        <row r="4133">
          <cell r="B4133"/>
        </row>
        <row r="4134">
          <cell r="B4134"/>
        </row>
        <row r="4135">
          <cell r="B4135"/>
        </row>
        <row r="4136">
          <cell r="B4136"/>
        </row>
        <row r="4137">
          <cell r="B4137"/>
        </row>
        <row r="4138">
          <cell r="B4138"/>
        </row>
        <row r="4139">
          <cell r="B4139"/>
        </row>
        <row r="4140">
          <cell r="B4140"/>
        </row>
        <row r="4141">
          <cell r="B4141"/>
        </row>
        <row r="4142">
          <cell r="B4142"/>
        </row>
        <row r="4143">
          <cell r="B4143"/>
        </row>
        <row r="4144">
          <cell r="B4144"/>
        </row>
        <row r="4145">
          <cell r="B4145"/>
        </row>
        <row r="4146">
          <cell r="B4146"/>
        </row>
        <row r="4147">
          <cell r="B4147"/>
        </row>
        <row r="4148">
          <cell r="B4148"/>
        </row>
        <row r="4149">
          <cell r="B4149"/>
        </row>
        <row r="4150">
          <cell r="B4150"/>
        </row>
        <row r="4151">
          <cell r="B4151"/>
        </row>
        <row r="4152">
          <cell r="B4152"/>
        </row>
        <row r="4153">
          <cell r="B4153"/>
        </row>
        <row r="4154">
          <cell r="B4154"/>
        </row>
        <row r="4155">
          <cell r="B4155"/>
        </row>
        <row r="4156">
          <cell r="B4156"/>
        </row>
        <row r="4157">
          <cell r="B4157"/>
        </row>
        <row r="4158">
          <cell r="B4158"/>
        </row>
        <row r="4159">
          <cell r="B4159"/>
        </row>
        <row r="4160">
          <cell r="B4160"/>
        </row>
        <row r="4161">
          <cell r="B4161"/>
        </row>
        <row r="4162">
          <cell r="B4162"/>
        </row>
        <row r="4163">
          <cell r="B4163"/>
        </row>
        <row r="4164">
          <cell r="B4164"/>
        </row>
        <row r="4165">
          <cell r="B4165"/>
        </row>
        <row r="4166">
          <cell r="B4166"/>
        </row>
        <row r="4167">
          <cell r="B4167"/>
        </row>
        <row r="4168">
          <cell r="B4168"/>
        </row>
        <row r="4169">
          <cell r="B4169"/>
        </row>
        <row r="4170">
          <cell r="B4170"/>
        </row>
        <row r="4171">
          <cell r="B4171"/>
        </row>
        <row r="4172">
          <cell r="B4172"/>
        </row>
        <row r="4173">
          <cell r="B4173"/>
        </row>
        <row r="4174">
          <cell r="B4174"/>
        </row>
        <row r="4175">
          <cell r="B4175"/>
        </row>
        <row r="4176">
          <cell r="B4176"/>
        </row>
        <row r="4177">
          <cell r="B4177"/>
        </row>
        <row r="4178">
          <cell r="B4178"/>
        </row>
        <row r="4179">
          <cell r="B4179"/>
        </row>
        <row r="4180">
          <cell r="B4180"/>
        </row>
        <row r="4181">
          <cell r="B4181"/>
        </row>
        <row r="4182">
          <cell r="B4182"/>
        </row>
        <row r="4183">
          <cell r="B4183"/>
        </row>
        <row r="4184">
          <cell r="B4184"/>
        </row>
        <row r="4185">
          <cell r="B4185"/>
        </row>
        <row r="4186">
          <cell r="B4186"/>
        </row>
        <row r="4187">
          <cell r="B4187"/>
        </row>
        <row r="4188">
          <cell r="B4188"/>
        </row>
        <row r="4189">
          <cell r="B4189"/>
        </row>
        <row r="4190">
          <cell r="B4190"/>
        </row>
        <row r="4191">
          <cell r="B4191"/>
        </row>
        <row r="4192">
          <cell r="B4192"/>
        </row>
        <row r="4193">
          <cell r="B4193"/>
        </row>
        <row r="4194">
          <cell r="B4194"/>
        </row>
        <row r="4195">
          <cell r="B4195"/>
        </row>
        <row r="4196">
          <cell r="B4196"/>
        </row>
        <row r="4197">
          <cell r="B4197"/>
        </row>
        <row r="4198">
          <cell r="B4198"/>
        </row>
        <row r="4199">
          <cell r="B4199"/>
        </row>
        <row r="4200">
          <cell r="B4200"/>
        </row>
        <row r="4201">
          <cell r="B4201"/>
        </row>
        <row r="4202">
          <cell r="B4202"/>
        </row>
        <row r="4203">
          <cell r="B4203"/>
        </row>
        <row r="4204">
          <cell r="B4204"/>
        </row>
        <row r="4205">
          <cell r="B4205"/>
        </row>
        <row r="4206">
          <cell r="B4206"/>
        </row>
        <row r="4207">
          <cell r="B4207"/>
        </row>
        <row r="4208">
          <cell r="B4208"/>
        </row>
        <row r="4209">
          <cell r="B4209"/>
        </row>
        <row r="4210">
          <cell r="B4210"/>
        </row>
        <row r="4211">
          <cell r="B4211"/>
        </row>
        <row r="4212">
          <cell r="B4212"/>
        </row>
        <row r="4213">
          <cell r="B4213"/>
        </row>
        <row r="4214">
          <cell r="B4214"/>
        </row>
        <row r="4215">
          <cell r="B4215"/>
        </row>
        <row r="4216">
          <cell r="B4216"/>
        </row>
        <row r="4217">
          <cell r="B4217"/>
        </row>
        <row r="4218">
          <cell r="B4218"/>
        </row>
        <row r="4219">
          <cell r="B4219"/>
        </row>
        <row r="4220">
          <cell r="B4220"/>
        </row>
        <row r="4221">
          <cell r="B4221"/>
        </row>
        <row r="4222">
          <cell r="B4222"/>
        </row>
        <row r="4223">
          <cell r="B4223"/>
        </row>
        <row r="4224">
          <cell r="B4224"/>
        </row>
        <row r="4225">
          <cell r="B4225"/>
        </row>
        <row r="4226">
          <cell r="B4226"/>
        </row>
        <row r="4227">
          <cell r="B4227"/>
        </row>
        <row r="4228">
          <cell r="B4228"/>
        </row>
        <row r="4229">
          <cell r="B4229"/>
        </row>
        <row r="4230">
          <cell r="B4230"/>
        </row>
        <row r="4231">
          <cell r="B4231"/>
        </row>
        <row r="4232">
          <cell r="B4232"/>
        </row>
        <row r="4233">
          <cell r="B4233"/>
        </row>
        <row r="4234">
          <cell r="B4234"/>
        </row>
        <row r="4235">
          <cell r="B4235"/>
        </row>
        <row r="4236">
          <cell r="B4236"/>
        </row>
        <row r="4237">
          <cell r="B4237"/>
        </row>
        <row r="4238">
          <cell r="B4238"/>
        </row>
        <row r="4239">
          <cell r="B4239"/>
        </row>
        <row r="4240">
          <cell r="B4240"/>
        </row>
        <row r="4241">
          <cell r="B4241"/>
        </row>
        <row r="4242">
          <cell r="B4242"/>
        </row>
        <row r="4243">
          <cell r="B4243"/>
        </row>
        <row r="4244">
          <cell r="B4244"/>
        </row>
        <row r="4245">
          <cell r="B4245"/>
        </row>
        <row r="4246">
          <cell r="B4246"/>
        </row>
        <row r="4247">
          <cell r="B4247"/>
        </row>
        <row r="4248">
          <cell r="B4248"/>
        </row>
        <row r="4249">
          <cell r="B4249"/>
        </row>
        <row r="4250">
          <cell r="B4250"/>
        </row>
        <row r="4251">
          <cell r="B4251"/>
        </row>
        <row r="4252">
          <cell r="B4252"/>
        </row>
        <row r="4253">
          <cell r="B4253"/>
        </row>
        <row r="4254">
          <cell r="B4254"/>
        </row>
        <row r="4255">
          <cell r="B4255"/>
        </row>
        <row r="4256">
          <cell r="B4256"/>
        </row>
        <row r="4257">
          <cell r="B4257"/>
        </row>
        <row r="4258">
          <cell r="B4258"/>
        </row>
        <row r="4259">
          <cell r="B4259"/>
        </row>
        <row r="4260">
          <cell r="B4260"/>
        </row>
        <row r="4261">
          <cell r="B4261"/>
        </row>
        <row r="4262">
          <cell r="B4262"/>
        </row>
        <row r="4263">
          <cell r="B4263"/>
        </row>
        <row r="4264">
          <cell r="B4264"/>
        </row>
        <row r="4265">
          <cell r="B4265"/>
        </row>
        <row r="4266">
          <cell r="B4266"/>
        </row>
        <row r="4267">
          <cell r="B4267"/>
        </row>
        <row r="4268">
          <cell r="B4268"/>
        </row>
        <row r="4269">
          <cell r="B4269"/>
        </row>
        <row r="4270">
          <cell r="B4270"/>
        </row>
        <row r="4271">
          <cell r="B4271"/>
        </row>
        <row r="4272">
          <cell r="B4272"/>
        </row>
        <row r="4273">
          <cell r="B4273"/>
        </row>
        <row r="4274">
          <cell r="B4274"/>
        </row>
        <row r="4275">
          <cell r="B4275"/>
        </row>
        <row r="4276">
          <cell r="B4276"/>
        </row>
        <row r="4277">
          <cell r="B4277"/>
        </row>
        <row r="4278">
          <cell r="B4278"/>
        </row>
        <row r="4279">
          <cell r="B4279"/>
        </row>
        <row r="4280">
          <cell r="B4280"/>
        </row>
        <row r="4281">
          <cell r="B4281"/>
        </row>
        <row r="4282">
          <cell r="B4282"/>
        </row>
        <row r="4283">
          <cell r="B4283"/>
        </row>
        <row r="4284">
          <cell r="B4284"/>
        </row>
        <row r="4285">
          <cell r="B4285"/>
        </row>
        <row r="4286">
          <cell r="B4286"/>
        </row>
        <row r="4287">
          <cell r="B4287"/>
        </row>
        <row r="4288">
          <cell r="B4288"/>
        </row>
        <row r="4289">
          <cell r="B4289"/>
        </row>
        <row r="4290">
          <cell r="B4290"/>
        </row>
        <row r="4291">
          <cell r="B4291"/>
        </row>
        <row r="4292">
          <cell r="B4292"/>
        </row>
        <row r="4293">
          <cell r="B4293"/>
        </row>
        <row r="4294">
          <cell r="B4294"/>
        </row>
        <row r="4295">
          <cell r="B4295"/>
        </row>
        <row r="4296">
          <cell r="B4296"/>
        </row>
        <row r="4297">
          <cell r="B4297"/>
        </row>
        <row r="4298">
          <cell r="B4298"/>
        </row>
        <row r="4299">
          <cell r="B4299"/>
        </row>
        <row r="4300">
          <cell r="B4300"/>
        </row>
        <row r="4301">
          <cell r="B4301"/>
        </row>
        <row r="4302">
          <cell r="B4302"/>
        </row>
        <row r="4303">
          <cell r="B4303"/>
        </row>
        <row r="4304">
          <cell r="B4304"/>
        </row>
        <row r="4305">
          <cell r="B4305"/>
        </row>
        <row r="4306">
          <cell r="B4306"/>
        </row>
        <row r="4307">
          <cell r="B4307"/>
        </row>
        <row r="4308">
          <cell r="B4308"/>
        </row>
        <row r="4309">
          <cell r="B4309"/>
        </row>
        <row r="4310">
          <cell r="B4310"/>
        </row>
        <row r="4311">
          <cell r="B4311"/>
        </row>
        <row r="4312">
          <cell r="B4312"/>
        </row>
        <row r="4313">
          <cell r="B4313"/>
        </row>
        <row r="4314">
          <cell r="B4314"/>
        </row>
        <row r="4315">
          <cell r="B4315"/>
        </row>
        <row r="4316">
          <cell r="B4316"/>
        </row>
        <row r="4317">
          <cell r="B4317"/>
        </row>
        <row r="4318">
          <cell r="B4318"/>
        </row>
        <row r="4319">
          <cell r="B4319"/>
        </row>
        <row r="4320">
          <cell r="B4320"/>
        </row>
        <row r="4321">
          <cell r="B4321"/>
        </row>
        <row r="4322">
          <cell r="B4322"/>
        </row>
        <row r="4323">
          <cell r="B4323"/>
        </row>
        <row r="4324">
          <cell r="B4324"/>
        </row>
        <row r="4325">
          <cell r="B4325"/>
        </row>
        <row r="4326">
          <cell r="B4326"/>
        </row>
        <row r="4327">
          <cell r="B4327"/>
        </row>
        <row r="4328">
          <cell r="B4328"/>
        </row>
        <row r="4329">
          <cell r="B4329"/>
        </row>
        <row r="4330">
          <cell r="B4330"/>
        </row>
        <row r="4331">
          <cell r="B4331"/>
        </row>
        <row r="4332">
          <cell r="B4332"/>
        </row>
        <row r="4333">
          <cell r="B4333"/>
        </row>
        <row r="4334">
          <cell r="B4334"/>
        </row>
        <row r="4335">
          <cell r="B4335"/>
        </row>
        <row r="4336">
          <cell r="B4336"/>
        </row>
        <row r="4337">
          <cell r="B4337"/>
        </row>
        <row r="4338">
          <cell r="B4338"/>
        </row>
        <row r="4339">
          <cell r="B4339"/>
        </row>
        <row r="4340">
          <cell r="B4340"/>
        </row>
        <row r="4341">
          <cell r="B4341"/>
        </row>
        <row r="4342">
          <cell r="B4342"/>
        </row>
        <row r="4343">
          <cell r="B4343"/>
        </row>
        <row r="4344">
          <cell r="B4344"/>
        </row>
        <row r="4345">
          <cell r="B4345"/>
        </row>
        <row r="4346">
          <cell r="B4346"/>
        </row>
        <row r="4347">
          <cell r="B4347"/>
        </row>
        <row r="4348">
          <cell r="B4348"/>
        </row>
        <row r="4349">
          <cell r="B4349"/>
        </row>
        <row r="4350">
          <cell r="B4350"/>
        </row>
        <row r="4351">
          <cell r="B4351"/>
        </row>
        <row r="4352">
          <cell r="B4352"/>
        </row>
        <row r="4353">
          <cell r="B4353"/>
        </row>
        <row r="4354">
          <cell r="B4354"/>
        </row>
        <row r="4355">
          <cell r="B4355"/>
        </row>
        <row r="4356">
          <cell r="B4356"/>
        </row>
        <row r="4357">
          <cell r="B4357"/>
        </row>
        <row r="4358">
          <cell r="B4358"/>
        </row>
        <row r="4359">
          <cell r="B4359"/>
        </row>
        <row r="4360">
          <cell r="B4360"/>
        </row>
        <row r="4361">
          <cell r="B4361"/>
        </row>
        <row r="4362">
          <cell r="B4362"/>
        </row>
        <row r="4363">
          <cell r="B4363"/>
        </row>
        <row r="4364">
          <cell r="B4364"/>
        </row>
        <row r="4365">
          <cell r="B4365"/>
        </row>
        <row r="4366">
          <cell r="B4366"/>
        </row>
        <row r="4367">
          <cell r="B4367"/>
        </row>
        <row r="4368">
          <cell r="B4368"/>
        </row>
        <row r="4369">
          <cell r="B4369"/>
        </row>
        <row r="4370">
          <cell r="B4370"/>
        </row>
        <row r="4371">
          <cell r="B4371"/>
        </row>
        <row r="4372">
          <cell r="B4372"/>
        </row>
        <row r="4373">
          <cell r="B4373"/>
        </row>
        <row r="4374">
          <cell r="B4374"/>
        </row>
        <row r="4375">
          <cell r="B4375"/>
        </row>
        <row r="4376">
          <cell r="B4376"/>
        </row>
        <row r="4377">
          <cell r="B4377"/>
        </row>
        <row r="4378">
          <cell r="B4378"/>
        </row>
        <row r="4379">
          <cell r="B4379"/>
        </row>
        <row r="4380">
          <cell r="B4380"/>
        </row>
        <row r="4381">
          <cell r="B4381"/>
        </row>
        <row r="4382">
          <cell r="B4382"/>
        </row>
        <row r="4383">
          <cell r="B4383"/>
        </row>
        <row r="4384">
          <cell r="B4384"/>
        </row>
        <row r="4385">
          <cell r="B4385"/>
        </row>
        <row r="4386">
          <cell r="B4386"/>
        </row>
        <row r="4387">
          <cell r="B4387"/>
        </row>
        <row r="4388">
          <cell r="B4388"/>
        </row>
        <row r="4389">
          <cell r="B4389"/>
        </row>
        <row r="4390">
          <cell r="B4390"/>
        </row>
        <row r="4391">
          <cell r="B4391"/>
        </row>
        <row r="4392">
          <cell r="B4392"/>
        </row>
        <row r="4393">
          <cell r="B4393"/>
        </row>
        <row r="4394">
          <cell r="B4394"/>
        </row>
        <row r="4395">
          <cell r="B4395"/>
        </row>
        <row r="4396">
          <cell r="B4396"/>
        </row>
        <row r="4397">
          <cell r="B4397"/>
        </row>
        <row r="4398">
          <cell r="B4398"/>
        </row>
        <row r="4399">
          <cell r="B4399"/>
        </row>
        <row r="4400">
          <cell r="B4400"/>
        </row>
        <row r="4401">
          <cell r="B4401"/>
        </row>
        <row r="4402">
          <cell r="B4402"/>
        </row>
        <row r="4403">
          <cell r="B4403"/>
        </row>
        <row r="4404">
          <cell r="B4404"/>
        </row>
        <row r="4405">
          <cell r="B4405"/>
        </row>
        <row r="4406">
          <cell r="B4406"/>
        </row>
        <row r="4407">
          <cell r="B4407"/>
        </row>
        <row r="4408">
          <cell r="B4408"/>
        </row>
        <row r="4409">
          <cell r="B4409"/>
        </row>
        <row r="4410">
          <cell r="B4410"/>
        </row>
        <row r="4411">
          <cell r="B4411"/>
        </row>
        <row r="4412">
          <cell r="B4412"/>
        </row>
        <row r="4413">
          <cell r="B4413"/>
        </row>
        <row r="4414">
          <cell r="B4414"/>
        </row>
        <row r="4415">
          <cell r="B4415"/>
        </row>
        <row r="4416">
          <cell r="B4416"/>
        </row>
        <row r="4417">
          <cell r="B4417"/>
        </row>
        <row r="4418">
          <cell r="B4418"/>
        </row>
        <row r="4419">
          <cell r="B4419"/>
        </row>
        <row r="4420">
          <cell r="B4420"/>
        </row>
        <row r="4421">
          <cell r="B4421"/>
        </row>
        <row r="4422">
          <cell r="B4422"/>
        </row>
        <row r="4423">
          <cell r="B4423"/>
        </row>
        <row r="4424">
          <cell r="B4424"/>
        </row>
        <row r="4425">
          <cell r="B4425"/>
        </row>
        <row r="4426">
          <cell r="B4426"/>
        </row>
        <row r="4427">
          <cell r="B4427"/>
        </row>
        <row r="4428">
          <cell r="B4428"/>
        </row>
        <row r="4429">
          <cell r="B4429"/>
        </row>
        <row r="4430">
          <cell r="B4430"/>
        </row>
        <row r="4431">
          <cell r="B4431"/>
        </row>
        <row r="4432">
          <cell r="B4432"/>
        </row>
        <row r="4433">
          <cell r="B4433"/>
        </row>
        <row r="4434">
          <cell r="B4434"/>
        </row>
        <row r="4435">
          <cell r="B4435"/>
        </row>
        <row r="4436">
          <cell r="B4436"/>
        </row>
        <row r="4437">
          <cell r="B4437"/>
        </row>
        <row r="4438">
          <cell r="B4438"/>
        </row>
        <row r="4439">
          <cell r="B4439"/>
        </row>
        <row r="4440">
          <cell r="B4440"/>
        </row>
        <row r="4441">
          <cell r="B4441"/>
        </row>
        <row r="4442">
          <cell r="B4442"/>
        </row>
        <row r="4443">
          <cell r="B4443"/>
        </row>
        <row r="4444">
          <cell r="B4444"/>
        </row>
        <row r="4445">
          <cell r="B4445"/>
        </row>
        <row r="4446">
          <cell r="B4446"/>
        </row>
        <row r="4447">
          <cell r="B4447"/>
        </row>
        <row r="4448">
          <cell r="B4448"/>
        </row>
        <row r="4449">
          <cell r="B4449"/>
        </row>
        <row r="4450">
          <cell r="B4450"/>
        </row>
        <row r="4451">
          <cell r="B4451"/>
        </row>
        <row r="4452">
          <cell r="B4452"/>
        </row>
        <row r="4453">
          <cell r="B4453"/>
        </row>
        <row r="4454">
          <cell r="B4454"/>
        </row>
        <row r="4455">
          <cell r="B4455"/>
        </row>
        <row r="4456">
          <cell r="B4456"/>
        </row>
        <row r="4457">
          <cell r="B4457"/>
        </row>
        <row r="4458">
          <cell r="B4458"/>
        </row>
        <row r="4459">
          <cell r="B4459"/>
        </row>
        <row r="4460">
          <cell r="B4460"/>
        </row>
        <row r="4461">
          <cell r="B4461"/>
        </row>
        <row r="4462">
          <cell r="B4462"/>
        </row>
        <row r="4463">
          <cell r="B4463"/>
        </row>
        <row r="4464">
          <cell r="B4464"/>
        </row>
        <row r="4465">
          <cell r="B4465"/>
        </row>
        <row r="4466">
          <cell r="B4466"/>
        </row>
        <row r="4467">
          <cell r="B4467"/>
        </row>
        <row r="4468">
          <cell r="B4468"/>
        </row>
        <row r="4469">
          <cell r="B4469"/>
        </row>
        <row r="4470">
          <cell r="B4470"/>
        </row>
        <row r="4471">
          <cell r="B4471"/>
        </row>
        <row r="4472">
          <cell r="B4472"/>
        </row>
        <row r="4473">
          <cell r="B4473"/>
        </row>
        <row r="4474">
          <cell r="B4474"/>
        </row>
        <row r="4475">
          <cell r="B4475"/>
        </row>
        <row r="4476">
          <cell r="B4476"/>
        </row>
        <row r="4477">
          <cell r="B4477"/>
        </row>
        <row r="4478">
          <cell r="B4478"/>
        </row>
        <row r="4479">
          <cell r="B4479"/>
        </row>
        <row r="4480">
          <cell r="B4480"/>
        </row>
        <row r="4481">
          <cell r="B4481"/>
        </row>
        <row r="4482">
          <cell r="B4482"/>
        </row>
        <row r="4483">
          <cell r="B4483"/>
        </row>
        <row r="4484">
          <cell r="B4484"/>
        </row>
        <row r="4485">
          <cell r="B4485"/>
        </row>
        <row r="4486">
          <cell r="B4486"/>
        </row>
        <row r="4487">
          <cell r="B4487"/>
        </row>
        <row r="4488">
          <cell r="B4488"/>
        </row>
        <row r="4489">
          <cell r="B4489"/>
        </row>
        <row r="4490">
          <cell r="B4490"/>
        </row>
        <row r="4491">
          <cell r="B4491"/>
        </row>
        <row r="4492">
          <cell r="B4492"/>
        </row>
        <row r="4493">
          <cell r="B4493"/>
        </row>
        <row r="4494">
          <cell r="B4494"/>
        </row>
        <row r="4495">
          <cell r="B4495"/>
        </row>
        <row r="4496">
          <cell r="B4496"/>
        </row>
        <row r="4497">
          <cell r="B4497"/>
        </row>
        <row r="4498">
          <cell r="B4498"/>
        </row>
        <row r="4499">
          <cell r="B4499"/>
        </row>
        <row r="4500">
          <cell r="B4500"/>
        </row>
        <row r="4501">
          <cell r="B4501"/>
        </row>
        <row r="4502">
          <cell r="B4502"/>
        </row>
        <row r="4503">
          <cell r="B4503"/>
        </row>
        <row r="4504">
          <cell r="B4504"/>
        </row>
        <row r="4505">
          <cell r="B4505"/>
        </row>
        <row r="4506">
          <cell r="B4506"/>
        </row>
        <row r="4507">
          <cell r="B4507"/>
        </row>
        <row r="4508">
          <cell r="B4508"/>
        </row>
        <row r="4509">
          <cell r="B4509"/>
        </row>
        <row r="4510">
          <cell r="B4510"/>
        </row>
        <row r="4511">
          <cell r="B4511"/>
        </row>
        <row r="4512">
          <cell r="B4512"/>
        </row>
        <row r="4513">
          <cell r="B4513"/>
        </row>
        <row r="4514">
          <cell r="B4514"/>
        </row>
        <row r="4515">
          <cell r="B4515"/>
        </row>
        <row r="4516">
          <cell r="B4516"/>
        </row>
        <row r="4517">
          <cell r="B4517"/>
        </row>
        <row r="4518">
          <cell r="B4518"/>
        </row>
        <row r="4519">
          <cell r="B4519"/>
        </row>
        <row r="4520">
          <cell r="B4520"/>
        </row>
        <row r="4521">
          <cell r="B4521"/>
        </row>
        <row r="4522">
          <cell r="B4522"/>
        </row>
        <row r="4523">
          <cell r="B4523"/>
        </row>
        <row r="4524">
          <cell r="B4524"/>
        </row>
        <row r="4525">
          <cell r="B4525"/>
        </row>
        <row r="4526">
          <cell r="B4526"/>
        </row>
        <row r="4527">
          <cell r="B4527"/>
        </row>
        <row r="4528">
          <cell r="B4528"/>
        </row>
        <row r="4529">
          <cell r="B4529"/>
        </row>
        <row r="4530">
          <cell r="B4530"/>
        </row>
        <row r="4531">
          <cell r="B4531"/>
        </row>
        <row r="4532">
          <cell r="B4532"/>
        </row>
        <row r="4533">
          <cell r="B4533"/>
        </row>
        <row r="4534">
          <cell r="B4534"/>
        </row>
        <row r="4535">
          <cell r="B4535"/>
        </row>
        <row r="4536">
          <cell r="B4536"/>
        </row>
        <row r="4537">
          <cell r="B4537"/>
        </row>
        <row r="4538">
          <cell r="B4538"/>
        </row>
        <row r="4539">
          <cell r="B4539"/>
        </row>
        <row r="4540">
          <cell r="B4540"/>
        </row>
        <row r="4541">
          <cell r="B4541"/>
        </row>
        <row r="4542">
          <cell r="B4542"/>
        </row>
        <row r="4543">
          <cell r="B4543"/>
        </row>
        <row r="4544">
          <cell r="B4544"/>
        </row>
        <row r="4545">
          <cell r="B4545"/>
        </row>
        <row r="4546">
          <cell r="B4546"/>
        </row>
        <row r="4547">
          <cell r="B4547"/>
        </row>
        <row r="4548">
          <cell r="B4548"/>
        </row>
        <row r="4549">
          <cell r="B4549"/>
        </row>
        <row r="4550">
          <cell r="B4550"/>
        </row>
        <row r="4551">
          <cell r="B4551"/>
        </row>
        <row r="4552">
          <cell r="B4552"/>
        </row>
        <row r="4553">
          <cell r="B4553"/>
        </row>
        <row r="4554">
          <cell r="B4554"/>
        </row>
        <row r="4555">
          <cell r="B4555"/>
        </row>
        <row r="4556">
          <cell r="B4556"/>
        </row>
        <row r="4557">
          <cell r="B4557"/>
        </row>
        <row r="4558">
          <cell r="B4558"/>
        </row>
        <row r="4559">
          <cell r="B4559"/>
        </row>
        <row r="4560">
          <cell r="B4560"/>
        </row>
        <row r="4561">
          <cell r="B4561"/>
        </row>
        <row r="4562">
          <cell r="B4562"/>
        </row>
        <row r="4563">
          <cell r="B4563"/>
        </row>
        <row r="4564">
          <cell r="B4564"/>
        </row>
        <row r="4565">
          <cell r="B4565"/>
        </row>
        <row r="4566">
          <cell r="B4566"/>
        </row>
        <row r="4567">
          <cell r="B4567"/>
        </row>
        <row r="4568">
          <cell r="B4568"/>
        </row>
        <row r="4569">
          <cell r="B4569"/>
        </row>
        <row r="4570">
          <cell r="B4570"/>
        </row>
        <row r="4571">
          <cell r="B4571"/>
        </row>
        <row r="4572">
          <cell r="B4572"/>
        </row>
        <row r="4573">
          <cell r="B4573"/>
        </row>
        <row r="4574">
          <cell r="B4574"/>
        </row>
        <row r="4575">
          <cell r="B4575"/>
        </row>
        <row r="4576">
          <cell r="B4576"/>
        </row>
        <row r="4577">
          <cell r="B4577"/>
        </row>
        <row r="4578">
          <cell r="B4578"/>
        </row>
        <row r="4579">
          <cell r="B4579"/>
        </row>
        <row r="4580">
          <cell r="B4580"/>
        </row>
        <row r="4581">
          <cell r="B4581"/>
        </row>
        <row r="4582">
          <cell r="B4582"/>
        </row>
        <row r="4583">
          <cell r="B4583"/>
        </row>
        <row r="4584">
          <cell r="B4584"/>
        </row>
        <row r="4585">
          <cell r="B4585"/>
        </row>
        <row r="4586">
          <cell r="B4586"/>
        </row>
        <row r="4587">
          <cell r="B4587"/>
        </row>
        <row r="4588">
          <cell r="B4588"/>
        </row>
        <row r="4589">
          <cell r="B4589"/>
        </row>
        <row r="4590">
          <cell r="B4590"/>
        </row>
        <row r="4591">
          <cell r="B4591"/>
        </row>
        <row r="4592">
          <cell r="B4592"/>
        </row>
        <row r="4593">
          <cell r="B4593"/>
        </row>
        <row r="4594">
          <cell r="B4594"/>
        </row>
        <row r="4595">
          <cell r="B4595"/>
        </row>
        <row r="4596">
          <cell r="B4596"/>
        </row>
        <row r="4597">
          <cell r="B4597"/>
        </row>
        <row r="4598">
          <cell r="B4598"/>
        </row>
        <row r="4599">
          <cell r="B4599"/>
        </row>
        <row r="4600">
          <cell r="B4600"/>
        </row>
        <row r="4601">
          <cell r="B4601"/>
        </row>
        <row r="4602">
          <cell r="B4602"/>
        </row>
        <row r="4603">
          <cell r="B4603"/>
        </row>
        <row r="4604">
          <cell r="B4604"/>
        </row>
        <row r="4605">
          <cell r="B4605"/>
        </row>
        <row r="4606">
          <cell r="B4606"/>
        </row>
        <row r="4607">
          <cell r="B4607"/>
        </row>
        <row r="4608">
          <cell r="B4608"/>
        </row>
        <row r="4609">
          <cell r="B4609"/>
        </row>
        <row r="4610">
          <cell r="B4610"/>
        </row>
        <row r="4611">
          <cell r="B4611"/>
        </row>
        <row r="4612">
          <cell r="B4612"/>
        </row>
        <row r="4613">
          <cell r="B4613"/>
        </row>
        <row r="4614">
          <cell r="B4614"/>
        </row>
        <row r="4615">
          <cell r="B4615"/>
        </row>
        <row r="4616">
          <cell r="B4616"/>
        </row>
        <row r="4617">
          <cell r="B4617"/>
        </row>
        <row r="4618">
          <cell r="B4618"/>
        </row>
        <row r="4619">
          <cell r="B4619"/>
        </row>
        <row r="4620">
          <cell r="B4620"/>
        </row>
        <row r="4621">
          <cell r="B4621"/>
        </row>
        <row r="4622">
          <cell r="B4622"/>
        </row>
        <row r="4623">
          <cell r="B4623"/>
        </row>
        <row r="4624">
          <cell r="B4624"/>
        </row>
        <row r="4625">
          <cell r="B4625"/>
        </row>
        <row r="4626">
          <cell r="B4626"/>
        </row>
        <row r="4627">
          <cell r="B4627"/>
        </row>
        <row r="4628">
          <cell r="B4628"/>
        </row>
        <row r="4629">
          <cell r="B4629"/>
        </row>
        <row r="4630">
          <cell r="B4630"/>
        </row>
        <row r="4631">
          <cell r="B4631"/>
        </row>
        <row r="4632">
          <cell r="B4632"/>
        </row>
        <row r="4633">
          <cell r="B4633"/>
        </row>
        <row r="4634">
          <cell r="B4634"/>
        </row>
        <row r="4635">
          <cell r="B4635"/>
        </row>
        <row r="4636">
          <cell r="B4636"/>
        </row>
        <row r="4637">
          <cell r="B4637"/>
        </row>
        <row r="4638">
          <cell r="B4638"/>
        </row>
        <row r="4639">
          <cell r="B4639"/>
        </row>
        <row r="4640">
          <cell r="B4640"/>
        </row>
        <row r="4641">
          <cell r="B4641"/>
        </row>
        <row r="4642">
          <cell r="B4642"/>
        </row>
        <row r="4643">
          <cell r="B4643"/>
        </row>
        <row r="4644">
          <cell r="B4644"/>
        </row>
        <row r="4645">
          <cell r="B4645"/>
        </row>
        <row r="4646">
          <cell r="B4646"/>
        </row>
        <row r="4647">
          <cell r="B4647"/>
        </row>
        <row r="4648">
          <cell r="B4648"/>
        </row>
        <row r="4649">
          <cell r="B4649"/>
        </row>
        <row r="4650">
          <cell r="B4650"/>
        </row>
        <row r="4651">
          <cell r="B4651"/>
        </row>
        <row r="4652">
          <cell r="B4652"/>
        </row>
        <row r="4653">
          <cell r="B4653"/>
        </row>
        <row r="4654">
          <cell r="B4654"/>
        </row>
        <row r="4655">
          <cell r="B4655"/>
        </row>
        <row r="4656">
          <cell r="B4656"/>
        </row>
        <row r="4657">
          <cell r="B4657"/>
        </row>
        <row r="4658">
          <cell r="B4658"/>
        </row>
        <row r="4659">
          <cell r="B4659"/>
        </row>
        <row r="4660">
          <cell r="B4660"/>
        </row>
        <row r="4661">
          <cell r="B4661"/>
        </row>
        <row r="4662">
          <cell r="B4662"/>
        </row>
        <row r="4663">
          <cell r="B4663"/>
        </row>
        <row r="4664">
          <cell r="B4664"/>
        </row>
        <row r="4665">
          <cell r="B4665"/>
        </row>
        <row r="4666">
          <cell r="B4666"/>
        </row>
        <row r="4667">
          <cell r="B4667"/>
        </row>
        <row r="4668">
          <cell r="B4668"/>
        </row>
        <row r="4669">
          <cell r="B4669"/>
        </row>
        <row r="4670">
          <cell r="B4670"/>
        </row>
        <row r="4671">
          <cell r="B4671"/>
        </row>
        <row r="4672">
          <cell r="B4672"/>
        </row>
        <row r="4673">
          <cell r="B4673"/>
        </row>
        <row r="4674">
          <cell r="B4674"/>
        </row>
        <row r="4675">
          <cell r="B4675"/>
        </row>
        <row r="4676">
          <cell r="B4676"/>
        </row>
        <row r="4677">
          <cell r="B4677"/>
        </row>
        <row r="4678">
          <cell r="B4678"/>
        </row>
        <row r="4679">
          <cell r="B4679"/>
        </row>
        <row r="4680">
          <cell r="B4680"/>
        </row>
        <row r="4681">
          <cell r="B4681"/>
        </row>
        <row r="4682">
          <cell r="B4682"/>
        </row>
        <row r="4683">
          <cell r="B4683"/>
        </row>
        <row r="4684">
          <cell r="B4684"/>
        </row>
        <row r="4685">
          <cell r="B4685"/>
        </row>
        <row r="4686">
          <cell r="B4686"/>
        </row>
        <row r="4687">
          <cell r="B4687"/>
        </row>
        <row r="4688">
          <cell r="B4688"/>
        </row>
        <row r="4689">
          <cell r="B4689"/>
        </row>
        <row r="4690">
          <cell r="B4690"/>
        </row>
        <row r="4691">
          <cell r="B4691"/>
        </row>
        <row r="4692">
          <cell r="B4692"/>
        </row>
        <row r="4693">
          <cell r="B4693"/>
        </row>
        <row r="4694">
          <cell r="B4694"/>
        </row>
        <row r="4695">
          <cell r="B4695"/>
        </row>
        <row r="4696">
          <cell r="B4696"/>
        </row>
        <row r="4697">
          <cell r="B4697"/>
        </row>
        <row r="4698">
          <cell r="B4698"/>
        </row>
        <row r="4699">
          <cell r="B4699"/>
        </row>
        <row r="4700">
          <cell r="B4700"/>
        </row>
        <row r="4701">
          <cell r="B4701"/>
        </row>
        <row r="4702">
          <cell r="B4702"/>
        </row>
        <row r="4703">
          <cell r="B4703"/>
        </row>
        <row r="4704">
          <cell r="B4704"/>
        </row>
        <row r="4705">
          <cell r="B4705"/>
        </row>
        <row r="4706">
          <cell r="B4706"/>
        </row>
        <row r="4707">
          <cell r="B4707"/>
        </row>
        <row r="4708">
          <cell r="B4708"/>
        </row>
        <row r="4709">
          <cell r="B4709"/>
        </row>
        <row r="4710">
          <cell r="B4710"/>
        </row>
        <row r="4711">
          <cell r="B4711"/>
        </row>
        <row r="4712">
          <cell r="B4712"/>
        </row>
        <row r="4713">
          <cell r="B4713"/>
        </row>
        <row r="4714">
          <cell r="B4714"/>
        </row>
        <row r="4715">
          <cell r="B4715"/>
        </row>
        <row r="4716">
          <cell r="B4716"/>
        </row>
        <row r="4717">
          <cell r="B4717"/>
        </row>
        <row r="4718">
          <cell r="B4718"/>
        </row>
        <row r="4719">
          <cell r="B4719"/>
        </row>
        <row r="4720">
          <cell r="B4720"/>
        </row>
        <row r="4721">
          <cell r="B4721"/>
        </row>
        <row r="4722">
          <cell r="B4722"/>
        </row>
        <row r="4723">
          <cell r="B4723"/>
        </row>
        <row r="4724">
          <cell r="B4724"/>
        </row>
        <row r="4725">
          <cell r="B4725"/>
        </row>
        <row r="4726">
          <cell r="B4726"/>
        </row>
        <row r="4727">
          <cell r="B4727"/>
        </row>
        <row r="4728">
          <cell r="B4728"/>
        </row>
        <row r="4729">
          <cell r="B4729"/>
        </row>
        <row r="4730">
          <cell r="B4730"/>
        </row>
        <row r="4731">
          <cell r="B4731"/>
        </row>
        <row r="4732">
          <cell r="B4732"/>
        </row>
        <row r="4733">
          <cell r="B4733"/>
        </row>
        <row r="4734">
          <cell r="B4734"/>
        </row>
        <row r="4735">
          <cell r="B4735"/>
        </row>
        <row r="4736">
          <cell r="B4736"/>
        </row>
        <row r="4737">
          <cell r="B4737"/>
        </row>
        <row r="4738">
          <cell r="B4738"/>
        </row>
        <row r="4739">
          <cell r="B4739"/>
        </row>
        <row r="4740">
          <cell r="B4740"/>
        </row>
        <row r="4741">
          <cell r="B4741"/>
        </row>
        <row r="4742">
          <cell r="B4742"/>
        </row>
        <row r="4743">
          <cell r="B4743"/>
        </row>
        <row r="4744">
          <cell r="B4744"/>
        </row>
        <row r="4745">
          <cell r="B4745"/>
        </row>
        <row r="4746">
          <cell r="B4746"/>
        </row>
        <row r="4747">
          <cell r="B4747"/>
        </row>
        <row r="4748">
          <cell r="B4748"/>
        </row>
        <row r="4749">
          <cell r="B4749"/>
        </row>
        <row r="4750">
          <cell r="B4750"/>
        </row>
        <row r="4751">
          <cell r="B4751"/>
        </row>
        <row r="4752">
          <cell r="B4752"/>
        </row>
        <row r="4753">
          <cell r="B4753"/>
        </row>
        <row r="4754">
          <cell r="B4754"/>
        </row>
        <row r="4755">
          <cell r="B4755"/>
        </row>
        <row r="4756">
          <cell r="B4756"/>
        </row>
        <row r="4757">
          <cell r="B4757"/>
        </row>
        <row r="4758">
          <cell r="B4758"/>
        </row>
        <row r="4759">
          <cell r="B4759"/>
        </row>
        <row r="4760">
          <cell r="B4760"/>
        </row>
        <row r="4761">
          <cell r="B4761"/>
        </row>
        <row r="4762">
          <cell r="B4762"/>
        </row>
        <row r="4763">
          <cell r="B4763"/>
        </row>
        <row r="4764">
          <cell r="B4764"/>
        </row>
        <row r="4765">
          <cell r="B4765"/>
        </row>
        <row r="4766">
          <cell r="B4766"/>
        </row>
        <row r="4767">
          <cell r="B4767"/>
        </row>
        <row r="4768">
          <cell r="B4768"/>
        </row>
        <row r="4769">
          <cell r="B4769"/>
        </row>
        <row r="4770">
          <cell r="B4770"/>
        </row>
        <row r="4771">
          <cell r="B4771"/>
        </row>
        <row r="4772">
          <cell r="B4772"/>
        </row>
        <row r="4773">
          <cell r="B4773"/>
        </row>
        <row r="4774">
          <cell r="B4774"/>
        </row>
        <row r="4775">
          <cell r="B4775"/>
        </row>
        <row r="4776">
          <cell r="B4776"/>
        </row>
        <row r="4777">
          <cell r="B4777"/>
        </row>
        <row r="4778">
          <cell r="B4778"/>
        </row>
        <row r="4779">
          <cell r="B4779"/>
        </row>
        <row r="4780">
          <cell r="B4780"/>
        </row>
        <row r="4781">
          <cell r="B4781"/>
        </row>
        <row r="4782">
          <cell r="B4782"/>
        </row>
        <row r="4783">
          <cell r="B4783"/>
        </row>
        <row r="4784">
          <cell r="B4784"/>
        </row>
        <row r="4785">
          <cell r="B4785"/>
        </row>
        <row r="4786">
          <cell r="B4786"/>
        </row>
        <row r="4787">
          <cell r="B4787"/>
        </row>
        <row r="4788">
          <cell r="B4788"/>
        </row>
        <row r="4789">
          <cell r="B4789"/>
        </row>
        <row r="4790">
          <cell r="B4790"/>
        </row>
        <row r="4791">
          <cell r="B4791"/>
        </row>
        <row r="4792">
          <cell r="B4792"/>
        </row>
        <row r="4793">
          <cell r="B4793"/>
        </row>
        <row r="4794">
          <cell r="B4794"/>
        </row>
        <row r="4795">
          <cell r="B4795"/>
        </row>
        <row r="4796">
          <cell r="B4796"/>
        </row>
        <row r="4797">
          <cell r="B4797"/>
        </row>
        <row r="4798">
          <cell r="B4798"/>
        </row>
        <row r="4799">
          <cell r="B4799"/>
        </row>
        <row r="4800">
          <cell r="B4800"/>
        </row>
        <row r="4801">
          <cell r="B4801"/>
        </row>
        <row r="4802">
          <cell r="B4802"/>
        </row>
        <row r="4803">
          <cell r="B4803"/>
        </row>
        <row r="4804">
          <cell r="B4804"/>
        </row>
        <row r="4805">
          <cell r="B4805"/>
        </row>
        <row r="4806">
          <cell r="B4806"/>
        </row>
        <row r="4807">
          <cell r="B4807"/>
        </row>
        <row r="4808">
          <cell r="B4808"/>
        </row>
        <row r="4809">
          <cell r="B4809"/>
        </row>
        <row r="4810">
          <cell r="B4810"/>
        </row>
        <row r="4811">
          <cell r="B4811"/>
        </row>
        <row r="4812">
          <cell r="B4812"/>
        </row>
        <row r="4813">
          <cell r="B4813"/>
        </row>
        <row r="4814">
          <cell r="B4814"/>
        </row>
        <row r="4815">
          <cell r="B4815"/>
        </row>
        <row r="4816">
          <cell r="B4816"/>
        </row>
        <row r="4817">
          <cell r="B4817"/>
        </row>
        <row r="4818">
          <cell r="B4818"/>
        </row>
        <row r="4819">
          <cell r="B4819"/>
        </row>
        <row r="4820">
          <cell r="B4820"/>
        </row>
        <row r="4821">
          <cell r="B4821"/>
        </row>
        <row r="4822">
          <cell r="B4822"/>
        </row>
        <row r="4823">
          <cell r="B4823"/>
        </row>
        <row r="4824">
          <cell r="B4824"/>
        </row>
        <row r="4825">
          <cell r="B4825"/>
        </row>
        <row r="4826">
          <cell r="B4826"/>
        </row>
        <row r="4827">
          <cell r="B4827"/>
        </row>
        <row r="4828">
          <cell r="B4828"/>
        </row>
        <row r="4829">
          <cell r="B4829"/>
        </row>
        <row r="4830">
          <cell r="B4830"/>
        </row>
        <row r="4831">
          <cell r="B4831"/>
        </row>
        <row r="4832">
          <cell r="B4832"/>
        </row>
        <row r="4833">
          <cell r="B4833"/>
        </row>
        <row r="4834">
          <cell r="B4834"/>
        </row>
        <row r="4835">
          <cell r="B4835"/>
        </row>
        <row r="4836">
          <cell r="B4836"/>
        </row>
        <row r="4837">
          <cell r="B4837"/>
        </row>
        <row r="4838">
          <cell r="B4838"/>
        </row>
        <row r="4839">
          <cell r="B4839"/>
        </row>
        <row r="4840">
          <cell r="B4840"/>
        </row>
        <row r="4841">
          <cell r="B4841"/>
        </row>
        <row r="4842">
          <cell r="B4842"/>
        </row>
        <row r="4843">
          <cell r="B4843"/>
        </row>
        <row r="4844">
          <cell r="B4844"/>
        </row>
        <row r="4845">
          <cell r="B4845"/>
        </row>
        <row r="4846">
          <cell r="B4846"/>
        </row>
        <row r="4847">
          <cell r="B4847"/>
        </row>
        <row r="4848">
          <cell r="B4848"/>
        </row>
        <row r="4849">
          <cell r="B4849"/>
        </row>
        <row r="4850">
          <cell r="B4850"/>
        </row>
        <row r="4851">
          <cell r="B4851"/>
        </row>
        <row r="4852">
          <cell r="B4852"/>
        </row>
        <row r="4853">
          <cell r="B4853"/>
        </row>
        <row r="4854">
          <cell r="B4854"/>
        </row>
        <row r="4855">
          <cell r="B4855"/>
        </row>
        <row r="4856">
          <cell r="B4856"/>
        </row>
        <row r="4857">
          <cell r="B4857"/>
        </row>
        <row r="4858">
          <cell r="B4858"/>
        </row>
        <row r="4859">
          <cell r="B4859"/>
        </row>
        <row r="4860">
          <cell r="B4860"/>
        </row>
        <row r="4861">
          <cell r="B4861"/>
        </row>
        <row r="4862">
          <cell r="B4862"/>
        </row>
        <row r="4863">
          <cell r="B4863"/>
        </row>
        <row r="4864">
          <cell r="B4864"/>
        </row>
        <row r="4865">
          <cell r="B4865"/>
        </row>
        <row r="4866">
          <cell r="B4866"/>
        </row>
        <row r="4867">
          <cell r="B4867"/>
        </row>
        <row r="4868">
          <cell r="B4868"/>
        </row>
        <row r="4869">
          <cell r="B4869"/>
        </row>
        <row r="4870">
          <cell r="B4870"/>
        </row>
        <row r="4871">
          <cell r="B4871"/>
        </row>
        <row r="4872">
          <cell r="B4872"/>
        </row>
        <row r="4873">
          <cell r="B4873"/>
        </row>
        <row r="4874">
          <cell r="B4874"/>
        </row>
        <row r="4875">
          <cell r="B4875"/>
        </row>
        <row r="4876">
          <cell r="B4876"/>
        </row>
        <row r="4877">
          <cell r="B4877"/>
        </row>
        <row r="4878">
          <cell r="B4878"/>
        </row>
        <row r="4879">
          <cell r="B4879"/>
        </row>
        <row r="4880">
          <cell r="B4880"/>
        </row>
        <row r="4881">
          <cell r="B4881"/>
        </row>
        <row r="4882">
          <cell r="B4882"/>
        </row>
        <row r="4883">
          <cell r="B4883"/>
        </row>
        <row r="4884">
          <cell r="B4884"/>
        </row>
        <row r="4885">
          <cell r="B4885"/>
        </row>
        <row r="4886">
          <cell r="B4886"/>
        </row>
        <row r="4887">
          <cell r="B4887"/>
        </row>
        <row r="4888">
          <cell r="B4888"/>
        </row>
        <row r="4889">
          <cell r="B4889"/>
        </row>
        <row r="4890">
          <cell r="B4890"/>
        </row>
        <row r="4891">
          <cell r="B4891"/>
        </row>
        <row r="4892">
          <cell r="B4892"/>
        </row>
        <row r="4893">
          <cell r="B4893"/>
        </row>
        <row r="4894">
          <cell r="B4894"/>
        </row>
        <row r="4895">
          <cell r="B4895"/>
        </row>
        <row r="4896">
          <cell r="B4896"/>
        </row>
        <row r="4897">
          <cell r="B4897"/>
        </row>
        <row r="4898">
          <cell r="B4898"/>
        </row>
        <row r="4899">
          <cell r="B4899"/>
        </row>
        <row r="4900">
          <cell r="B4900"/>
        </row>
        <row r="4901">
          <cell r="B4901"/>
        </row>
        <row r="4902">
          <cell r="B4902"/>
        </row>
        <row r="4903">
          <cell r="B4903"/>
        </row>
        <row r="4904">
          <cell r="B4904"/>
        </row>
        <row r="4905">
          <cell r="B4905"/>
        </row>
        <row r="4906">
          <cell r="B4906"/>
        </row>
        <row r="4907">
          <cell r="B4907"/>
        </row>
        <row r="4908">
          <cell r="B4908"/>
        </row>
        <row r="4909">
          <cell r="B4909"/>
        </row>
        <row r="4910">
          <cell r="B4910"/>
        </row>
        <row r="4911">
          <cell r="B4911"/>
        </row>
        <row r="4912">
          <cell r="B4912"/>
        </row>
        <row r="4913">
          <cell r="B4913"/>
        </row>
        <row r="4914">
          <cell r="B4914"/>
        </row>
        <row r="4915">
          <cell r="B4915"/>
        </row>
        <row r="4916">
          <cell r="B4916"/>
        </row>
        <row r="4917">
          <cell r="B4917"/>
        </row>
        <row r="4918">
          <cell r="B4918"/>
        </row>
        <row r="4919">
          <cell r="B4919"/>
        </row>
        <row r="4920">
          <cell r="B4920"/>
        </row>
        <row r="4921">
          <cell r="B4921"/>
        </row>
        <row r="4922">
          <cell r="B4922"/>
        </row>
        <row r="4923">
          <cell r="B4923"/>
        </row>
        <row r="4924">
          <cell r="B4924"/>
        </row>
        <row r="4925">
          <cell r="B4925"/>
        </row>
        <row r="4926">
          <cell r="B4926"/>
        </row>
        <row r="4927">
          <cell r="B4927"/>
        </row>
        <row r="4928">
          <cell r="B4928"/>
        </row>
        <row r="4929">
          <cell r="B4929"/>
        </row>
        <row r="4930">
          <cell r="B4930"/>
        </row>
        <row r="4931">
          <cell r="B4931"/>
        </row>
        <row r="4932">
          <cell r="B4932"/>
        </row>
        <row r="4933">
          <cell r="B4933"/>
        </row>
        <row r="4934">
          <cell r="B4934"/>
        </row>
        <row r="4935">
          <cell r="B4935"/>
        </row>
        <row r="4936">
          <cell r="B4936"/>
        </row>
        <row r="4937">
          <cell r="B4937"/>
        </row>
        <row r="4938">
          <cell r="B4938"/>
        </row>
        <row r="4939">
          <cell r="B4939"/>
        </row>
        <row r="4940">
          <cell r="B4940"/>
        </row>
        <row r="4941">
          <cell r="B4941"/>
        </row>
        <row r="4942">
          <cell r="B4942"/>
        </row>
        <row r="4943">
          <cell r="B4943"/>
        </row>
        <row r="4944">
          <cell r="B4944"/>
        </row>
        <row r="4945">
          <cell r="B4945"/>
        </row>
        <row r="4946">
          <cell r="B4946"/>
        </row>
        <row r="4947">
          <cell r="B4947"/>
        </row>
        <row r="4948">
          <cell r="B4948"/>
        </row>
        <row r="4949">
          <cell r="B4949"/>
        </row>
        <row r="4950">
          <cell r="B4950"/>
        </row>
        <row r="4951">
          <cell r="B4951"/>
        </row>
        <row r="4952">
          <cell r="B4952"/>
        </row>
        <row r="4953">
          <cell r="B4953"/>
        </row>
        <row r="4954">
          <cell r="B4954"/>
        </row>
        <row r="4955">
          <cell r="B4955"/>
        </row>
        <row r="4956">
          <cell r="B4956"/>
        </row>
        <row r="4957">
          <cell r="B4957"/>
        </row>
        <row r="4958">
          <cell r="B4958"/>
        </row>
        <row r="4959">
          <cell r="B4959"/>
        </row>
        <row r="4960">
          <cell r="B4960"/>
        </row>
        <row r="4961">
          <cell r="B4961"/>
        </row>
        <row r="4962">
          <cell r="B4962"/>
        </row>
        <row r="4963">
          <cell r="B4963"/>
        </row>
        <row r="4964">
          <cell r="B4964"/>
        </row>
        <row r="4965">
          <cell r="B4965"/>
        </row>
        <row r="4966">
          <cell r="B4966"/>
        </row>
        <row r="4967">
          <cell r="B4967"/>
        </row>
        <row r="4968">
          <cell r="B4968"/>
        </row>
        <row r="4969">
          <cell r="B4969"/>
        </row>
        <row r="4970">
          <cell r="B4970"/>
        </row>
        <row r="4971">
          <cell r="B4971"/>
        </row>
        <row r="4972">
          <cell r="B4972"/>
        </row>
        <row r="4973">
          <cell r="B4973"/>
        </row>
        <row r="4974">
          <cell r="B4974"/>
        </row>
        <row r="4975">
          <cell r="B4975"/>
        </row>
        <row r="4976">
          <cell r="B4976"/>
        </row>
        <row r="4977">
          <cell r="B4977"/>
        </row>
        <row r="4978">
          <cell r="B4978"/>
        </row>
        <row r="4979">
          <cell r="B4979"/>
        </row>
        <row r="4980">
          <cell r="B4980"/>
        </row>
        <row r="4981">
          <cell r="B4981"/>
        </row>
        <row r="4982">
          <cell r="B4982"/>
        </row>
        <row r="4983">
          <cell r="B4983"/>
        </row>
        <row r="4984">
          <cell r="B4984"/>
        </row>
        <row r="4985">
          <cell r="B4985"/>
        </row>
        <row r="4986">
          <cell r="B4986"/>
        </row>
        <row r="4987">
          <cell r="B4987"/>
        </row>
        <row r="4988">
          <cell r="B4988"/>
        </row>
        <row r="4989">
          <cell r="B4989"/>
        </row>
        <row r="4990">
          <cell r="B4990"/>
        </row>
        <row r="4991">
          <cell r="B4991"/>
        </row>
        <row r="4992">
          <cell r="B4992"/>
        </row>
        <row r="4993">
          <cell r="B4993"/>
        </row>
        <row r="4994">
          <cell r="B4994"/>
        </row>
        <row r="4995">
          <cell r="B4995"/>
        </row>
        <row r="4996">
          <cell r="B4996"/>
        </row>
        <row r="4997">
          <cell r="B4997"/>
        </row>
        <row r="4998">
          <cell r="B4998"/>
        </row>
        <row r="4999">
          <cell r="B4999"/>
        </row>
        <row r="5000">
          <cell r="B5000"/>
        </row>
        <row r="5001">
          <cell r="B5001"/>
        </row>
        <row r="5002">
          <cell r="B5002"/>
        </row>
        <row r="5003">
          <cell r="B5003"/>
        </row>
        <row r="5004">
          <cell r="B5004"/>
        </row>
        <row r="5005">
          <cell r="B5005"/>
        </row>
        <row r="5006">
          <cell r="B5006"/>
        </row>
        <row r="5007">
          <cell r="B5007"/>
        </row>
        <row r="5008">
          <cell r="B5008"/>
        </row>
        <row r="5009">
          <cell r="B5009"/>
        </row>
        <row r="5010">
          <cell r="B5010"/>
        </row>
        <row r="5011">
          <cell r="B5011"/>
        </row>
        <row r="5012">
          <cell r="B5012"/>
        </row>
        <row r="5013">
          <cell r="B5013"/>
        </row>
        <row r="5014">
          <cell r="B5014"/>
        </row>
        <row r="5015">
          <cell r="B5015"/>
        </row>
        <row r="5016">
          <cell r="B5016"/>
        </row>
        <row r="5017">
          <cell r="B5017"/>
        </row>
        <row r="5018">
          <cell r="B5018"/>
        </row>
        <row r="5019">
          <cell r="B5019"/>
        </row>
        <row r="5020">
          <cell r="B5020"/>
        </row>
        <row r="5021">
          <cell r="B5021"/>
        </row>
        <row r="5022">
          <cell r="B5022"/>
        </row>
        <row r="5023">
          <cell r="B5023"/>
        </row>
        <row r="5024">
          <cell r="B5024"/>
        </row>
        <row r="5025">
          <cell r="B5025"/>
        </row>
        <row r="5026">
          <cell r="B5026"/>
        </row>
        <row r="5027">
          <cell r="B5027"/>
        </row>
        <row r="5028">
          <cell r="B5028"/>
        </row>
        <row r="5029">
          <cell r="B5029"/>
        </row>
        <row r="5030">
          <cell r="B5030"/>
        </row>
        <row r="5031">
          <cell r="B5031"/>
        </row>
        <row r="5032">
          <cell r="B5032"/>
        </row>
        <row r="5033">
          <cell r="B5033"/>
        </row>
        <row r="5034">
          <cell r="B5034"/>
        </row>
        <row r="5035">
          <cell r="B5035"/>
        </row>
        <row r="5036">
          <cell r="B5036"/>
        </row>
        <row r="5037">
          <cell r="B5037"/>
        </row>
        <row r="5038">
          <cell r="B5038"/>
        </row>
        <row r="5039">
          <cell r="B5039"/>
        </row>
        <row r="5040">
          <cell r="B5040"/>
        </row>
        <row r="5041">
          <cell r="B5041"/>
        </row>
        <row r="5042">
          <cell r="B5042"/>
        </row>
        <row r="5043">
          <cell r="B5043"/>
        </row>
        <row r="5044">
          <cell r="B5044"/>
        </row>
        <row r="5045">
          <cell r="B5045"/>
        </row>
        <row r="5046">
          <cell r="B5046"/>
        </row>
        <row r="5047">
          <cell r="B5047"/>
        </row>
        <row r="5048">
          <cell r="B5048"/>
        </row>
        <row r="5049">
          <cell r="B5049"/>
        </row>
        <row r="5050">
          <cell r="B5050"/>
        </row>
        <row r="5051">
          <cell r="B5051"/>
        </row>
        <row r="5052">
          <cell r="B5052"/>
        </row>
        <row r="5053">
          <cell r="B5053"/>
        </row>
        <row r="5054">
          <cell r="B5054"/>
        </row>
        <row r="5055">
          <cell r="B5055"/>
        </row>
        <row r="5056">
          <cell r="B5056"/>
        </row>
        <row r="5057">
          <cell r="B5057"/>
        </row>
        <row r="5058">
          <cell r="B5058"/>
        </row>
        <row r="5059">
          <cell r="B5059"/>
        </row>
        <row r="5060">
          <cell r="B5060"/>
        </row>
        <row r="5061">
          <cell r="B5061"/>
        </row>
        <row r="5062">
          <cell r="B5062"/>
        </row>
        <row r="5063">
          <cell r="B5063"/>
        </row>
        <row r="5064">
          <cell r="B5064"/>
        </row>
        <row r="5065">
          <cell r="B5065"/>
        </row>
        <row r="5066">
          <cell r="B5066"/>
        </row>
        <row r="5067">
          <cell r="B5067"/>
        </row>
        <row r="5068">
          <cell r="B5068"/>
        </row>
        <row r="5069">
          <cell r="B5069"/>
        </row>
        <row r="5070">
          <cell r="B5070"/>
        </row>
        <row r="5071">
          <cell r="B5071"/>
        </row>
        <row r="5072">
          <cell r="B5072"/>
        </row>
        <row r="5073">
          <cell r="B5073"/>
        </row>
        <row r="5074">
          <cell r="B5074"/>
        </row>
        <row r="5075">
          <cell r="B5075"/>
        </row>
        <row r="5076">
          <cell r="B5076"/>
        </row>
        <row r="5077">
          <cell r="B5077"/>
        </row>
        <row r="5078">
          <cell r="B5078"/>
        </row>
        <row r="5079">
          <cell r="B5079"/>
        </row>
        <row r="5080">
          <cell r="B5080"/>
        </row>
        <row r="5081">
          <cell r="B5081"/>
        </row>
        <row r="5082">
          <cell r="B5082"/>
        </row>
        <row r="5083">
          <cell r="B5083"/>
        </row>
        <row r="5084">
          <cell r="B5084"/>
        </row>
        <row r="5085">
          <cell r="B5085"/>
        </row>
        <row r="5086">
          <cell r="B5086"/>
        </row>
        <row r="5087">
          <cell r="B5087"/>
        </row>
        <row r="5088">
          <cell r="B5088"/>
        </row>
        <row r="5089">
          <cell r="B5089"/>
        </row>
        <row r="5090">
          <cell r="B5090"/>
        </row>
        <row r="5091">
          <cell r="B5091"/>
        </row>
        <row r="5092">
          <cell r="B5092"/>
        </row>
        <row r="5093">
          <cell r="B5093"/>
        </row>
        <row r="5094">
          <cell r="B5094"/>
        </row>
        <row r="5095">
          <cell r="B5095"/>
        </row>
        <row r="5096">
          <cell r="B5096"/>
        </row>
        <row r="5097">
          <cell r="B5097"/>
        </row>
        <row r="5098">
          <cell r="B5098"/>
        </row>
        <row r="5099">
          <cell r="B5099"/>
        </row>
        <row r="5100">
          <cell r="B5100"/>
        </row>
        <row r="5101">
          <cell r="B5101"/>
        </row>
        <row r="5102">
          <cell r="B5102"/>
        </row>
        <row r="5103">
          <cell r="B5103"/>
        </row>
        <row r="5104">
          <cell r="B5104"/>
        </row>
        <row r="5105">
          <cell r="B5105"/>
        </row>
        <row r="5106">
          <cell r="B5106"/>
        </row>
        <row r="5107">
          <cell r="B5107"/>
        </row>
        <row r="5108">
          <cell r="B5108"/>
        </row>
        <row r="5109">
          <cell r="B5109"/>
        </row>
        <row r="5110">
          <cell r="B5110"/>
        </row>
        <row r="5111">
          <cell r="B5111"/>
        </row>
        <row r="5112">
          <cell r="B5112"/>
        </row>
        <row r="5113">
          <cell r="B5113"/>
        </row>
        <row r="5114">
          <cell r="B5114"/>
        </row>
        <row r="5115">
          <cell r="B5115"/>
        </row>
        <row r="5116">
          <cell r="B5116"/>
        </row>
        <row r="5117">
          <cell r="B5117"/>
        </row>
        <row r="5118">
          <cell r="B5118"/>
        </row>
        <row r="5119">
          <cell r="B5119"/>
        </row>
        <row r="5120">
          <cell r="B5120"/>
        </row>
        <row r="5121">
          <cell r="B5121"/>
        </row>
        <row r="5122">
          <cell r="B5122"/>
        </row>
        <row r="5123">
          <cell r="B5123"/>
        </row>
        <row r="5124">
          <cell r="B5124"/>
        </row>
        <row r="5125">
          <cell r="B5125"/>
        </row>
        <row r="5126">
          <cell r="B5126"/>
        </row>
        <row r="5127">
          <cell r="B5127"/>
        </row>
        <row r="5128">
          <cell r="B5128"/>
        </row>
        <row r="5129">
          <cell r="B5129"/>
        </row>
        <row r="5130">
          <cell r="B5130"/>
        </row>
        <row r="5131">
          <cell r="B5131"/>
        </row>
        <row r="5132">
          <cell r="B5132"/>
        </row>
        <row r="5133">
          <cell r="B5133"/>
        </row>
        <row r="5134">
          <cell r="B5134"/>
        </row>
        <row r="5135">
          <cell r="B5135"/>
        </row>
        <row r="5136">
          <cell r="B5136"/>
        </row>
        <row r="5137">
          <cell r="B5137"/>
        </row>
        <row r="5138">
          <cell r="B5138"/>
        </row>
        <row r="5139">
          <cell r="B5139"/>
        </row>
        <row r="5140">
          <cell r="B5140"/>
        </row>
        <row r="5141">
          <cell r="B5141"/>
        </row>
        <row r="5142">
          <cell r="B5142"/>
        </row>
        <row r="5143">
          <cell r="B5143"/>
        </row>
        <row r="5144">
          <cell r="B5144"/>
        </row>
        <row r="5145">
          <cell r="B5145"/>
        </row>
        <row r="5146">
          <cell r="B5146"/>
        </row>
        <row r="5147">
          <cell r="B5147"/>
        </row>
        <row r="5148">
          <cell r="B5148"/>
        </row>
        <row r="5149">
          <cell r="B5149"/>
        </row>
        <row r="5150">
          <cell r="B5150"/>
        </row>
        <row r="5151">
          <cell r="B5151"/>
        </row>
        <row r="5152">
          <cell r="B5152"/>
        </row>
        <row r="5153">
          <cell r="B5153"/>
        </row>
        <row r="5154">
          <cell r="B5154"/>
        </row>
        <row r="5155">
          <cell r="B5155"/>
        </row>
        <row r="5156">
          <cell r="B5156"/>
        </row>
        <row r="5157">
          <cell r="B5157"/>
        </row>
        <row r="5158">
          <cell r="B5158"/>
        </row>
        <row r="5159">
          <cell r="B5159"/>
        </row>
        <row r="5160">
          <cell r="B5160"/>
        </row>
        <row r="5161">
          <cell r="B5161"/>
        </row>
        <row r="5162">
          <cell r="B5162"/>
        </row>
        <row r="5163">
          <cell r="B5163"/>
        </row>
        <row r="5164">
          <cell r="B5164"/>
        </row>
        <row r="5165">
          <cell r="B5165"/>
        </row>
        <row r="5166">
          <cell r="B5166"/>
        </row>
        <row r="5167">
          <cell r="B5167"/>
        </row>
        <row r="5168">
          <cell r="B5168"/>
        </row>
        <row r="5169">
          <cell r="B5169"/>
        </row>
        <row r="5170">
          <cell r="B5170"/>
        </row>
        <row r="5171">
          <cell r="B5171"/>
        </row>
        <row r="5172">
          <cell r="B5172"/>
        </row>
        <row r="5173">
          <cell r="B5173"/>
        </row>
        <row r="5174">
          <cell r="B5174"/>
        </row>
        <row r="5175">
          <cell r="B5175"/>
        </row>
        <row r="5176">
          <cell r="B5176"/>
        </row>
        <row r="5177">
          <cell r="B5177"/>
        </row>
        <row r="5178">
          <cell r="B5178"/>
        </row>
        <row r="5179">
          <cell r="B5179"/>
        </row>
        <row r="5180">
          <cell r="B5180"/>
        </row>
        <row r="5181">
          <cell r="B5181"/>
        </row>
        <row r="5182">
          <cell r="B5182"/>
        </row>
        <row r="5183">
          <cell r="B5183"/>
        </row>
        <row r="5184">
          <cell r="B5184"/>
        </row>
        <row r="5185">
          <cell r="B5185"/>
        </row>
        <row r="5186">
          <cell r="B5186"/>
        </row>
        <row r="5187">
          <cell r="B5187"/>
        </row>
        <row r="5188">
          <cell r="B5188"/>
        </row>
        <row r="5189">
          <cell r="B5189"/>
        </row>
        <row r="5190">
          <cell r="B5190"/>
        </row>
        <row r="5191">
          <cell r="B5191"/>
        </row>
        <row r="5192">
          <cell r="B5192"/>
        </row>
        <row r="5193">
          <cell r="B5193"/>
        </row>
        <row r="5194">
          <cell r="B5194"/>
        </row>
        <row r="5195">
          <cell r="B5195"/>
        </row>
        <row r="5196">
          <cell r="B5196"/>
        </row>
        <row r="5197">
          <cell r="B5197"/>
        </row>
        <row r="5198">
          <cell r="B5198"/>
        </row>
        <row r="5199">
          <cell r="B5199"/>
        </row>
        <row r="5200">
          <cell r="B5200"/>
        </row>
        <row r="5201">
          <cell r="B5201"/>
        </row>
        <row r="5202">
          <cell r="B5202"/>
        </row>
        <row r="5203">
          <cell r="B5203"/>
        </row>
        <row r="5204">
          <cell r="B5204"/>
        </row>
        <row r="5205">
          <cell r="B5205"/>
        </row>
        <row r="5206">
          <cell r="B5206"/>
        </row>
        <row r="5207">
          <cell r="B5207"/>
        </row>
        <row r="5208">
          <cell r="B5208"/>
        </row>
        <row r="5209">
          <cell r="B5209"/>
        </row>
        <row r="5210">
          <cell r="B5210"/>
        </row>
        <row r="5211">
          <cell r="B5211"/>
        </row>
        <row r="5212">
          <cell r="B5212"/>
        </row>
        <row r="5213">
          <cell r="B5213"/>
        </row>
        <row r="5214">
          <cell r="B5214"/>
        </row>
        <row r="5215">
          <cell r="B5215"/>
        </row>
        <row r="5216">
          <cell r="B5216"/>
        </row>
        <row r="5217">
          <cell r="B5217"/>
        </row>
        <row r="5218">
          <cell r="B5218"/>
        </row>
        <row r="5219">
          <cell r="B5219"/>
        </row>
        <row r="5220">
          <cell r="B5220"/>
        </row>
        <row r="5221">
          <cell r="B5221"/>
        </row>
        <row r="5222">
          <cell r="B5222"/>
        </row>
        <row r="5223">
          <cell r="B5223"/>
        </row>
        <row r="5224">
          <cell r="B5224"/>
        </row>
        <row r="5225">
          <cell r="B5225"/>
        </row>
        <row r="5226">
          <cell r="B5226"/>
        </row>
        <row r="5227">
          <cell r="B5227"/>
        </row>
        <row r="5228">
          <cell r="B5228"/>
        </row>
        <row r="5229">
          <cell r="B5229"/>
        </row>
        <row r="5230">
          <cell r="B5230"/>
        </row>
        <row r="5231">
          <cell r="B5231"/>
        </row>
        <row r="5232">
          <cell r="B5232"/>
        </row>
        <row r="5233">
          <cell r="B5233"/>
        </row>
        <row r="5234">
          <cell r="B5234"/>
        </row>
        <row r="5235">
          <cell r="B5235"/>
        </row>
        <row r="5236">
          <cell r="B5236"/>
        </row>
        <row r="5237">
          <cell r="B5237"/>
        </row>
        <row r="5238">
          <cell r="B5238"/>
        </row>
        <row r="5239">
          <cell r="B5239"/>
        </row>
        <row r="5240">
          <cell r="B5240"/>
        </row>
        <row r="5241">
          <cell r="B5241"/>
        </row>
        <row r="5242">
          <cell r="B5242"/>
        </row>
        <row r="5243">
          <cell r="B5243"/>
        </row>
        <row r="5244">
          <cell r="B5244"/>
        </row>
        <row r="5245">
          <cell r="B5245"/>
        </row>
        <row r="5246">
          <cell r="B5246"/>
        </row>
        <row r="5247">
          <cell r="B5247"/>
        </row>
        <row r="5248">
          <cell r="B5248"/>
        </row>
        <row r="5249">
          <cell r="B5249"/>
        </row>
        <row r="5250">
          <cell r="B5250"/>
        </row>
        <row r="5251">
          <cell r="B5251"/>
        </row>
        <row r="5252">
          <cell r="B5252"/>
        </row>
        <row r="5253">
          <cell r="B5253"/>
        </row>
        <row r="5254">
          <cell r="B5254"/>
        </row>
        <row r="5255">
          <cell r="B5255"/>
        </row>
        <row r="5256">
          <cell r="B5256"/>
        </row>
        <row r="5257">
          <cell r="B5257"/>
        </row>
        <row r="5258">
          <cell r="B5258"/>
        </row>
        <row r="5259">
          <cell r="B5259"/>
        </row>
        <row r="5260">
          <cell r="B5260"/>
        </row>
        <row r="5261">
          <cell r="B5261"/>
        </row>
        <row r="5262">
          <cell r="B5262"/>
        </row>
        <row r="5263">
          <cell r="B5263"/>
        </row>
        <row r="5264">
          <cell r="B5264"/>
        </row>
        <row r="5265">
          <cell r="B5265"/>
        </row>
        <row r="5266">
          <cell r="B5266"/>
        </row>
        <row r="5267">
          <cell r="B5267"/>
        </row>
        <row r="5268">
          <cell r="B5268"/>
        </row>
        <row r="5269">
          <cell r="B5269"/>
        </row>
        <row r="5270">
          <cell r="B5270"/>
        </row>
        <row r="5271">
          <cell r="B5271"/>
        </row>
        <row r="5272">
          <cell r="B5272"/>
        </row>
        <row r="5273">
          <cell r="B5273"/>
        </row>
        <row r="5274">
          <cell r="B5274"/>
        </row>
        <row r="5275">
          <cell r="B5275"/>
        </row>
        <row r="5276">
          <cell r="B5276"/>
        </row>
        <row r="5277">
          <cell r="B5277"/>
        </row>
        <row r="5278">
          <cell r="B5278"/>
        </row>
        <row r="5279">
          <cell r="B5279"/>
        </row>
        <row r="5280">
          <cell r="B5280"/>
        </row>
        <row r="5281">
          <cell r="B5281"/>
        </row>
        <row r="5282">
          <cell r="B5282"/>
        </row>
        <row r="5283">
          <cell r="B5283"/>
        </row>
        <row r="5284">
          <cell r="B5284"/>
        </row>
        <row r="5285">
          <cell r="B5285"/>
        </row>
        <row r="5286">
          <cell r="B5286"/>
        </row>
        <row r="5287">
          <cell r="B5287"/>
        </row>
        <row r="5288">
          <cell r="B5288"/>
        </row>
        <row r="5289">
          <cell r="B5289"/>
        </row>
        <row r="5290">
          <cell r="B5290"/>
        </row>
        <row r="5291">
          <cell r="B5291"/>
        </row>
        <row r="5292">
          <cell r="B5292"/>
        </row>
        <row r="5293">
          <cell r="B5293"/>
        </row>
        <row r="5294">
          <cell r="B5294"/>
        </row>
        <row r="5295">
          <cell r="B5295"/>
        </row>
        <row r="5296">
          <cell r="B5296"/>
        </row>
        <row r="5297">
          <cell r="B5297"/>
        </row>
        <row r="5298">
          <cell r="B5298"/>
        </row>
        <row r="5299">
          <cell r="B5299"/>
        </row>
        <row r="5300">
          <cell r="B5300"/>
        </row>
        <row r="5301">
          <cell r="B5301"/>
        </row>
        <row r="5302">
          <cell r="B5302"/>
        </row>
        <row r="5303">
          <cell r="B5303"/>
        </row>
        <row r="5304">
          <cell r="B5304"/>
        </row>
        <row r="5305">
          <cell r="B5305"/>
        </row>
        <row r="5306">
          <cell r="B5306"/>
        </row>
        <row r="5307">
          <cell r="B5307"/>
        </row>
        <row r="5308">
          <cell r="B5308"/>
        </row>
        <row r="5309">
          <cell r="B5309"/>
        </row>
        <row r="5310">
          <cell r="B5310"/>
        </row>
        <row r="5311">
          <cell r="B5311"/>
        </row>
        <row r="5312">
          <cell r="B5312"/>
        </row>
        <row r="5313">
          <cell r="B5313"/>
        </row>
        <row r="5314">
          <cell r="B5314"/>
        </row>
        <row r="5315">
          <cell r="B5315"/>
        </row>
        <row r="5316">
          <cell r="B5316"/>
        </row>
        <row r="5317">
          <cell r="B5317"/>
        </row>
        <row r="5318">
          <cell r="B5318"/>
        </row>
        <row r="5319">
          <cell r="B5319"/>
        </row>
        <row r="5320">
          <cell r="B5320"/>
        </row>
        <row r="5321">
          <cell r="B5321"/>
        </row>
        <row r="5322">
          <cell r="B5322"/>
        </row>
        <row r="5323">
          <cell r="B5323"/>
        </row>
        <row r="5324">
          <cell r="B5324"/>
        </row>
        <row r="5325">
          <cell r="B5325"/>
        </row>
        <row r="5326">
          <cell r="B5326"/>
        </row>
        <row r="5327">
          <cell r="B5327"/>
        </row>
        <row r="5328">
          <cell r="B5328"/>
        </row>
        <row r="5329">
          <cell r="B5329"/>
        </row>
        <row r="5330">
          <cell r="B5330"/>
        </row>
        <row r="5331">
          <cell r="B5331"/>
        </row>
        <row r="5332">
          <cell r="B5332"/>
        </row>
        <row r="5333">
          <cell r="B5333"/>
        </row>
        <row r="5334">
          <cell r="B5334"/>
        </row>
        <row r="5335">
          <cell r="B5335"/>
        </row>
        <row r="5336">
          <cell r="B5336"/>
        </row>
        <row r="5337">
          <cell r="B5337"/>
        </row>
        <row r="5338">
          <cell r="B5338"/>
        </row>
        <row r="5339">
          <cell r="B5339"/>
        </row>
        <row r="5340">
          <cell r="B5340"/>
        </row>
        <row r="5341">
          <cell r="B5341"/>
        </row>
        <row r="5342">
          <cell r="B5342"/>
        </row>
        <row r="5343">
          <cell r="B5343"/>
        </row>
        <row r="5344">
          <cell r="B5344"/>
        </row>
        <row r="5345">
          <cell r="B5345"/>
        </row>
        <row r="5346">
          <cell r="B5346"/>
        </row>
        <row r="5347">
          <cell r="B5347"/>
        </row>
        <row r="5348">
          <cell r="B5348"/>
        </row>
        <row r="5349">
          <cell r="B5349"/>
        </row>
        <row r="5350">
          <cell r="B5350"/>
        </row>
        <row r="5351">
          <cell r="B5351"/>
        </row>
        <row r="5352">
          <cell r="B5352"/>
        </row>
        <row r="5353">
          <cell r="B5353"/>
        </row>
        <row r="5354">
          <cell r="B5354"/>
        </row>
        <row r="5355">
          <cell r="B5355"/>
        </row>
        <row r="5356">
          <cell r="B5356"/>
        </row>
        <row r="5357">
          <cell r="B5357"/>
        </row>
        <row r="5358">
          <cell r="B5358"/>
        </row>
        <row r="5359">
          <cell r="B5359"/>
        </row>
        <row r="5360">
          <cell r="B5360"/>
        </row>
        <row r="5361">
          <cell r="B5361"/>
        </row>
        <row r="5362">
          <cell r="B5362"/>
        </row>
        <row r="5363">
          <cell r="B5363"/>
        </row>
        <row r="5364">
          <cell r="B5364"/>
        </row>
        <row r="5365">
          <cell r="B5365"/>
        </row>
        <row r="5366">
          <cell r="B5366"/>
        </row>
        <row r="5367">
          <cell r="B5367"/>
        </row>
        <row r="5368">
          <cell r="B5368"/>
        </row>
        <row r="5369">
          <cell r="B5369"/>
        </row>
        <row r="5370">
          <cell r="B5370"/>
        </row>
        <row r="5371">
          <cell r="B5371"/>
        </row>
        <row r="5372">
          <cell r="B5372"/>
        </row>
        <row r="5373">
          <cell r="B5373"/>
        </row>
        <row r="5374">
          <cell r="B5374"/>
        </row>
        <row r="5375">
          <cell r="B5375"/>
        </row>
        <row r="5376">
          <cell r="B5376"/>
        </row>
        <row r="5377">
          <cell r="B5377"/>
        </row>
        <row r="5378">
          <cell r="B5378"/>
        </row>
        <row r="5379">
          <cell r="B5379"/>
        </row>
        <row r="5380">
          <cell r="B5380"/>
        </row>
        <row r="5381">
          <cell r="B5381"/>
        </row>
        <row r="5382">
          <cell r="B5382"/>
        </row>
        <row r="5383">
          <cell r="B5383"/>
        </row>
        <row r="5384">
          <cell r="B5384"/>
        </row>
        <row r="5385">
          <cell r="B5385"/>
        </row>
        <row r="5386">
          <cell r="B5386"/>
        </row>
        <row r="5387">
          <cell r="B5387"/>
        </row>
        <row r="5388">
          <cell r="B5388"/>
        </row>
        <row r="5389">
          <cell r="B5389"/>
        </row>
        <row r="5390">
          <cell r="B5390"/>
        </row>
        <row r="5391">
          <cell r="B5391"/>
        </row>
        <row r="5392">
          <cell r="B5392"/>
        </row>
        <row r="5393">
          <cell r="B5393"/>
        </row>
        <row r="5394">
          <cell r="B5394"/>
        </row>
        <row r="5395">
          <cell r="B5395"/>
        </row>
        <row r="5396">
          <cell r="B5396"/>
        </row>
        <row r="5397">
          <cell r="B5397"/>
        </row>
        <row r="5398">
          <cell r="B5398"/>
        </row>
        <row r="5399">
          <cell r="B5399"/>
        </row>
        <row r="5400">
          <cell r="B5400"/>
        </row>
        <row r="5401">
          <cell r="B5401"/>
        </row>
        <row r="5402">
          <cell r="B5402"/>
        </row>
        <row r="5403">
          <cell r="B5403"/>
        </row>
        <row r="5404">
          <cell r="B5404"/>
        </row>
        <row r="5405">
          <cell r="B5405"/>
        </row>
        <row r="5406">
          <cell r="B5406"/>
        </row>
        <row r="5407">
          <cell r="B5407"/>
        </row>
        <row r="5408">
          <cell r="B5408"/>
        </row>
        <row r="5409">
          <cell r="B5409"/>
        </row>
        <row r="5410">
          <cell r="B5410"/>
        </row>
        <row r="5411">
          <cell r="B5411"/>
        </row>
        <row r="5412">
          <cell r="B5412"/>
        </row>
        <row r="5413">
          <cell r="B5413"/>
        </row>
        <row r="5414">
          <cell r="B5414"/>
        </row>
        <row r="5415">
          <cell r="B5415"/>
        </row>
        <row r="5416">
          <cell r="B5416"/>
        </row>
        <row r="5417">
          <cell r="B5417"/>
        </row>
        <row r="5418">
          <cell r="B5418"/>
        </row>
        <row r="5419">
          <cell r="B5419"/>
        </row>
        <row r="5420">
          <cell r="B5420"/>
        </row>
        <row r="5421">
          <cell r="B5421"/>
        </row>
        <row r="5422">
          <cell r="B5422"/>
        </row>
        <row r="5423">
          <cell r="B5423"/>
        </row>
        <row r="5424">
          <cell r="B5424"/>
        </row>
        <row r="5425">
          <cell r="B5425"/>
        </row>
        <row r="5426">
          <cell r="B5426"/>
        </row>
        <row r="5427">
          <cell r="B5427"/>
        </row>
        <row r="5428">
          <cell r="B5428"/>
        </row>
        <row r="5429">
          <cell r="B5429"/>
        </row>
        <row r="5430">
          <cell r="B5430"/>
        </row>
        <row r="5431">
          <cell r="B5431"/>
        </row>
        <row r="5432">
          <cell r="B5432"/>
        </row>
        <row r="5433">
          <cell r="B5433"/>
        </row>
        <row r="5434">
          <cell r="B5434"/>
        </row>
        <row r="5435">
          <cell r="B5435"/>
        </row>
        <row r="5436">
          <cell r="B5436"/>
        </row>
        <row r="5437">
          <cell r="B5437"/>
        </row>
        <row r="5438">
          <cell r="B5438"/>
        </row>
        <row r="5439">
          <cell r="B5439"/>
        </row>
        <row r="5440">
          <cell r="B5440"/>
        </row>
        <row r="5441">
          <cell r="B5441"/>
        </row>
        <row r="5442">
          <cell r="B5442"/>
        </row>
        <row r="5443">
          <cell r="B5443"/>
        </row>
        <row r="5444">
          <cell r="B5444"/>
        </row>
        <row r="5445">
          <cell r="B5445"/>
        </row>
        <row r="5446">
          <cell r="B5446"/>
        </row>
        <row r="5447">
          <cell r="B5447"/>
        </row>
        <row r="5448">
          <cell r="B5448"/>
        </row>
        <row r="5449">
          <cell r="B5449"/>
        </row>
        <row r="5450">
          <cell r="B5450"/>
        </row>
        <row r="5451">
          <cell r="B5451"/>
        </row>
        <row r="5452">
          <cell r="B5452"/>
        </row>
        <row r="5453">
          <cell r="B5453"/>
        </row>
        <row r="5454">
          <cell r="B5454"/>
        </row>
        <row r="5455">
          <cell r="B5455"/>
        </row>
        <row r="5456">
          <cell r="B5456"/>
        </row>
        <row r="5457">
          <cell r="B5457"/>
        </row>
        <row r="5458">
          <cell r="B5458"/>
        </row>
        <row r="5459">
          <cell r="B5459"/>
        </row>
        <row r="5460">
          <cell r="B5460"/>
        </row>
        <row r="5461">
          <cell r="B5461"/>
        </row>
        <row r="5462">
          <cell r="B5462"/>
        </row>
        <row r="5463">
          <cell r="B5463"/>
        </row>
        <row r="5464">
          <cell r="B5464"/>
        </row>
        <row r="5465">
          <cell r="B5465"/>
        </row>
        <row r="5466">
          <cell r="B5466"/>
        </row>
        <row r="5467">
          <cell r="B5467"/>
        </row>
        <row r="5468">
          <cell r="B5468"/>
        </row>
        <row r="5469">
          <cell r="B5469"/>
        </row>
        <row r="5470">
          <cell r="B5470"/>
        </row>
        <row r="5471">
          <cell r="B5471"/>
        </row>
        <row r="5472">
          <cell r="B5472"/>
        </row>
        <row r="5473">
          <cell r="B5473"/>
        </row>
        <row r="5474">
          <cell r="B5474"/>
        </row>
        <row r="5475">
          <cell r="B5475"/>
        </row>
        <row r="5476">
          <cell r="B5476"/>
        </row>
        <row r="5477">
          <cell r="B5477"/>
        </row>
        <row r="5478">
          <cell r="B5478"/>
        </row>
        <row r="5479">
          <cell r="B5479"/>
        </row>
        <row r="5480">
          <cell r="B5480"/>
        </row>
        <row r="5481">
          <cell r="B5481"/>
        </row>
        <row r="5482">
          <cell r="B5482"/>
        </row>
        <row r="5483">
          <cell r="B5483"/>
        </row>
        <row r="5484">
          <cell r="B5484"/>
        </row>
        <row r="5485">
          <cell r="B5485"/>
        </row>
        <row r="5486">
          <cell r="B5486"/>
        </row>
        <row r="5487">
          <cell r="B5487"/>
        </row>
        <row r="5488">
          <cell r="B5488"/>
        </row>
        <row r="5489">
          <cell r="B5489"/>
        </row>
        <row r="5490">
          <cell r="B5490"/>
        </row>
        <row r="5491">
          <cell r="B5491"/>
        </row>
        <row r="5492">
          <cell r="B5492"/>
        </row>
        <row r="5493">
          <cell r="B5493"/>
        </row>
        <row r="5494">
          <cell r="B5494"/>
        </row>
        <row r="5495">
          <cell r="B5495"/>
        </row>
        <row r="5496">
          <cell r="B5496"/>
        </row>
        <row r="5497">
          <cell r="B5497"/>
        </row>
        <row r="5498">
          <cell r="B5498"/>
        </row>
        <row r="5499">
          <cell r="B5499"/>
        </row>
        <row r="5500">
          <cell r="B5500"/>
        </row>
        <row r="5501">
          <cell r="B5501"/>
        </row>
        <row r="5502">
          <cell r="B5502"/>
        </row>
        <row r="5503">
          <cell r="B5503"/>
        </row>
        <row r="5504">
          <cell r="B5504"/>
        </row>
        <row r="5505">
          <cell r="B5505"/>
        </row>
        <row r="5506">
          <cell r="B5506"/>
        </row>
        <row r="5507">
          <cell r="B5507"/>
        </row>
        <row r="5508">
          <cell r="B5508"/>
        </row>
        <row r="5509">
          <cell r="B5509"/>
        </row>
        <row r="5510">
          <cell r="B5510"/>
        </row>
        <row r="5511">
          <cell r="B5511"/>
        </row>
        <row r="5512">
          <cell r="B5512"/>
        </row>
        <row r="5513">
          <cell r="B5513"/>
        </row>
        <row r="5514">
          <cell r="B5514"/>
        </row>
        <row r="5515">
          <cell r="B5515"/>
        </row>
        <row r="5516">
          <cell r="B5516"/>
        </row>
        <row r="5517">
          <cell r="B5517"/>
        </row>
        <row r="5518">
          <cell r="B5518"/>
        </row>
        <row r="5519">
          <cell r="B5519"/>
        </row>
        <row r="5520">
          <cell r="B5520"/>
        </row>
        <row r="5521">
          <cell r="B5521"/>
        </row>
        <row r="5522">
          <cell r="B5522"/>
        </row>
        <row r="5523">
          <cell r="B5523"/>
        </row>
        <row r="5524">
          <cell r="B5524"/>
        </row>
        <row r="5525">
          <cell r="B5525"/>
        </row>
        <row r="5526">
          <cell r="B5526"/>
        </row>
        <row r="5527">
          <cell r="B5527"/>
        </row>
        <row r="5528">
          <cell r="B5528"/>
        </row>
        <row r="5529">
          <cell r="B5529"/>
        </row>
        <row r="5530">
          <cell r="B5530"/>
        </row>
        <row r="5531">
          <cell r="B5531"/>
        </row>
        <row r="5532">
          <cell r="B5532"/>
        </row>
        <row r="5533">
          <cell r="B5533"/>
        </row>
        <row r="5534">
          <cell r="B5534"/>
        </row>
        <row r="5535">
          <cell r="B5535"/>
        </row>
        <row r="5536">
          <cell r="B5536"/>
        </row>
        <row r="5537">
          <cell r="B5537"/>
        </row>
        <row r="5538">
          <cell r="B5538"/>
        </row>
        <row r="5539">
          <cell r="B5539"/>
        </row>
        <row r="5540">
          <cell r="B5540"/>
        </row>
        <row r="5541">
          <cell r="B5541"/>
        </row>
        <row r="5542">
          <cell r="B5542"/>
        </row>
        <row r="5543">
          <cell r="B5543"/>
        </row>
        <row r="5544">
          <cell r="B5544"/>
        </row>
        <row r="5545">
          <cell r="B5545"/>
        </row>
        <row r="5546">
          <cell r="B5546"/>
        </row>
        <row r="5547">
          <cell r="B5547"/>
        </row>
        <row r="5548">
          <cell r="B5548"/>
        </row>
        <row r="5549">
          <cell r="B5549"/>
        </row>
        <row r="5550">
          <cell r="B5550"/>
        </row>
        <row r="5551">
          <cell r="B5551"/>
        </row>
        <row r="5552">
          <cell r="B5552"/>
        </row>
        <row r="5553">
          <cell r="B5553"/>
        </row>
        <row r="5554">
          <cell r="B5554"/>
        </row>
        <row r="5555">
          <cell r="B5555"/>
        </row>
        <row r="5556">
          <cell r="B5556"/>
        </row>
        <row r="5557">
          <cell r="B5557"/>
        </row>
        <row r="5558">
          <cell r="B5558"/>
        </row>
        <row r="5559">
          <cell r="B5559"/>
        </row>
        <row r="5560">
          <cell r="B5560"/>
        </row>
        <row r="5561">
          <cell r="B5561"/>
        </row>
        <row r="5562">
          <cell r="B5562"/>
        </row>
        <row r="5563">
          <cell r="B5563"/>
        </row>
        <row r="5564">
          <cell r="B5564"/>
        </row>
        <row r="5565">
          <cell r="B5565"/>
        </row>
        <row r="5566">
          <cell r="B5566"/>
        </row>
        <row r="5567">
          <cell r="B5567"/>
        </row>
        <row r="5568">
          <cell r="B5568"/>
        </row>
        <row r="5569">
          <cell r="B5569"/>
        </row>
        <row r="5570">
          <cell r="B5570"/>
        </row>
        <row r="5571">
          <cell r="B5571"/>
        </row>
        <row r="5572">
          <cell r="B5572"/>
        </row>
        <row r="5573">
          <cell r="B5573"/>
        </row>
        <row r="5574">
          <cell r="B5574"/>
        </row>
        <row r="5575">
          <cell r="B5575"/>
        </row>
        <row r="5576">
          <cell r="B5576"/>
        </row>
        <row r="5577">
          <cell r="B5577"/>
        </row>
        <row r="5578">
          <cell r="B5578"/>
        </row>
        <row r="5579">
          <cell r="B5579"/>
        </row>
        <row r="5580">
          <cell r="B5580"/>
        </row>
        <row r="5581">
          <cell r="B5581"/>
        </row>
        <row r="5582">
          <cell r="B5582"/>
        </row>
        <row r="5583">
          <cell r="B5583"/>
        </row>
        <row r="5584">
          <cell r="B5584"/>
        </row>
        <row r="5585">
          <cell r="B5585"/>
        </row>
        <row r="5586">
          <cell r="B5586"/>
        </row>
        <row r="5587">
          <cell r="B5587"/>
        </row>
        <row r="5588">
          <cell r="B5588"/>
        </row>
        <row r="5589">
          <cell r="B5589"/>
        </row>
        <row r="5590">
          <cell r="B5590"/>
        </row>
        <row r="5591">
          <cell r="B5591"/>
        </row>
        <row r="5592">
          <cell r="B5592"/>
        </row>
        <row r="5593">
          <cell r="B5593"/>
        </row>
        <row r="5594">
          <cell r="B5594"/>
        </row>
        <row r="5595">
          <cell r="B5595"/>
        </row>
        <row r="5596">
          <cell r="B5596"/>
        </row>
        <row r="5597">
          <cell r="B5597"/>
        </row>
        <row r="5598">
          <cell r="B5598"/>
        </row>
        <row r="5599">
          <cell r="B5599"/>
        </row>
        <row r="5600">
          <cell r="B5600"/>
        </row>
        <row r="5601">
          <cell r="B5601"/>
        </row>
        <row r="5602">
          <cell r="B5602"/>
        </row>
        <row r="5603">
          <cell r="B5603"/>
        </row>
        <row r="5604">
          <cell r="B5604"/>
        </row>
        <row r="5605">
          <cell r="B5605"/>
        </row>
        <row r="5606">
          <cell r="B5606"/>
        </row>
        <row r="5607">
          <cell r="B5607"/>
        </row>
        <row r="5608">
          <cell r="B5608"/>
        </row>
        <row r="5609">
          <cell r="B5609"/>
        </row>
        <row r="5610">
          <cell r="B5610"/>
        </row>
        <row r="5611">
          <cell r="B5611"/>
        </row>
        <row r="5612">
          <cell r="B5612"/>
        </row>
        <row r="5613">
          <cell r="B5613"/>
        </row>
        <row r="5614">
          <cell r="B5614"/>
        </row>
        <row r="5615">
          <cell r="B5615"/>
        </row>
        <row r="5616">
          <cell r="B5616"/>
        </row>
        <row r="5617">
          <cell r="B5617"/>
        </row>
        <row r="5618">
          <cell r="B5618"/>
        </row>
        <row r="5619">
          <cell r="B5619"/>
        </row>
        <row r="5620">
          <cell r="B5620"/>
        </row>
        <row r="5621">
          <cell r="B5621"/>
        </row>
        <row r="5622">
          <cell r="B5622"/>
        </row>
        <row r="5623">
          <cell r="B5623"/>
        </row>
        <row r="5624">
          <cell r="B5624"/>
        </row>
        <row r="5625">
          <cell r="B5625"/>
        </row>
        <row r="5626">
          <cell r="B5626"/>
        </row>
        <row r="5627">
          <cell r="B5627"/>
        </row>
        <row r="5628">
          <cell r="B5628"/>
        </row>
        <row r="5629">
          <cell r="B5629"/>
        </row>
        <row r="5630">
          <cell r="B5630"/>
        </row>
        <row r="5631">
          <cell r="B5631"/>
        </row>
        <row r="5632">
          <cell r="B5632"/>
        </row>
        <row r="5633">
          <cell r="B5633"/>
        </row>
        <row r="5634">
          <cell r="B5634"/>
        </row>
        <row r="5635">
          <cell r="B5635"/>
        </row>
        <row r="5636">
          <cell r="B5636"/>
        </row>
        <row r="5637">
          <cell r="B5637"/>
        </row>
        <row r="5638">
          <cell r="B5638"/>
        </row>
        <row r="5639">
          <cell r="B5639"/>
        </row>
        <row r="5640">
          <cell r="B5640"/>
        </row>
        <row r="5641">
          <cell r="B5641"/>
        </row>
        <row r="5642">
          <cell r="B5642"/>
        </row>
        <row r="5643">
          <cell r="B5643"/>
        </row>
        <row r="5644">
          <cell r="B5644"/>
        </row>
        <row r="5645">
          <cell r="B5645"/>
        </row>
        <row r="5646">
          <cell r="B5646"/>
        </row>
        <row r="5647">
          <cell r="B5647"/>
        </row>
        <row r="5648">
          <cell r="B5648"/>
        </row>
        <row r="5649">
          <cell r="B5649"/>
        </row>
        <row r="5650">
          <cell r="B5650"/>
        </row>
        <row r="5651">
          <cell r="B5651"/>
        </row>
        <row r="5652">
          <cell r="B5652"/>
        </row>
        <row r="5653">
          <cell r="B5653"/>
        </row>
        <row r="5654">
          <cell r="B5654"/>
        </row>
        <row r="5655">
          <cell r="B5655"/>
        </row>
        <row r="5656">
          <cell r="B5656"/>
        </row>
        <row r="5657">
          <cell r="B5657"/>
        </row>
        <row r="5658">
          <cell r="B5658"/>
        </row>
        <row r="5659">
          <cell r="B5659"/>
        </row>
        <row r="5660">
          <cell r="B5660"/>
        </row>
        <row r="5661">
          <cell r="B5661"/>
        </row>
        <row r="5662">
          <cell r="B5662"/>
        </row>
        <row r="5663">
          <cell r="B5663"/>
        </row>
        <row r="5664">
          <cell r="B5664"/>
        </row>
        <row r="5665">
          <cell r="B5665"/>
        </row>
        <row r="5666">
          <cell r="B5666"/>
        </row>
        <row r="5667">
          <cell r="B5667"/>
        </row>
        <row r="5668">
          <cell r="B5668"/>
        </row>
        <row r="5669">
          <cell r="B5669"/>
        </row>
        <row r="5670">
          <cell r="B5670"/>
        </row>
        <row r="5671">
          <cell r="B5671"/>
        </row>
        <row r="5672">
          <cell r="B5672"/>
        </row>
        <row r="5673">
          <cell r="B5673"/>
        </row>
        <row r="5674">
          <cell r="B5674"/>
        </row>
        <row r="5675">
          <cell r="B5675"/>
        </row>
        <row r="5676">
          <cell r="B5676"/>
        </row>
        <row r="5677">
          <cell r="B5677"/>
        </row>
        <row r="5678">
          <cell r="B5678"/>
        </row>
        <row r="5679">
          <cell r="B5679"/>
        </row>
        <row r="5680">
          <cell r="B5680"/>
        </row>
        <row r="5681">
          <cell r="B5681"/>
        </row>
        <row r="5682">
          <cell r="B5682"/>
        </row>
        <row r="5683">
          <cell r="B5683"/>
        </row>
        <row r="5684">
          <cell r="B5684"/>
        </row>
        <row r="5685">
          <cell r="B5685"/>
        </row>
        <row r="5686">
          <cell r="B5686"/>
        </row>
        <row r="5687">
          <cell r="B5687"/>
        </row>
        <row r="5688">
          <cell r="B5688"/>
        </row>
        <row r="5689">
          <cell r="B5689"/>
        </row>
        <row r="5690">
          <cell r="B5690"/>
        </row>
        <row r="5691">
          <cell r="B5691"/>
        </row>
        <row r="5692">
          <cell r="B5692"/>
        </row>
        <row r="5693">
          <cell r="B5693"/>
        </row>
        <row r="5694">
          <cell r="B5694"/>
        </row>
        <row r="5695">
          <cell r="B5695"/>
        </row>
        <row r="5696">
          <cell r="B5696"/>
        </row>
        <row r="5697">
          <cell r="B5697"/>
        </row>
        <row r="5698">
          <cell r="B5698"/>
        </row>
        <row r="5699">
          <cell r="B5699"/>
        </row>
        <row r="5700">
          <cell r="B5700"/>
        </row>
        <row r="5701">
          <cell r="B5701"/>
        </row>
        <row r="5702">
          <cell r="B5702"/>
        </row>
        <row r="5703">
          <cell r="B5703"/>
        </row>
        <row r="5704">
          <cell r="B5704"/>
        </row>
        <row r="5705">
          <cell r="B5705"/>
        </row>
        <row r="5706">
          <cell r="B5706"/>
        </row>
        <row r="5707">
          <cell r="B5707"/>
        </row>
        <row r="5708">
          <cell r="B5708"/>
        </row>
        <row r="5709">
          <cell r="B5709"/>
        </row>
        <row r="5710">
          <cell r="B5710"/>
        </row>
        <row r="5711">
          <cell r="B5711"/>
        </row>
        <row r="5712">
          <cell r="B5712"/>
        </row>
        <row r="5713">
          <cell r="B5713"/>
        </row>
        <row r="5714">
          <cell r="B5714"/>
        </row>
        <row r="5715">
          <cell r="B5715"/>
        </row>
        <row r="5716">
          <cell r="B5716"/>
        </row>
        <row r="5717">
          <cell r="B5717"/>
        </row>
        <row r="5718">
          <cell r="B5718"/>
        </row>
        <row r="5719">
          <cell r="B5719"/>
        </row>
        <row r="5720">
          <cell r="B5720"/>
        </row>
        <row r="5721">
          <cell r="B5721"/>
        </row>
        <row r="5722">
          <cell r="B5722"/>
        </row>
        <row r="5723">
          <cell r="B5723"/>
        </row>
        <row r="5724">
          <cell r="B5724"/>
        </row>
        <row r="5725">
          <cell r="B5725"/>
        </row>
        <row r="5726">
          <cell r="B5726"/>
        </row>
        <row r="5727">
          <cell r="B5727"/>
        </row>
        <row r="5728">
          <cell r="B5728"/>
        </row>
        <row r="5729">
          <cell r="B5729"/>
        </row>
        <row r="5730">
          <cell r="B5730"/>
        </row>
        <row r="5731">
          <cell r="B5731"/>
        </row>
        <row r="5732">
          <cell r="B5732"/>
        </row>
        <row r="5733">
          <cell r="B5733"/>
        </row>
        <row r="5734">
          <cell r="B5734"/>
        </row>
        <row r="5735">
          <cell r="B5735"/>
        </row>
        <row r="5736">
          <cell r="B5736"/>
        </row>
        <row r="5737">
          <cell r="B5737"/>
        </row>
        <row r="5738">
          <cell r="B5738"/>
        </row>
        <row r="5739">
          <cell r="B5739"/>
        </row>
        <row r="5740">
          <cell r="B5740"/>
        </row>
        <row r="5741">
          <cell r="B5741"/>
        </row>
        <row r="5742">
          <cell r="B5742"/>
        </row>
        <row r="5743">
          <cell r="B5743"/>
        </row>
        <row r="5744">
          <cell r="B5744"/>
        </row>
        <row r="5745">
          <cell r="B5745"/>
        </row>
        <row r="5746">
          <cell r="B5746"/>
        </row>
        <row r="5747">
          <cell r="B5747"/>
        </row>
        <row r="5748">
          <cell r="B5748"/>
        </row>
        <row r="5749">
          <cell r="B5749"/>
        </row>
        <row r="5750">
          <cell r="B5750"/>
        </row>
        <row r="5751">
          <cell r="B5751"/>
        </row>
        <row r="5752">
          <cell r="B5752"/>
        </row>
        <row r="5753">
          <cell r="B5753"/>
        </row>
        <row r="5754">
          <cell r="B5754"/>
        </row>
        <row r="5755">
          <cell r="B5755"/>
        </row>
        <row r="5756">
          <cell r="B5756"/>
        </row>
        <row r="5757">
          <cell r="B5757"/>
        </row>
        <row r="5758">
          <cell r="B5758"/>
        </row>
        <row r="5759">
          <cell r="B5759"/>
        </row>
        <row r="5760">
          <cell r="B5760"/>
        </row>
        <row r="5761">
          <cell r="B5761"/>
        </row>
        <row r="5762">
          <cell r="B5762"/>
        </row>
        <row r="5763">
          <cell r="B5763"/>
        </row>
        <row r="5764">
          <cell r="B5764"/>
        </row>
        <row r="5765">
          <cell r="B5765"/>
        </row>
        <row r="5766">
          <cell r="B5766"/>
        </row>
        <row r="5767">
          <cell r="B5767"/>
        </row>
        <row r="5768">
          <cell r="B5768"/>
        </row>
        <row r="5769">
          <cell r="B5769"/>
        </row>
        <row r="5770">
          <cell r="B5770"/>
        </row>
        <row r="5771">
          <cell r="B5771"/>
        </row>
        <row r="5772">
          <cell r="B5772"/>
        </row>
        <row r="5773">
          <cell r="B5773"/>
        </row>
        <row r="5774">
          <cell r="B5774"/>
        </row>
        <row r="5775">
          <cell r="B5775"/>
        </row>
        <row r="5776">
          <cell r="B5776"/>
        </row>
        <row r="5777">
          <cell r="B5777"/>
        </row>
        <row r="5778">
          <cell r="B5778"/>
        </row>
        <row r="5779">
          <cell r="B5779"/>
        </row>
        <row r="5780">
          <cell r="B5780"/>
        </row>
        <row r="5781">
          <cell r="B5781"/>
        </row>
        <row r="5782">
          <cell r="B5782"/>
        </row>
        <row r="5783">
          <cell r="B5783"/>
        </row>
        <row r="5784">
          <cell r="B5784"/>
        </row>
        <row r="5785">
          <cell r="B5785"/>
        </row>
        <row r="5786">
          <cell r="B5786"/>
        </row>
        <row r="5787">
          <cell r="B5787"/>
        </row>
        <row r="5788">
          <cell r="B5788"/>
        </row>
        <row r="5789">
          <cell r="B5789"/>
        </row>
        <row r="5790">
          <cell r="B5790"/>
        </row>
        <row r="5791">
          <cell r="B5791"/>
        </row>
        <row r="5792">
          <cell r="B5792"/>
        </row>
        <row r="5793">
          <cell r="B5793"/>
        </row>
        <row r="5794">
          <cell r="B5794"/>
        </row>
        <row r="5795">
          <cell r="B5795"/>
        </row>
        <row r="5796">
          <cell r="B5796"/>
        </row>
        <row r="5797">
          <cell r="B5797"/>
        </row>
        <row r="5798">
          <cell r="B5798"/>
        </row>
        <row r="5799">
          <cell r="B5799"/>
        </row>
        <row r="5800">
          <cell r="B5800"/>
        </row>
        <row r="5801">
          <cell r="B5801"/>
        </row>
        <row r="5802">
          <cell r="B5802"/>
        </row>
        <row r="5803">
          <cell r="B5803"/>
        </row>
        <row r="5804">
          <cell r="B5804"/>
        </row>
        <row r="5805">
          <cell r="B5805"/>
        </row>
        <row r="5806">
          <cell r="B5806"/>
        </row>
        <row r="5807">
          <cell r="B5807"/>
        </row>
        <row r="5808">
          <cell r="B5808"/>
        </row>
        <row r="5809">
          <cell r="B5809"/>
        </row>
        <row r="5810">
          <cell r="B5810"/>
        </row>
        <row r="5811">
          <cell r="B5811"/>
        </row>
        <row r="5812">
          <cell r="B5812"/>
        </row>
        <row r="5813">
          <cell r="B5813"/>
        </row>
        <row r="5814">
          <cell r="B5814"/>
        </row>
        <row r="5815">
          <cell r="B5815"/>
        </row>
        <row r="5816">
          <cell r="B5816"/>
        </row>
        <row r="5817">
          <cell r="B5817"/>
        </row>
        <row r="5818">
          <cell r="B5818"/>
        </row>
        <row r="5819">
          <cell r="B5819"/>
        </row>
        <row r="5820">
          <cell r="B5820"/>
        </row>
        <row r="5821">
          <cell r="B5821"/>
        </row>
        <row r="5822">
          <cell r="B5822"/>
        </row>
        <row r="5823">
          <cell r="B5823"/>
        </row>
        <row r="5824">
          <cell r="B5824"/>
        </row>
        <row r="5825">
          <cell r="B5825"/>
        </row>
        <row r="5826">
          <cell r="B5826"/>
        </row>
        <row r="5827">
          <cell r="B5827"/>
        </row>
        <row r="5828">
          <cell r="B5828"/>
        </row>
        <row r="5829">
          <cell r="B5829"/>
        </row>
        <row r="5830">
          <cell r="B5830"/>
        </row>
        <row r="5831">
          <cell r="B5831"/>
        </row>
        <row r="5832">
          <cell r="B5832"/>
        </row>
        <row r="5833">
          <cell r="B5833"/>
        </row>
        <row r="5834">
          <cell r="B5834"/>
        </row>
        <row r="5835">
          <cell r="B5835"/>
        </row>
        <row r="5836">
          <cell r="B5836"/>
        </row>
        <row r="5837">
          <cell r="B5837"/>
        </row>
        <row r="5838">
          <cell r="B5838"/>
        </row>
        <row r="5839">
          <cell r="B5839"/>
        </row>
        <row r="5840">
          <cell r="B5840"/>
        </row>
        <row r="5841">
          <cell r="B5841"/>
        </row>
        <row r="5842">
          <cell r="B5842"/>
        </row>
        <row r="5843">
          <cell r="B5843"/>
        </row>
        <row r="5844">
          <cell r="B5844"/>
        </row>
        <row r="5845">
          <cell r="B5845"/>
        </row>
        <row r="5846">
          <cell r="B5846"/>
        </row>
        <row r="5847">
          <cell r="B5847"/>
        </row>
        <row r="5848">
          <cell r="B5848"/>
        </row>
        <row r="5849">
          <cell r="B5849"/>
        </row>
        <row r="5850">
          <cell r="B5850"/>
        </row>
        <row r="5851">
          <cell r="B5851"/>
        </row>
        <row r="5852">
          <cell r="B5852"/>
        </row>
        <row r="5853">
          <cell r="B5853"/>
        </row>
        <row r="5854">
          <cell r="B5854"/>
        </row>
        <row r="5855">
          <cell r="B5855"/>
        </row>
        <row r="5856">
          <cell r="B5856"/>
        </row>
        <row r="5857">
          <cell r="B5857"/>
        </row>
        <row r="5858">
          <cell r="B5858"/>
        </row>
        <row r="5859">
          <cell r="B5859"/>
        </row>
        <row r="5860">
          <cell r="B5860"/>
        </row>
        <row r="5861">
          <cell r="B5861"/>
        </row>
        <row r="5862">
          <cell r="B5862"/>
        </row>
        <row r="5863">
          <cell r="B5863"/>
        </row>
        <row r="5864">
          <cell r="B5864"/>
        </row>
        <row r="5865">
          <cell r="B5865"/>
        </row>
        <row r="5866">
          <cell r="B5866"/>
        </row>
        <row r="5867">
          <cell r="B5867"/>
        </row>
        <row r="5868">
          <cell r="B5868"/>
        </row>
        <row r="5869">
          <cell r="B5869"/>
        </row>
        <row r="5870">
          <cell r="B5870"/>
        </row>
        <row r="5871">
          <cell r="B5871"/>
        </row>
        <row r="5872">
          <cell r="B5872"/>
        </row>
        <row r="5873">
          <cell r="B5873"/>
        </row>
        <row r="5874">
          <cell r="B5874"/>
        </row>
        <row r="5875">
          <cell r="B5875"/>
        </row>
        <row r="5876">
          <cell r="B5876"/>
        </row>
        <row r="5877">
          <cell r="B5877"/>
        </row>
        <row r="5878">
          <cell r="B5878"/>
        </row>
        <row r="5879">
          <cell r="B5879"/>
        </row>
        <row r="5880">
          <cell r="B5880"/>
        </row>
        <row r="5881">
          <cell r="B5881"/>
        </row>
        <row r="5882">
          <cell r="B5882"/>
        </row>
        <row r="5883">
          <cell r="B5883"/>
        </row>
        <row r="5884">
          <cell r="B5884"/>
        </row>
        <row r="5885">
          <cell r="B5885"/>
        </row>
        <row r="5886">
          <cell r="B5886"/>
        </row>
        <row r="5887">
          <cell r="B5887"/>
        </row>
        <row r="5888">
          <cell r="B5888"/>
        </row>
        <row r="5889">
          <cell r="B5889"/>
        </row>
        <row r="5890">
          <cell r="B5890"/>
        </row>
        <row r="5891">
          <cell r="B5891"/>
        </row>
        <row r="5892">
          <cell r="B5892"/>
        </row>
        <row r="5893">
          <cell r="B5893"/>
        </row>
        <row r="5894">
          <cell r="B5894"/>
        </row>
        <row r="5895">
          <cell r="B5895"/>
        </row>
        <row r="5896">
          <cell r="B5896"/>
        </row>
        <row r="5897">
          <cell r="B5897"/>
        </row>
        <row r="5898">
          <cell r="B5898"/>
        </row>
        <row r="5899">
          <cell r="B5899"/>
        </row>
        <row r="5900">
          <cell r="B5900"/>
        </row>
        <row r="5901">
          <cell r="B5901"/>
        </row>
        <row r="5902">
          <cell r="B5902"/>
        </row>
        <row r="5903">
          <cell r="B5903"/>
        </row>
        <row r="5904">
          <cell r="B5904"/>
        </row>
        <row r="5905">
          <cell r="B5905"/>
        </row>
        <row r="5906">
          <cell r="B5906"/>
        </row>
        <row r="5907">
          <cell r="B5907"/>
        </row>
        <row r="5908">
          <cell r="B5908"/>
        </row>
        <row r="5909">
          <cell r="B5909"/>
        </row>
        <row r="5910">
          <cell r="B5910"/>
        </row>
        <row r="5911">
          <cell r="B5911"/>
        </row>
        <row r="5912">
          <cell r="B5912"/>
        </row>
        <row r="5913">
          <cell r="B5913"/>
        </row>
        <row r="5914">
          <cell r="B5914"/>
        </row>
        <row r="5915">
          <cell r="B5915"/>
        </row>
        <row r="5916">
          <cell r="B5916"/>
        </row>
        <row r="5917">
          <cell r="B5917"/>
        </row>
        <row r="5918">
          <cell r="B5918"/>
        </row>
        <row r="5919">
          <cell r="B5919"/>
        </row>
        <row r="5920">
          <cell r="B5920"/>
        </row>
        <row r="5921">
          <cell r="B5921"/>
        </row>
        <row r="5922">
          <cell r="B5922"/>
        </row>
        <row r="5923">
          <cell r="B5923"/>
        </row>
        <row r="5924">
          <cell r="B5924"/>
        </row>
        <row r="5925">
          <cell r="B5925"/>
        </row>
        <row r="5926">
          <cell r="B5926"/>
        </row>
        <row r="5927">
          <cell r="B5927"/>
        </row>
        <row r="5928">
          <cell r="B5928"/>
        </row>
        <row r="5929">
          <cell r="B5929"/>
        </row>
        <row r="5930">
          <cell r="B5930"/>
        </row>
        <row r="5931">
          <cell r="B5931"/>
        </row>
        <row r="5932">
          <cell r="B5932"/>
        </row>
        <row r="5933">
          <cell r="B5933"/>
        </row>
        <row r="5934">
          <cell r="B5934"/>
        </row>
        <row r="5935">
          <cell r="B5935"/>
        </row>
        <row r="5936">
          <cell r="B5936"/>
        </row>
        <row r="5937">
          <cell r="B5937"/>
        </row>
        <row r="5938">
          <cell r="B5938"/>
        </row>
        <row r="5939">
          <cell r="B5939"/>
        </row>
        <row r="5940">
          <cell r="B5940"/>
        </row>
        <row r="5941">
          <cell r="B5941"/>
        </row>
        <row r="5942">
          <cell r="B5942"/>
        </row>
        <row r="5943">
          <cell r="B5943"/>
        </row>
        <row r="5944">
          <cell r="B5944"/>
        </row>
        <row r="5945">
          <cell r="B5945"/>
        </row>
        <row r="5946">
          <cell r="B5946"/>
        </row>
        <row r="5947">
          <cell r="B5947"/>
        </row>
        <row r="5948">
          <cell r="B5948"/>
        </row>
        <row r="5949">
          <cell r="B5949"/>
        </row>
        <row r="5950">
          <cell r="B5950"/>
        </row>
        <row r="5951">
          <cell r="B5951"/>
        </row>
        <row r="5952">
          <cell r="B5952"/>
        </row>
        <row r="5953">
          <cell r="B5953"/>
        </row>
        <row r="5954">
          <cell r="B5954"/>
        </row>
        <row r="5955">
          <cell r="B5955"/>
        </row>
        <row r="5956">
          <cell r="B5956"/>
        </row>
        <row r="5957">
          <cell r="B5957"/>
        </row>
        <row r="5958">
          <cell r="B5958"/>
        </row>
        <row r="5959">
          <cell r="B5959"/>
        </row>
        <row r="5960">
          <cell r="B5960"/>
        </row>
        <row r="5961">
          <cell r="B5961"/>
        </row>
        <row r="5962">
          <cell r="B5962"/>
        </row>
        <row r="5963">
          <cell r="B5963"/>
        </row>
        <row r="5964">
          <cell r="B5964"/>
        </row>
        <row r="5965">
          <cell r="B5965"/>
        </row>
        <row r="5966">
          <cell r="B5966"/>
        </row>
        <row r="5967">
          <cell r="B5967"/>
        </row>
        <row r="5968">
          <cell r="B5968"/>
        </row>
        <row r="5969">
          <cell r="B5969"/>
        </row>
        <row r="5970">
          <cell r="B5970"/>
        </row>
        <row r="5971">
          <cell r="B5971"/>
        </row>
        <row r="5972">
          <cell r="B5972"/>
        </row>
        <row r="5973">
          <cell r="B5973"/>
        </row>
        <row r="5974">
          <cell r="B5974"/>
        </row>
        <row r="5975">
          <cell r="B5975"/>
        </row>
        <row r="5976">
          <cell r="B5976"/>
        </row>
        <row r="5977">
          <cell r="B5977"/>
        </row>
        <row r="5978">
          <cell r="B5978"/>
        </row>
        <row r="5979">
          <cell r="B5979"/>
        </row>
        <row r="5980">
          <cell r="B5980"/>
        </row>
        <row r="5981">
          <cell r="B5981"/>
        </row>
        <row r="5982">
          <cell r="B5982"/>
        </row>
        <row r="5983">
          <cell r="B5983"/>
        </row>
        <row r="5984">
          <cell r="B5984"/>
        </row>
        <row r="5985">
          <cell r="B5985"/>
        </row>
        <row r="5986">
          <cell r="B5986"/>
        </row>
        <row r="5987">
          <cell r="B5987"/>
        </row>
        <row r="5988">
          <cell r="B5988"/>
        </row>
        <row r="5989">
          <cell r="B5989"/>
        </row>
        <row r="5990">
          <cell r="B5990"/>
        </row>
        <row r="5991">
          <cell r="B5991"/>
        </row>
        <row r="5992">
          <cell r="B5992"/>
        </row>
        <row r="5993">
          <cell r="B5993"/>
        </row>
        <row r="5994">
          <cell r="B5994"/>
        </row>
        <row r="5995">
          <cell r="B5995"/>
        </row>
        <row r="5996">
          <cell r="B5996"/>
        </row>
        <row r="5997">
          <cell r="B5997"/>
        </row>
        <row r="5998">
          <cell r="B5998"/>
        </row>
        <row r="5999">
          <cell r="B5999"/>
        </row>
        <row r="6000">
          <cell r="B6000"/>
        </row>
        <row r="6001">
          <cell r="B6001"/>
        </row>
        <row r="6002">
          <cell r="B6002"/>
        </row>
        <row r="6003">
          <cell r="B6003"/>
        </row>
        <row r="6004">
          <cell r="B6004"/>
        </row>
        <row r="6005">
          <cell r="B6005"/>
        </row>
        <row r="6006">
          <cell r="B6006"/>
        </row>
        <row r="6007">
          <cell r="B6007"/>
        </row>
        <row r="6008">
          <cell r="B6008"/>
        </row>
        <row r="6009">
          <cell r="B6009"/>
        </row>
        <row r="6010">
          <cell r="B6010"/>
        </row>
        <row r="6011">
          <cell r="B6011"/>
        </row>
        <row r="6012">
          <cell r="B6012"/>
        </row>
        <row r="6013">
          <cell r="B6013"/>
        </row>
        <row r="6014">
          <cell r="B6014"/>
        </row>
        <row r="6015">
          <cell r="B6015"/>
        </row>
        <row r="6016">
          <cell r="B6016"/>
        </row>
        <row r="6017">
          <cell r="B6017"/>
        </row>
        <row r="6018">
          <cell r="B6018"/>
        </row>
        <row r="6019">
          <cell r="B6019"/>
        </row>
        <row r="6020">
          <cell r="B6020"/>
        </row>
        <row r="6021">
          <cell r="B6021"/>
        </row>
        <row r="6022">
          <cell r="B6022"/>
        </row>
        <row r="6023">
          <cell r="B6023"/>
        </row>
        <row r="6024">
          <cell r="B6024"/>
        </row>
        <row r="6025">
          <cell r="B6025"/>
        </row>
        <row r="6026">
          <cell r="B6026"/>
        </row>
        <row r="6027">
          <cell r="B6027"/>
        </row>
        <row r="6028">
          <cell r="B6028"/>
        </row>
        <row r="6029">
          <cell r="B6029"/>
        </row>
        <row r="6030">
          <cell r="B6030"/>
        </row>
        <row r="6031">
          <cell r="B6031"/>
        </row>
        <row r="6032">
          <cell r="B6032"/>
        </row>
        <row r="6033">
          <cell r="B6033"/>
        </row>
        <row r="6034">
          <cell r="B6034"/>
        </row>
        <row r="6035">
          <cell r="B6035"/>
        </row>
        <row r="6036">
          <cell r="B6036"/>
        </row>
        <row r="6037">
          <cell r="B6037"/>
        </row>
        <row r="6038">
          <cell r="B6038"/>
        </row>
        <row r="6039">
          <cell r="B6039"/>
        </row>
        <row r="6040">
          <cell r="B6040"/>
        </row>
        <row r="6041">
          <cell r="B6041"/>
        </row>
        <row r="6042">
          <cell r="B6042"/>
        </row>
        <row r="6043">
          <cell r="B6043"/>
        </row>
        <row r="6044">
          <cell r="B6044"/>
        </row>
        <row r="6045">
          <cell r="B6045"/>
        </row>
        <row r="6046">
          <cell r="B6046"/>
        </row>
        <row r="6047">
          <cell r="B6047"/>
        </row>
        <row r="6048">
          <cell r="B6048"/>
        </row>
        <row r="6049">
          <cell r="B6049"/>
        </row>
        <row r="6050">
          <cell r="B6050"/>
        </row>
        <row r="6051">
          <cell r="B6051"/>
        </row>
        <row r="6052">
          <cell r="B6052"/>
        </row>
        <row r="6053">
          <cell r="B6053"/>
        </row>
        <row r="6054">
          <cell r="B6054"/>
        </row>
        <row r="6055">
          <cell r="B6055"/>
        </row>
        <row r="6056">
          <cell r="B6056"/>
        </row>
        <row r="6057">
          <cell r="B6057"/>
        </row>
        <row r="6058">
          <cell r="B6058"/>
        </row>
        <row r="6059">
          <cell r="B6059"/>
        </row>
        <row r="6060">
          <cell r="B6060"/>
        </row>
        <row r="6061">
          <cell r="B6061"/>
        </row>
        <row r="6062">
          <cell r="B6062"/>
        </row>
        <row r="6063">
          <cell r="B6063"/>
        </row>
        <row r="6064">
          <cell r="B6064"/>
        </row>
        <row r="6065">
          <cell r="B6065"/>
        </row>
        <row r="6066">
          <cell r="B6066"/>
        </row>
        <row r="6067">
          <cell r="B6067"/>
        </row>
        <row r="6068">
          <cell r="B6068"/>
        </row>
        <row r="6069">
          <cell r="B6069"/>
        </row>
        <row r="6070">
          <cell r="B6070"/>
        </row>
        <row r="6071">
          <cell r="B6071"/>
        </row>
        <row r="6072">
          <cell r="B6072"/>
        </row>
        <row r="6073">
          <cell r="B6073"/>
        </row>
        <row r="6074">
          <cell r="B6074"/>
        </row>
        <row r="6075">
          <cell r="B6075"/>
        </row>
        <row r="6076">
          <cell r="B6076"/>
        </row>
        <row r="6077">
          <cell r="B6077"/>
        </row>
        <row r="6078">
          <cell r="B6078"/>
        </row>
        <row r="6079">
          <cell r="B6079"/>
        </row>
        <row r="6080">
          <cell r="B6080"/>
        </row>
        <row r="6081">
          <cell r="B6081"/>
        </row>
        <row r="6082">
          <cell r="B6082"/>
        </row>
        <row r="6083">
          <cell r="B6083"/>
        </row>
        <row r="6084">
          <cell r="B6084"/>
        </row>
        <row r="6085">
          <cell r="B6085"/>
        </row>
        <row r="6086">
          <cell r="B6086"/>
        </row>
        <row r="6087">
          <cell r="B6087"/>
        </row>
        <row r="6088">
          <cell r="B6088"/>
        </row>
        <row r="6089">
          <cell r="B6089"/>
        </row>
        <row r="6090">
          <cell r="B6090"/>
        </row>
        <row r="6091">
          <cell r="B6091"/>
        </row>
        <row r="6092">
          <cell r="B6092"/>
        </row>
        <row r="6093">
          <cell r="B6093"/>
        </row>
        <row r="6094">
          <cell r="B6094"/>
        </row>
        <row r="6095">
          <cell r="B6095"/>
        </row>
        <row r="6096">
          <cell r="B6096"/>
        </row>
        <row r="6097">
          <cell r="B6097"/>
        </row>
        <row r="6098">
          <cell r="B6098"/>
        </row>
        <row r="6099">
          <cell r="B6099"/>
        </row>
        <row r="6100">
          <cell r="B6100"/>
        </row>
        <row r="6101">
          <cell r="B6101"/>
        </row>
        <row r="6102">
          <cell r="B6102"/>
        </row>
        <row r="6103">
          <cell r="B6103"/>
        </row>
        <row r="6104">
          <cell r="B6104"/>
        </row>
        <row r="6105">
          <cell r="B6105"/>
        </row>
        <row r="6106">
          <cell r="B6106"/>
        </row>
        <row r="6107">
          <cell r="B6107"/>
        </row>
        <row r="6108">
          <cell r="B6108"/>
        </row>
        <row r="6109">
          <cell r="B6109"/>
        </row>
        <row r="6110">
          <cell r="B6110"/>
        </row>
        <row r="6111">
          <cell r="B6111"/>
        </row>
        <row r="6112">
          <cell r="B6112"/>
        </row>
        <row r="6113">
          <cell r="B6113"/>
        </row>
        <row r="6114">
          <cell r="B6114"/>
        </row>
        <row r="6115">
          <cell r="B6115"/>
        </row>
        <row r="6116">
          <cell r="B6116"/>
        </row>
        <row r="6117">
          <cell r="B6117"/>
        </row>
        <row r="6118">
          <cell r="B6118"/>
        </row>
        <row r="6119">
          <cell r="B6119"/>
        </row>
        <row r="6120">
          <cell r="B6120"/>
        </row>
        <row r="6121">
          <cell r="B6121"/>
        </row>
        <row r="6122">
          <cell r="B6122"/>
        </row>
        <row r="6123">
          <cell r="B6123"/>
        </row>
        <row r="6124">
          <cell r="B6124"/>
        </row>
        <row r="6125">
          <cell r="B6125"/>
        </row>
        <row r="6126">
          <cell r="B6126"/>
        </row>
        <row r="6127">
          <cell r="B6127"/>
        </row>
        <row r="6128">
          <cell r="B6128"/>
        </row>
        <row r="6129">
          <cell r="B6129"/>
        </row>
        <row r="6130">
          <cell r="B6130"/>
        </row>
        <row r="6131">
          <cell r="B6131"/>
        </row>
        <row r="6132">
          <cell r="B6132"/>
        </row>
        <row r="6133">
          <cell r="B6133"/>
        </row>
        <row r="6134">
          <cell r="B6134"/>
        </row>
        <row r="6135">
          <cell r="B6135"/>
        </row>
        <row r="6136">
          <cell r="B6136"/>
        </row>
        <row r="6137">
          <cell r="B6137"/>
        </row>
        <row r="6138">
          <cell r="B6138"/>
        </row>
        <row r="6139">
          <cell r="B6139"/>
        </row>
        <row r="6140">
          <cell r="B6140"/>
        </row>
        <row r="6141">
          <cell r="B6141"/>
        </row>
        <row r="6142">
          <cell r="B6142"/>
        </row>
        <row r="6143">
          <cell r="B6143"/>
        </row>
        <row r="6144">
          <cell r="B6144"/>
        </row>
        <row r="6145">
          <cell r="B6145"/>
        </row>
        <row r="6146">
          <cell r="B6146"/>
        </row>
        <row r="6147">
          <cell r="B6147"/>
        </row>
        <row r="6148">
          <cell r="B6148"/>
        </row>
        <row r="6149">
          <cell r="B6149"/>
        </row>
        <row r="6150">
          <cell r="B6150"/>
        </row>
        <row r="6151">
          <cell r="B6151"/>
        </row>
        <row r="6152">
          <cell r="B6152"/>
        </row>
        <row r="6153">
          <cell r="B6153"/>
        </row>
        <row r="6154">
          <cell r="B6154"/>
        </row>
        <row r="6155">
          <cell r="B6155"/>
        </row>
        <row r="6156">
          <cell r="B6156"/>
        </row>
        <row r="6157">
          <cell r="B6157"/>
        </row>
        <row r="6158">
          <cell r="B6158"/>
        </row>
        <row r="6159">
          <cell r="B6159"/>
        </row>
        <row r="6160">
          <cell r="B6160"/>
        </row>
        <row r="6161">
          <cell r="B6161"/>
        </row>
        <row r="6162">
          <cell r="B6162"/>
        </row>
        <row r="6163">
          <cell r="B6163"/>
        </row>
        <row r="6164">
          <cell r="B6164"/>
        </row>
        <row r="6165">
          <cell r="B6165"/>
        </row>
        <row r="6166">
          <cell r="B6166"/>
        </row>
        <row r="6167">
          <cell r="B6167"/>
        </row>
        <row r="6168">
          <cell r="B6168"/>
        </row>
        <row r="6169">
          <cell r="B6169"/>
        </row>
        <row r="6170">
          <cell r="B6170"/>
        </row>
        <row r="6171">
          <cell r="B6171"/>
        </row>
        <row r="6172">
          <cell r="B6172"/>
        </row>
        <row r="6173">
          <cell r="B6173"/>
        </row>
        <row r="6174">
          <cell r="B6174"/>
        </row>
        <row r="6175">
          <cell r="B6175"/>
        </row>
        <row r="6176">
          <cell r="B6176"/>
        </row>
        <row r="6177">
          <cell r="B6177"/>
        </row>
        <row r="6178">
          <cell r="B6178"/>
        </row>
        <row r="6179">
          <cell r="B6179"/>
        </row>
        <row r="6180">
          <cell r="B6180"/>
        </row>
        <row r="6181">
          <cell r="B6181"/>
        </row>
        <row r="6182">
          <cell r="B6182"/>
        </row>
        <row r="6183">
          <cell r="B6183"/>
        </row>
        <row r="6184">
          <cell r="B6184"/>
        </row>
        <row r="6185">
          <cell r="B6185"/>
        </row>
        <row r="6186">
          <cell r="B6186"/>
        </row>
        <row r="6187">
          <cell r="B6187"/>
        </row>
        <row r="6188">
          <cell r="B6188"/>
        </row>
        <row r="6189">
          <cell r="B6189"/>
        </row>
        <row r="6190">
          <cell r="B6190"/>
        </row>
        <row r="6191">
          <cell r="B6191"/>
        </row>
        <row r="6192">
          <cell r="B6192"/>
        </row>
        <row r="6193">
          <cell r="B6193"/>
        </row>
        <row r="6194">
          <cell r="B6194"/>
        </row>
        <row r="6195">
          <cell r="B6195"/>
        </row>
        <row r="6196">
          <cell r="B6196"/>
        </row>
        <row r="6197">
          <cell r="B6197"/>
        </row>
        <row r="6198">
          <cell r="B6198"/>
        </row>
        <row r="6199">
          <cell r="B6199"/>
        </row>
        <row r="6200">
          <cell r="B6200"/>
        </row>
        <row r="6201">
          <cell r="B6201"/>
        </row>
        <row r="6202">
          <cell r="B6202"/>
        </row>
        <row r="6203">
          <cell r="B6203"/>
        </row>
        <row r="6204">
          <cell r="B6204"/>
        </row>
        <row r="6205">
          <cell r="B6205"/>
        </row>
        <row r="6206">
          <cell r="B6206"/>
        </row>
        <row r="6207">
          <cell r="B6207"/>
        </row>
        <row r="6208">
          <cell r="B6208"/>
        </row>
        <row r="6209">
          <cell r="B6209"/>
        </row>
        <row r="6210">
          <cell r="B6210"/>
        </row>
        <row r="6211">
          <cell r="B6211"/>
        </row>
        <row r="6212">
          <cell r="B6212"/>
        </row>
        <row r="6213">
          <cell r="B6213"/>
        </row>
        <row r="6214">
          <cell r="B6214"/>
        </row>
        <row r="6215">
          <cell r="B6215"/>
        </row>
        <row r="6216">
          <cell r="B6216"/>
        </row>
        <row r="6217">
          <cell r="B6217"/>
        </row>
        <row r="6218">
          <cell r="B6218"/>
        </row>
        <row r="6219">
          <cell r="B6219"/>
        </row>
        <row r="6220">
          <cell r="B6220"/>
        </row>
        <row r="6221">
          <cell r="B6221"/>
        </row>
        <row r="6222">
          <cell r="B6222"/>
        </row>
        <row r="6223">
          <cell r="B6223"/>
        </row>
        <row r="6224">
          <cell r="B6224"/>
        </row>
        <row r="6225">
          <cell r="B6225"/>
        </row>
        <row r="6226">
          <cell r="B6226"/>
        </row>
        <row r="6227">
          <cell r="B6227"/>
        </row>
        <row r="6228">
          <cell r="B6228"/>
        </row>
        <row r="6229">
          <cell r="B6229"/>
        </row>
        <row r="6230">
          <cell r="B6230"/>
        </row>
        <row r="6231">
          <cell r="B6231"/>
        </row>
        <row r="6232">
          <cell r="B6232"/>
        </row>
        <row r="6233">
          <cell r="B6233"/>
        </row>
        <row r="6234">
          <cell r="B6234"/>
        </row>
        <row r="6235">
          <cell r="B6235"/>
        </row>
        <row r="6236">
          <cell r="B6236"/>
        </row>
        <row r="6237">
          <cell r="B6237"/>
        </row>
        <row r="6238">
          <cell r="B6238"/>
        </row>
        <row r="6239">
          <cell r="B6239"/>
        </row>
        <row r="6240">
          <cell r="B6240"/>
        </row>
        <row r="6241">
          <cell r="B6241"/>
        </row>
        <row r="6242">
          <cell r="B6242"/>
        </row>
        <row r="6243">
          <cell r="B6243"/>
        </row>
        <row r="6244">
          <cell r="B6244"/>
        </row>
        <row r="6245">
          <cell r="B6245"/>
        </row>
        <row r="6246">
          <cell r="B6246"/>
        </row>
        <row r="6247">
          <cell r="B6247"/>
        </row>
        <row r="6248">
          <cell r="B6248"/>
        </row>
        <row r="6249">
          <cell r="B6249"/>
        </row>
        <row r="6250">
          <cell r="B6250"/>
        </row>
        <row r="6251">
          <cell r="B6251"/>
        </row>
        <row r="6252">
          <cell r="B6252"/>
        </row>
        <row r="6253">
          <cell r="B6253"/>
        </row>
        <row r="6254">
          <cell r="B6254"/>
        </row>
        <row r="6255">
          <cell r="B6255"/>
        </row>
        <row r="6256">
          <cell r="B6256"/>
        </row>
        <row r="6257">
          <cell r="B6257"/>
        </row>
        <row r="6258">
          <cell r="B6258"/>
        </row>
        <row r="6259">
          <cell r="B6259"/>
        </row>
        <row r="6260">
          <cell r="B6260"/>
        </row>
        <row r="6261">
          <cell r="B6261"/>
        </row>
        <row r="6262">
          <cell r="B6262"/>
        </row>
        <row r="6263">
          <cell r="B6263"/>
        </row>
        <row r="6264">
          <cell r="B6264"/>
        </row>
        <row r="6265">
          <cell r="B6265"/>
        </row>
        <row r="6266">
          <cell r="B6266"/>
        </row>
        <row r="6267">
          <cell r="B6267"/>
        </row>
        <row r="6268">
          <cell r="B6268"/>
        </row>
        <row r="6269">
          <cell r="B6269"/>
        </row>
        <row r="6270">
          <cell r="B6270"/>
        </row>
        <row r="6271">
          <cell r="B6271"/>
        </row>
        <row r="6272">
          <cell r="B6272"/>
        </row>
        <row r="6273">
          <cell r="B6273"/>
        </row>
        <row r="6274">
          <cell r="B6274"/>
        </row>
        <row r="6275">
          <cell r="B6275"/>
        </row>
        <row r="6276">
          <cell r="B6276"/>
        </row>
        <row r="6277">
          <cell r="B6277"/>
        </row>
        <row r="6278">
          <cell r="B6278"/>
        </row>
        <row r="6279">
          <cell r="B6279"/>
        </row>
        <row r="6280">
          <cell r="B6280"/>
        </row>
        <row r="6281">
          <cell r="B6281"/>
        </row>
        <row r="6282">
          <cell r="B6282"/>
        </row>
        <row r="6283">
          <cell r="B6283"/>
        </row>
        <row r="6284">
          <cell r="B6284"/>
        </row>
        <row r="6285">
          <cell r="B6285"/>
        </row>
        <row r="6286">
          <cell r="B6286"/>
        </row>
        <row r="6287">
          <cell r="B6287"/>
        </row>
        <row r="6288">
          <cell r="B6288"/>
        </row>
        <row r="6289">
          <cell r="B6289"/>
        </row>
        <row r="6290">
          <cell r="B6290"/>
        </row>
        <row r="6291">
          <cell r="B6291"/>
        </row>
        <row r="6292">
          <cell r="B6292"/>
        </row>
        <row r="6293">
          <cell r="B6293"/>
        </row>
        <row r="6294">
          <cell r="B6294"/>
        </row>
        <row r="6295">
          <cell r="B6295"/>
        </row>
        <row r="6296">
          <cell r="B6296"/>
        </row>
        <row r="6297">
          <cell r="B6297"/>
        </row>
        <row r="6298">
          <cell r="B6298"/>
        </row>
        <row r="6299">
          <cell r="B6299"/>
        </row>
        <row r="6300">
          <cell r="B6300"/>
        </row>
        <row r="6301">
          <cell r="B6301"/>
        </row>
        <row r="6302">
          <cell r="B6302"/>
        </row>
        <row r="6303">
          <cell r="B6303"/>
        </row>
        <row r="6304">
          <cell r="B6304"/>
        </row>
        <row r="6305">
          <cell r="B6305"/>
        </row>
        <row r="6306">
          <cell r="B6306"/>
        </row>
        <row r="6307">
          <cell r="B6307"/>
        </row>
        <row r="6308">
          <cell r="B6308"/>
        </row>
        <row r="6309">
          <cell r="B6309"/>
        </row>
        <row r="6310">
          <cell r="B6310"/>
        </row>
        <row r="6311">
          <cell r="B6311"/>
        </row>
        <row r="6312">
          <cell r="B6312"/>
        </row>
        <row r="6313">
          <cell r="B6313"/>
        </row>
        <row r="6314">
          <cell r="B6314"/>
        </row>
        <row r="6315">
          <cell r="B6315"/>
        </row>
        <row r="6316">
          <cell r="B6316"/>
        </row>
        <row r="6317">
          <cell r="B6317"/>
        </row>
        <row r="6318">
          <cell r="B6318"/>
        </row>
        <row r="6319">
          <cell r="B6319"/>
        </row>
        <row r="6320">
          <cell r="B6320"/>
        </row>
        <row r="6321">
          <cell r="B6321"/>
        </row>
        <row r="6322">
          <cell r="B6322"/>
        </row>
        <row r="6323">
          <cell r="B6323"/>
        </row>
        <row r="6324">
          <cell r="B6324"/>
        </row>
        <row r="6325">
          <cell r="B6325"/>
        </row>
        <row r="6326">
          <cell r="B6326"/>
        </row>
        <row r="6327">
          <cell r="B6327"/>
        </row>
        <row r="6328">
          <cell r="B6328"/>
        </row>
        <row r="6329">
          <cell r="B6329"/>
        </row>
        <row r="6330">
          <cell r="B6330"/>
        </row>
        <row r="6331">
          <cell r="B6331"/>
        </row>
        <row r="6332">
          <cell r="B6332"/>
        </row>
        <row r="6333">
          <cell r="B6333"/>
        </row>
        <row r="6334">
          <cell r="B6334"/>
        </row>
        <row r="6335">
          <cell r="B6335"/>
        </row>
        <row r="6336">
          <cell r="B6336"/>
        </row>
        <row r="6337">
          <cell r="B6337"/>
        </row>
        <row r="6338">
          <cell r="B6338"/>
        </row>
        <row r="6339">
          <cell r="B6339"/>
        </row>
        <row r="6340">
          <cell r="B6340"/>
        </row>
        <row r="6341">
          <cell r="B6341"/>
        </row>
        <row r="6342">
          <cell r="B6342"/>
        </row>
        <row r="6343">
          <cell r="B6343"/>
        </row>
        <row r="6344">
          <cell r="B6344"/>
        </row>
        <row r="6345">
          <cell r="B6345"/>
        </row>
        <row r="6346">
          <cell r="B6346"/>
        </row>
        <row r="6347">
          <cell r="B6347"/>
        </row>
        <row r="6348">
          <cell r="B6348"/>
        </row>
        <row r="6349">
          <cell r="B6349"/>
        </row>
        <row r="6350">
          <cell r="B6350"/>
        </row>
        <row r="6351">
          <cell r="B6351"/>
        </row>
        <row r="6352">
          <cell r="B6352"/>
        </row>
        <row r="6353">
          <cell r="B6353"/>
        </row>
        <row r="6354">
          <cell r="B6354"/>
        </row>
        <row r="6355">
          <cell r="B6355"/>
        </row>
        <row r="6356">
          <cell r="B6356"/>
        </row>
        <row r="6357">
          <cell r="B6357"/>
        </row>
        <row r="6358">
          <cell r="B6358"/>
        </row>
        <row r="6359">
          <cell r="B6359"/>
        </row>
        <row r="6360">
          <cell r="B6360"/>
        </row>
        <row r="6361">
          <cell r="B6361"/>
        </row>
        <row r="6362">
          <cell r="B6362"/>
        </row>
        <row r="6363">
          <cell r="B6363"/>
        </row>
        <row r="6364">
          <cell r="B6364"/>
        </row>
        <row r="6365">
          <cell r="B6365"/>
        </row>
        <row r="6366">
          <cell r="B6366"/>
        </row>
        <row r="6367">
          <cell r="B6367"/>
        </row>
        <row r="6368">
          <cell r="B6368"/>
        </row>
        <row r="6369">
          <cell r="B6369"/>
        </row>
        <row r="6370">
          <cell r="B6370"/>
        </row>
        <row r="6371">
          <cell r="B6371"/>
        </row>
        <row r="6372">
          <cell r="B6372"/>
        </row>
        <row r="6373">
          <cell r="B6373"/>
        </row>
        <row r="6374">
          <cell r="B6374"/>
        </row>
        <row r="6375">
          <cell r="B6375"/>
        </row>
        <row r="6376">
          <cell r="B6376"/>
        </row>
        <row r="6377">
          <cell r="B6377"/>
        </row>
        <row r="6378">
          <cell r="B6378"/>
        </row>
        <row r="6379">
          <cell r="B6379"/>
        </row>
        <row r="6380">
          <cell r="B6380"/>
        </row>
        <row r="6381">
          <cell r="B6381"/>
        </row>
        <row r="6382">
          <cell r="B6382"/>
        </row>
        <row r="6383">
          <cell r="B6383"/>
        </row>
        <row r="6384">
          <cell r="B6384"/>
        </row>
        <row r="6385">
          <cell r="B6385"/>
        </row>
        <row r="6386">
          <cell r="B6386"/>
        </row>
        <row r="6387">
          <cell r="B6387"/>
        </row>
        <row r="6388">
          <cell r="B6388"/>
        </row>
        <row r="6389">
          <cell r="B6389"/>
        </row>
        <row r="6390">
          <cell r="B6390"/>
        </row>
        <row r="6391">
          <cell r="B6391"/>
        </row>
        <row r="6392">
          <cell r="B6392"/>
        </row>
        <row r="6393">
          <cell r="B6393"/>
        </row>
        <row r="6394">
          <cell r="B6394"/>
        </row>
        <row r="6395">
          <cell r="B6395"/>
        </row>
        <row r="6396">
          <cell r="B6396"/>
        </row>
        <row r="6397">
          <cell r="B6397"/>
        </row>
        <row r="6398">
          <cell r="B6398"/>
        </row>
        <row r="6399">
          <cell r="B6399"/>
        </row>
        <row r="6400">
          <cell r="B6400"/>
        </row>
        <row r="6401">
          <cell r="B6401"/>
        </row>
        <row r="6402">
          <cell r="B6402"/>
        </row>
        <row r="6403">
          <cell r="B6403"/>
        </row>
        <row r="6404">
          <cell r="B6404"/>
        </row>
        <row r="6405">
          <cell r="B6405"/>
        </row>
        <row r="6406">
          <cell r="B6406"/>
        </row>
        <row r="6407">
          <cell r="B6407"/>
        </row>
        <row r="6408">
          <cell r="B6408"/>
        </row>
        <row r="6409">
          <cell r="B6409"/>
        </row>
        <row r="6410">
          <cell r="B6410"/>
        </row>
        <row r="6411">
          <cell r="B6411"/>
        </row>
        <row r="6412">
          <cell r="B6412"/>
        </row>
        <row r="6413">
          <cell r="B6413"/>
        </row>
        <row r="6414">
          <cell r="B6414"/>
        </row>
        <row r="6415">
          <cell r="B6415"/>
        </row>
        <row r="6416">
          <cell r="B6416"/>
        </row>
        <row r="6417">
          <cell r="B6417"/>
        </row>
        <row r="6418">
          <cell r="B6418"/>
        </row>
        <row r="6419">
          <cell r="B6419"/>
        </row>
        <row r="6420">
          <cell r="B6420"/>
        </row>
        <row r="6421">
          <cell r="B6421"/>
        </row>
        <row r="6422">
          <cell r="B6422"/>
        </row>
        <row r="6423">
          <cell r="B6423"/>
        </row>
        <row r="6424">
          <cell r="B6424"/>
        </row>
        <row r="6425">
          <cell r="B6425"/>
        </row>
        <row r="6426">
          <cell r="B6426"/>
        </row>
        <row r="6427">
          <cell r="B6427"/>
        </row>
        <row r="6428">
          <cell r="B6428"/>
        </row>
        <row r="6429">
          <cell r="B6429"/>
        </row>
        <row r="6430">
          <cell r="B6430"/>
        </row>
        <row r="6431">
          <cell r="B6431"/>
        </row>
        <row r="6432">
          <cell r="B6432"/>
        </row>
        <row r="6433">
          <cell r="B6433"/>
        </row>
        <row r="6434">
          <cell r="B6434"/>
        </row>
        <row r="6435">
          <cell r="B6435"/>
        </row>
        <row r="6436">
          <cell r="B6436"/>
        </row>
        <row r="6437">
          <cell r="B6437"/>
        </row>
        <row r="6438">
          <cell r="B6438"/>
        </row>
        <row r="6439">
          <cell r="B6439"/>
        </row>
        <row r="6440">
          <cell r="B6440"/>
        </row>
        <row r="6441">
          <cell r="B6441"/>
        </row>
        <row r="6442">
          <cell r="B6442"/>
        </row>
        <row r="6443">
          <cell r="B6443"/>
        </row>
        <row r="6444">
          <cell r="B6444"/>
        </row>
        <row r="6445">
          <cell r="B6445"/>
        </row>
        <row r="6446">
          <cell r="B6446"/>
        </row>
        <row r="6447">
          <cell r="B6447"/>
        </row>
        <row r="6448">
          <cell r="B6448"/>
        </row>
        <row r="6449">
          <cell r="B6449"/>
        </row>
        <row r="6450">
          <cell r="B6450"/>
        </row>
        <row r="6451">
          <cell r="B6451"/>
        </row>
        <row r="6452">
          <cell r="B6452"/>
        </row>
        <row r="6453">
          <cell r="B6453"/>
        </row>
        <row r="6454">
          <cell r="B6454"/>
        </row>
        <row r="6455">
          <cell r="B6455"/>
        </row>
        <row r="6456">
          <cell r="B6456"/>
        </row>
        <row r="6457">
          <cell r="B6457"/>
        </row>
        <row r="6458">
          <cell r="B6458"/>
        </row>
        <row r="6459">
          <cell r="B6459"/>
        </row>
        <row r="6460">
          <cell r="B6460"/>
        </row>
        <row r="6461">
          <cell r="B6461"/>
        </row>
        <row r="6462">
          <cell r="B6462"/>
        </row>
        <row r="6463">
          <cell r="B6463"/>
        </row>
        <row r="6464">
          <cell r="B6464"/>
        </row>
        <row r="6465">
          <cell r="B6465"/>
        </row>
        <row r="6466">
          <cell r="B6466"/>
        </row>
        <row r="6467">
          <cell r="B6467"/>
        </row>
        <row r="6468">
          <cell r="B6468"/>
        </row>
        <row r="6469">
          <cell r="B6469"/>
        </row>
        <row r="6470">
          <cell r="B6470"/>
        </row>
        <row r="6471">
          <cell r="B6471"/>
        </row>
        <row r="6472">
          <cell r="B6472"/>
        </row>
        <row r="6473">
          <cell r="B6473"/>
        </row>
        <row r="6474">
          <cell r="B6474"/>
        </row>
        <row r="6475">
          <cell r="B6475"/>
        </row>
        <row r="6476">
          <cell r="B6476"/>
        </row>
        <row r="6477">
          <cell r="B6477"/>
        </row>
        <row r="6478">
          <cell r="B6478"/>
        </row>
        <row r="6479">
          <cell r="B6479"/>
        </row>
        <row r="6480">
          <cell r="B6480"/>
        </row>
        <row r="6481">
          <cell r="B6481"/>
        </row>
        <row r="6482">
          <cell r="B6482"/>
        </row>
        <row r="6483">
          <cell r="B6483"/>
        </row>
        <row r="6484">
          <cell r="B6484"/>
        </row>
        <row r="6485">
          <cell r="B6485"/>
        </row>
        <row r="6486">
          <cell r="B6486"/>
        </row>
        <row r="6487">
          <cell r="B6487"/>
        </row>
        <row r="6488">
          <cell r="B6488"/>
        </row>
        <row r="6489">
          <cell r="B6489"/>
        </row>
        <row r="6490">
          <cell r="B6490"/>
        </row>
        <row r="6491">
          <cell r="B6491"/>
        </row>
        <row r="6492">
          <cell r="B6492"/>
        </row>
        <row r="6493">
          <cell r="B6493"/>
        </row>
        <row r="6494">
          <cell r="B6494"/>
        </row>
        <row r="6495">
          <cell r="B6495"/>
        </row>
        <row r="6496">
          <cell r="B6496"/>
        </row>
        <row r="6497">
          <cell r="B6497"/>
        </row>
        <row r="6498">
          <cell r="B6498"/>
        </row>
        <row r="6499">
          <cell r="B6499"/>
        </row>
        <row r="6500">
          <cell r="B6500"/>
        </row>
        <row r="6501">
          <cell r="B6501"/>
        </row>
        <row r="6502">
          <cell r="B6502"/>
        </row>
        <row r="6503">
          <cell r="B6503"/>
        </row>
        <row r="6504">
          <cell r="B6504"/>
        </row>
        <row r="6505">
          <cell r="B6505"/>
        </row>
        <row r="6506">
          <cell r="B6506"/>
        </row>
        <row r="6507">
          <cell r="B6507"/>
        </row>
        <row r="6508">
          <cell r="B6508"/>
        </row>
        <row r="6509">
          <cell r="B6509"/>
        </row>
        <row r="6510">
          <cell r="B6510"/>
        </row>
        <row r="6511">
          <cell r="B6511"/>
        </row>
        <row r="6512">
          <cell r="B6512"/>
        </row>
        <row r="6513">
          <cell r="B6513"/>
        </row>
        <row r="6514">
          <cell r="B6514"/>
        </row>
        <row r="6515">
          <cell r="B6515"/>
        </row>
        <row r="6516">
          <cell r="B6516"/>
        </row>
        <row r="6517">
          <cell r="B6517"/>
        </row>
        <row r="6518">
          <cell r="B6518"/>
        </row>
        <row r="6519">
          <cell r="B6519"/>
        </row>
        <row r="6520">
          <cell r="B6520"/>
        </row>
        <row r="6521">
          <cell r="B6521"/>
        </row>
        <row r="6522">
          <cell r="B6522"/>
        </row>
        <row r="6523">
          <cell r="B6523"/>
        </row>
        <row r="6524">
          <cell r="B6524"/>
        </row>
        <row r="6525">
          <cell r="B6525"/>
        </row>
        <row r="6526">
          <cell r="B6526"/>
        </row>
        <row r="6527">
          <cell r="B6527"/>
        </row>
        <row r="6528">
          <cell r="B6528"/>
        </row>
        <row r="6529">
          <cell r="B6529"/>
        </row>
        <row r="6530">
          <cell r="B6530"/>
        </row>
        <row r="6531">
          <cell r="B6531"/>
        </row>
        <row r="6532">
          <cell r="B6532"/>
        </row>
        <row r="6533">
          <cell r="B6533"/>
        </row>
        <row r="6534">
          <cell r="B6534"/>
        </row>
        <row r="6535">
          <cell r="B6535"/>
        </row>
        <row r="6536">
          <cell r="B6536"/>
        </row>
        <row r="6537">
          <cell r="B6537"/>
        </row>
        <row r="6538">
          <cell r="B6538"/>
        </row>
        <row r="6539">
          <cell r="B6539"/>
        </row>
        <row r="6540">
          <cell r="B6540"/>
        </row>
        <row r="6541">
          <cell r="B6541"/>
        </row>
        <row r="6542">
          <cell r="B6542"/>
        </row>
        <row r="6543">
          <cell r="B6543"/>
        </row>
        <row r="6544">
          <cell r="B6544"/>
        </row>
        <row r="6545">
          <cell r="B6545"/>
        </row>
        <row r="6546">
          <cell r="B6546"/>
        </row>
        <row r="6547">
          <cell r="B6547"/>
        </row>
        <row r="6548">
          <cell r="B6548"/>
        </row>
        <row r="6549">
          <cell r="B6549"/>
        </row>
        <row r="6550">
          <cell r="B6550"/>
        </row>
        <row r="6551">
          <cell r="B6551"/>
        </row>
        <row r="6552">
          <cell r="B6552"/>
        </row>
        <row r="6553">
          <cell r="B6553"/>
        </row>
        <row r="6554">
          <cell r="B6554"/>
        </row>
        <row r="6555">
          <cell r="B6555"/>
        </row>
        <row r="6556">
          <cell r="B6556"/>
        </row>
        <row r="6557">
          <cell r="B6557"/>
        </row>
        <row r="6558">
          <cell r="B6558"/>
        </row>
        <row r="6559">
          <cell r="B6559"/>
        </row>
        <row r="6560">
          <cell r="B6560"/>
        </row>
        <row r="6561">
          <cell r="B6561"/>
        </row>
        <row r="6562">
          <cell r="B6562"/>
        </row>
        <row r="6563">
          <cell r="B6563"/>
        </row>
        <row r="6564">
          <cell r="B6564"/>
        </row>
        <row r="6565">
          <cell r="B6565"/>
        </row>
        <row r="6566">
          <cell r="B6566"/>
        </row>
        <row r="6567">
          <cell r="B6567"/>
        </row>
        <row r="6568">
          <cell r="B6568"/>
        </row>
        <row r="6569">
          <cell r="B6569"/>
        </row>
        <row r="6570">
          <cell r="B6570"/>
        </row>
        <row r="6571">
          <cell r="B6571"/>
        </row>
        <row r="6572">
          <cell r="B6572"/>
        </row>
        <row r="6573">
          <cell r="B6573"/>
        </row>
        <row r="6574">
          <cell r="B6574"/>
        </row>
        <row r="6575">
          <cell r="B6575"/>
        </row>
        <row r="6576">
          <cell r="B6576"/>
        </row>
        <row r="6577">
          <cell r="B6577"/>
        </row>
        <row r="6578">
          <cell r="B6578"/>
        </row>
        <row r="6579">
          <cell r="B6579"/>
        </row>
        <row r="6580">
          <cell r="B6580"/>
        </row>
        <row r="6581">
          <cell r="B6581"/>
        </row>
        <row r="6582">
          <cell r="B6582"/>
        </row>
        <row r="6583">
          <cell r="B6583"/>
        </row>
        <row r="6584">
          <cell r="B6584"/>
        </row>
        <row r="6585">
          <cell r="B6585"/>
        </row>
        <row r="6586">
          <cell r="B6586"/>
        </row>
        <row r="6587">
          <cell r="B6587"/>
        </row>
        <row r="6588">
          <cell r="B6588"/>
        </row>
        <row r="6589">
          <cell r="B6589"/>
        </row>
        <row r="6590">
          <cell r="B6590"/>
        </row>
        <row r="6591">
          <cell r="B6591"/>
        </row>
        <row r="6592">
          <cell r="B6592"/>
        </row>
        <row r="6593">
          <cell r="B6593"/>
        </row>
        <row r="6594">
          <cell r="B6594"/>
        </row>
        <row r="6595">
          <cell r="B6595"/>
        </row>
        <row r="6596">
          <cell r="B6596"/>
        </row>
        <row r="6597">
          <cell r="B6597"/>
        </row>
        <row r="6598">
          <cell r="B6598"/>
        </row>
        <row r="6599">
          <cell r="B6599"/>
        </row>
        <row r="6600">
          <cell r="B6600"/>
        </row>
        <row r="6601">
          <cell r="B6601"/>
        </row>
        <row r="6602">
          <cell r="B6602"/>
        </row>
        <row r="6603">
          <cell r="B6603"/>
        </row>
        <row r="6604">
          <cell r="B6604"/>
        </row>
        <row r="6605">
          <cell r="B6605"/>
        </row>
        <row r="6606">
          <cell r="B6606"/>
        </row>
        <row r="6607">
          <cell r="B6607"/>
        </row>
        <row r="6608">
          <cell r="B6608"/>
        </row>
        <row r="6609">
          <cell r="B6609"/>
        </row>
        <row r="6610">
          <cell r="B6610"/>
        </row>
        <row r="6611">
          <cell r="B6611"/>
        </row>
        <row r="6612">
          <cell r="B6612"/>
        </row>
        <row r="6613">
          <cell r="B6613"/>
        </row>
        <row r="6614">
          <cell r="B6614"/>
        </row>
        <row r="6615">
          <cell r="B6615"/>
        </row>
        <row r="6616">
          <cell r="B6616"/>
        </row>
        <row r="6617">
          <cell r="B6617"/>
        </row>
        <row r="6618">
          <cell r="B6618"/>
        </row>
        <row r="6619">
          <cell r="B6619"/>
        </row>
        <row r="6620">
          <cell r="B6620"/>
        </row>
        <row r="6621">
          <cell r="B6621"/>
        </row>
        <row r="6622">
          <cell r="B6622"/>
        </row>
        <row r="6623">
          <cell r="B6623"/>
        </row>
        <row r="6624">
          <cell r="B6624"/>
        </row>
        <row r="6625">
          <cell r="B6625"/>
        </row>
        <row r="6626">
          <cell r="B6626"/>
        </row>
        <row r="6627">
          <cell r="B6627"/>
        </row>
        <row r="6628">
          <cell r="B6628"/>
        </row>
        <row r="6629">
          <cell r="B6629"/>
        </row>
        <row r="6630">
          <cell r="B6630"/>
        </row>
        <row r="6631">
          <cell r="B6631"/>
        </row>
        <row r="6632">
          <cell r="B6632"/>
        </row>
        <row r="6633">
          <cell r="B6633"/>
        </row>
        <row r="6634">
          <cell r="B6634"/>
        </row>
        <row r="6635">
          <cell r="B6635"/>
        </row>
        <row r="6636">
          <cell r="B6636"/>
        </row>
        <row r="6637">
          <cell r="B6637"/>
        </row>
        <row r="6638">
          <cell r="B6638"/>
        </row>
        <row r="6639">
          <cell r="B6639"/>
        </row>
        <row r="6640">
          <cell r="B6640"/>
        </row>
        <row r="6641">
          <cell r="B6641"/>
        </row>
        <row r="6642">
          <cell r="B6642"/>
        </row>
        <row r="6643">
          <cell r="B6643"/>
        </row>
        <row r="6644">
          <cell r="B6644"/>
        </row>
        <row r="6645">
          <cell r="B6645"/>
        </row>
        <row r="6646">
          <cell r="B6646"/>
        </row>
        <row r="6647">
          <cell r="B6647"/>
        </row>
        <row r="6648">
          <cell r="B6648"/>
        </row>
        <row r="6649">
          <cell r="B6649"/>
        </row>
        <row r="6650">
          <cell r="B6650"/>
        </row>
        <row r="6651">
          <cell r="B6651"/>
        </row>
        <row r="6652">
          <cell r="B6652"/>
        </row>
        <row r="6653">
          <cell r="B6653"/>
        </row>
        <row r="6654">
          <cell r="B6654"/>
        </row>
        <row r="6655">
          <cell r="B6655"/>
        </row>
        <row r="6656">
          <cell r="B6656"/>
        </row>
        <row r="6657">
          <cell r="B6657"/>
        </row>
        <row r="6658">
          <cell r="B6658"/>
        </row>
        <row r="6659">
          <cell r="B6659"/>
        </row>
        <row r="6660">
          <cell r="B6660"/>
        </row>
        <row r="6661">
          <cell r="B6661"/>
        </row>
        <row r="6662">
          <cell r="B6662"/>
        </row>
        <row r="6663">
          <cell r="B6663"/>
        </row>
        <row r="6664">
          <cell r="B6664"/>
        </row>
        <row r="6665">
          <cell r="B6665"/>
        </row>
        <row r="6666">
          <cell r="B6666"/>
        </row>
        <row r="6667">
          <cell r="B6667"/>
        </row>
        <row r="6668">
          <cell r="B6668"/>
        </row>
        <row r="6669">
          <cell r="B6669"/>
        </row>
        <row r="6670">
          <cell r="B6670"/>
        </row>
        <row r="6671">
          <cell r="B6671"/>
        </row>
        <row r="6672">
          <cell r="B6672"/>
        </row>
        <row r="6673">
          <cell r="B6673"/>
        </row>
        <row r="6674">
          <cell r="B6674"/>
        </row>
        <row r="6675">
          <cell r="B6675"/>
        </row>
        <row r="6676">
          <cell r="B6676"/>
        </row>
        <row r="6677">
          <cell r="B6677"/>
        </row>
        <row r="6678">
          <cell r="B6678"/>
        </row>
        <row r="6679">
          <cell r="B6679"/>
        </row>
        <row r="6680">
          <cell r="B6680"/>
        </row>
        <row r="6681">
          <cell r="B6681"/>
        </row>
        <row r="6682">
          <cell r="B6682"/>
        </row>
        <row r="6683">
          <cell r="B6683"/>
        </row>
        <row r="6684">
          <cell r="B6684"/>
        </row>
        <row r="6685">
          <cell r="B6685"/>
        </row>
        <row r="6686">
          <cell r="B6686"/>
        </row>
        <row r="6687">
          <cell r="B6687"/>
        </row>
        <row r="6688">
          <cell r="B6688"/>
        </row>
        <row r="6689">
          <cell r="B6689"/>
        </row>
        <row r="6690">
          <cell r="B6690"/>
        </row>
        <row r="6691">
          <cell r="B6691"/>
        </row>
        <row r="6692">
          <cell r="B6692"/>
        </row>
        <row r="6693">
          <cell r="B6693"/>
        </row>
        <row r="6694">
          <cell r="B6694"/>
        </row>
        <row r="6695">
          <cell r="B6695"/>
        </row>
        <row r="6696">
          <cell r="B6696"/>
        </row>
        <row r="6697">
          <cell r="B6697"/>
        </row>
        <row r="6698">
          <cell r="B6698"/>
        </row>
        <row r="6699">
          <cell r="B6699"/>
        </row>
        <row r="6700">
          <cell r="B6700"/>
        </row>
        <row r="6701">
          <cell r="B6701"/>
        </row>
        <row r="6702">
          <cell r="B6702"/>
        </row>
        <row r="6703">
          <cell r="B6703"/>
        </row>
        <row r="6704">
          <cell r="B6704"/>
        </row>
        <row r="6705">
          <cell r="B6705"/>
        </row>
        <row r="6706">
          <cell r="B6706"/>
        </row>
        <row r="6707">
          <cell r="B6707"/>
        </row>
        <row r="6708">
          <cell r="B6708"/>
        </row>
        <row r="6709">
          <cell r="B6709"/>
        </row>
        <row r="6710">
          <cell r="B6710"/>
        </row>
        <row r="6711">
          <cell r="B6711"/>
        </row>
        <row r="6712">
          <cell r="B6712"/>
        </row>
        <row r="6713">
          <cell r="B6713"/>
        </row>
        <row r="6714">
          <cell r="B6714"/>
        </row>
        <row r="6715">
          <cell r="B6715"/>
        </row>
        <row r="6716">
          <cell r="B6716"/>
        </row>
        <row r="6717">
          <cell r="B6717"/>
        </row>
        <row r="6718">
          <cell r="B6718"/>
        </row>
        <row r="6719">
          <cell r="B6719"/>
        </row>
        <row r="6720">
          <cell r="B6720"/>
        </row>
        <row r="6721">
          <cell r="B6721"/>
        </row>
        <row r="6722">
          <cell r="B6722"/>
        </row>
        <row r="6723">
          <cell r="B6723"/>
        </row>
        <row r="6724">
          <cell r="B6724"/>
        </row>
        <row r="6725">
          <cell r="B6725"/>
        </row>
        <row r="6726">
          <cell r="B6726"/>
        </row>
        <row r="6727">
          <cell r="B6727"/>
        </row>
        <row r="6728">
          <cell r="B6728"/>
        </row>
        <row r="6729">
          <cell r="B6729"/>
        </row>
        <row r="6730">
          <cell r="B6730"/>
        </row>
        <row r="6731">
          <cell r="B6731"/>
        </row>
        <row r="6732">
          <cell r="B6732"/>
        </row>
        <row r="6733">
          <cell r="B6733"/>
        </row>
        <row r="6734">
          <cell r="B6734"/>
        </row>
        <row r="6735">
          <cell r="B6735"/>
        </row>
        <row r="6736">
          <cell r="B6736"/>
        </row>
        <row r="6737">
          <cell r="B6737"/>
        </row>
        <row r="6738">
          <cell r="B6738"/>
        </row>
        <row r="6739">
          <cell r="B6739"/>
        </row>
        <row r="6740">
          <cell r="B6740"/>
        </row>
        <row r="6741">
          <cell r="B6741"/>
        </row>
        <row r="6742">
          <cell r="B6742"/>
        </row>
        <row r="6743">
          <cell r="B6743"/>
        </row>
        <row r="6744">
          <cell r="B6744"/>
        </row>
        <row r="6745">
          <cell r="B6745"/>
        </row>
        <row r="6746">
          <cell r="B6746"/>
        </row>
        <row r="6747">
          <cell r="B6747"/>
        </row>
        <row r="6748">
          <cell r="B6748"/>
        </row>
        <row r="6749">
          <cell r="B6749"/>
        </row>
        <row r="6750">
          <cell r="B6750"/>
        </row>
        <row r="6751">
          <cell r="B6751"/>
        </row>
        <row r="6752">
          <cell r="B6752"/>
        </row>
        <row r="6753">
          <cell r="B6753"/>
        </row>
        <row r="6754">
          <cell r="B6754"/>
        </row>
        <row r="6755">
          <cell r="B6755"/>
        </row>
        <row r="6756">
          <cell r="B6756"/>
        </row>
        <row r="6757">
          <cell r="B6757"/>
        </row>
        <row r="6758">
          <cell r="B6758"/>
        </row>
        <row r="6759">
          <cell r="B6759"/>
        </row>
        <row r="6760">
          <cell r="B6760"/>
        </row>
        <row r="6761">
          <cell r="B6761"/>
        </row>
        <row r="6762">
          <cell r="B6762"/>
        </row>
        <row r="6763">
          <cell r="B6763"/>
        </row>
        <row r="6764">
          <cell r="B6764"/>
        </row>
        <row r="6765">
          <cell r="B6765"/>
        </row>
        <row r="6766">
          <cell r="B6766"/>
        </row>
        <row r="6767">
          <cell r="B6767"/>
        </row>
        <row r="6768">
          <cell r="B6768"/>
        </row>
        <row r="6769">
          <cell r="B6769"/>
        </row>
        <row r="6770">
          <cell r="B6770"/>
        </row>
        <row r="6771">
          <cell r="B6771"/>
        </row>
        <row r="6772">
          <cell r="B6772"/>
        </row>
        <row r="6773">
          <cell r="B6773"/>
        </row>
        <row r="6774">
          <cell r="B6774"/>
        </row>
        <row r="6775">
          <cell r="B6775"/>
        </row>
        <row r="6776">
          <cell r="B6776"/>
        </row>
        <row r="6777">
          <cell r="B6777"/>
        </row>
        <row r="6778">
          <cell r="B6778"/>
        </row>
        <row r="6779">
          <cell r="B6779"/>
        </row>
        <row r="6780">
          <cell r="B6780"/>
        </row>
        <row r="6781">
          <cell r="B6781"/>
        </row>
        <row r="6782">
          <cell r="B6782"/>
        </row>
        <row r="6783">
          <cell r="B6783"/>
        </row>
        <row r="6784">
          <cell r="B6784"/>
        </row>
        <row r="6785">
          <cell r="B6785"/>
        </row>
        <row r="6786">
          <cell r="B6786"/>
        </row>
        <row r="6787">
          <cell r="B6787"/>
        </row>
        <row r="6788">
          <cell r="B6788"/>
        </row>
        <row r="6789">
          <cell r="B6789"/>
        </row>
        <row r="6790">
          <cell r="B6790"/>
        </row>
        <row r="6791">
          <cell r="B6791"/>
        </row>
        <row r="6792">
          <cell r="B6792"/>
        </row>
        <row r="6793">
          <cell r="B6793"/>
        </row>
        <row r="6794">
          <cell r="B6794"/>
        </row>
        <row r="6795">
          <cell r="B6795"/>
        </row>
        <row r="6796">
          <cell r="B6796"/>
        </row>
        <row r="6797">
          <cell r="B6797"/>
        </row>
        <row r="6798">
          <cell r="B6798"/>
        </row>
        <row r="6799">
          <cell r="B6799"/>
        </row>
        <row r="6800">
          <cell r="B6800"/>
        </row>
        <row r="6801">
          <cell r="B6801"/>
        </row>
        <row r="6802">
          <cell r="B6802"/>
        </row>
        <row r="6803">
          <cell r="B6803"/>
        </row>
        <row r="6804">
          <cell r="B6804"/>
        </row>
        <row r="6805">
          <cell r="B6805"/>
        </row>
        <row r="6806">
          <cell r="B6806"/>
        </row>
        <row r="6807">
          <cell r="B6807"/>
        </row>
        <row r="6808">
          <cell r="B6808"/>
        </row>
        <row r="6809">
          <cell r="B6809"/>
        </row>
        <row r="6810">
          <cell r="B6810"/>
        </row>
        <row r="6811">
          <cell r="B6811"/>
        </row>
        <row r="6812">
          <cell r="B6812"/>
        </row>
        <row r="6813">
          <cell r="B6813"/>
        </row>
        <row r="6814">
          <cell r="B6814"/>
        </row>
        <row r="6815">
          <cell r="B6815"/>
        </row>
        <row r="6816">
          <cell r="B6816"/>
        </row>
        <row r="6817">
          <cell r="B6817"/>
        </row>
        <row r="6818">
          <cell r="B6818"/>
        </row>
        <row r="6819">
          <cell r="B6819"/>
        </row>
        <row r="6820">
          <cell r="B6820"/>
        </row>
        <row r="6821">
          <cell r="B6821"/>
        </row>
        <row r="6822">
          <cell r="B6822"/>
        </row>
        <row r="6823">
          <cell r="B6823"/>
        </row>
        <row r="6824">
          <cell r="B6824"/>
        </row>
        <row r="6825">
          <cell r="B6825"/>
        </row>
        <row r="6826">
          <cell r="B6826"/>
        </row>
        <row r="6827">
          <cell r="B6827"/>
        </row>
        <row r="6828">
          <cell r="B6828"/>
        </row>
        <row r="6829">
          <cell r="B6829"/>
        </row>
        <row r="6830">
          <cell r="B6830"/>
        </row>
        <row r="6831">
          <cell r="B6831"/>
        </row>
        <row r="6832">
          <cell r="B6832"/>
        </row>
        <row r="6833">
          <cell r="B6833"/>
        </row>
        <row r="6834">
          <cell r="B6834"/>
        </row>
        <row r="6835">
          <cell r="B6835"/>
        </row>
        <row r="6836">
          <cell r="B6836"/>
        </row>
        <row r="6837">
          <cell r="B6837"/>
        </row>
        <row r="6838">
          <cell r="B6838"/>
        </row>
        <row r="6839">
          <cell r="B6839"/>
        </row>
        <row r="6840">
          <cell r="B6840"/>
        </row>
        <row r="6841">
          <cell r="B6841"/>
        </row>
        <row r="6842">
          <cell r="B6842"/>
        </row>
        <row r="6843">
          <cell r="B6843"/>
        </row>
        <row r="6844">
          <cell r="B6844"/>
        </row>
        <row r="6845">
          <cell r="B6845"/>
        </row>
        <row r="6846">
          <cell r="B6846"/>
        </row>
        <row r="6847">
          <cell r="B6847"/>
        </row>
        <row r="6848">
          <cell r="B6848"/>
        </row>
        <row r="6849">
          <cell r="B6849"/>
        </row>
        <row r="6850">
          <cell r="B6850"/>
        </row>
        <row r="6851">
          <cell r="B6851"/>
        </row>
        <row r="6852">
          <cell r="B6852"/>
        </row>
        <row r="6853">
          <cell r="B6853"/>
        </row>
        <row r="6854">
          <cell r="B6854"/>
        </row>
        <row r="6855">
          <cell r="B6855"/>
        </row>
        <row r="6856">
          <cell r="B6856"/>
        </row>
        <row r="6857">
          <cell r="B6857"/>
        </row>
        <row r="6858">
          <cell r="B6858"/>
        </row>
        <row r="6859">
          <cell r="B6859"/>
        </row>
        <row r="6860">
          <cell r="B6860"/>
        </row>
        <row r="6861">
          <cell r="B6861"/>
        </row>
        <row r="6862">
          <cell r="B6862"/>
        </row>
        <row r="6863">
          <cell r="B6863"/>
        </row>
        <row r="6864">
          <cell r="B6864"/>
        </row>
        <row r="6865">
          <cell r="B6865"/>
        </row>
        <row r="6866">
          <cell r="B6866"/>
        </row>
        <row r="6867">
          <cell r="B6867"/>
        </row>
        <row r="6868">
          <cell r="B6868"/>
        </row>
        <row r="6869">
          <cell r="B6869"/>
        </row>
        <row r="6870">
          <cell r="B6870"/>
        </row>
        <row r="6871">
          <cell r="B6871"/>
        </row>
        <row r="6872">
          <cell r="B6872"/>
        </row>
        <row r="6873">
          <cell r="B6873"/>
        </row>
        <row r="6874">
          <cell r="B6874"/>
        </row>
        <row r="6875">
          <cell r="B6875"/>
        </row>
        <row r="6876">
          <cell r="B6876"/>
        </row>
        <row r="6877">
          <cell r="B6877"/>
        </row>
        <row r="6878">
          <cell r="B6878"/>
        </row>
        <row r="6879">
          <cell r="B6879"/>
        </row>
        <row r="6880">
          <cell r="B6880"/>
        </row>
        <row r="6881">
          <cell r="B6881"/>
        </row>
        <row r="6882">
          <cell r="B6882"/>
        </row>
        <row r="6883">
          <cell r="B6883"/>
        </row>
        <row r="6884">
          <cell r="B6884"/>
        </row>
        <row r="6885">
          <cell r="B6885"/>
        </row>
        <row r="6886">
          <cell r="B6886"/>
        </row>
        <row r="6887">
          <cell r="B6887"/>
        </row>
        <row r="6888">
          <cell r="B6888"/>
        </row>
        <row r="6889">
          <cell r="B6889"/>
        </row>
        <row r="6890">
          <cell r="B6890"/>
        </row>
        <row r="6891">
          <cell r="B6891"/>
        </row>
        <row r="6892">
          <cell r="B6892"/>
        </row>
        <row r="6893">
          <cell r="B6893"/>
        </row>
        <row r="6894">
          <cell r="B6894"/>
        </row>
        <row r="6895">
          <cell r="B6895"/>
        </row>
        <row r="6896">
          <cell r="B6896"/>
        </row>
        <row r="6897">
          <cell r="B6897"/>
        </row>
        <row r="6898">
          <cell r="B6898"/>
        </row>
        <row r="6899">
          <cell r="B6899"/>
        </row>
        <row r="6900">
          <cell r="B6900"/>
        </row>
        <row r="6901">
          <cell r="B6901"/>
        </row>
        <row r="6902">
          <cell r="B6902"/>
        </row>
        <row r="6903">
          <cell r="B6903"/>
        </row>
        <row r="6904">
          <cell r="B6904"/>
        </row>
        <row r="6905">
          <cell r="B6905"/>
        </row>
        <row r="6906">
          <cell r="B6906"/>
        </row>
        <row r="6907">
          <cell r="B6907"/>
        </row>
        <row r="6908">
          <cell r="B6908"/>
        </row>
        <row r="6909">
          <cell r="B6909"/>
        </row>
        <row r="6910">
          <cell r="B6910"/>
        </row>
        <row r="6911">
          <cell r="B6911"/>
        </row>
        <row r="6912">
          <cell r="B6912"/>
        </row>
        <row r="6913">
          <cell r="B6913"/>
        </row>
        <row r="6914">
          <cell r="B6914"/>
        </row>
        <row r="6915">
          <cell r="B6915"/>
        </row>
        <row r="6916">
          <cell r="B6916"/>
        </row>
        <row r="6917">
          <cell r="B6917"/>
        </row>
        <row r="6918">
          <cell r="B6918"/>
        </row>
        <row r="6919">
          <cell r="B6919"/>
        </row>
        <row r="6920">
          <cell r="B6920"/>
        </row>
        <row r="6921">
          <cell r="B6921"/>
        </row>
        <row r="6922">
          <cell r="B6922"/>
        </row>
        <row r="6923">
          <cell r="B6923"/>
        </row>
        <row r="6924">
          <cell r="B6924"/>
        </row>
        <row r="6925">
          <cell r="B6925"/>
        </row>
        <row r="6926">
          <cell r="B6926"/>
        </row>
        <row r="6927">
          <cell r="B6927"/>
        </row>
        <row r="6928">
          <cell r="B6928"/>
        </row>
        <row r="6929">
          <cell r="B6929"/>
        </row>
        <row r="6930">
          <cell r="B6930"/>
        </row>
        <row r="6931">
          <cell r="B6931"/>
        </row>
        <row r="6932">
          <cell r="B6932"/>
        </row>
        <row r="6933">
          <cell r="B6933"/>
        </row>
        <row r="6934">
          <cell r="B6934"/>
        </row>
        <row r="6935">
          <cell r="B6935"/>
        </row>
        <row r="6936">
          <cell r="B6936"/>
        </row>
        <row r="6937">
          <cell r="B6937"/>
        </row>
        <row r="6938">
          <cell r="B6938"/>
        </row>
        <row r="6939">
          <cell r="B6939"/>
        </row>
        <row r="6940">
          <cell r="B6940"/>
        </row>
        <row r="6941">
          <cell r="B6941"/>
        </row>
        <row r="6942">
          <cell r="B6942"/>
        </row>
        <row r="6943">
          <cell r="B6943"/>
        </row>
        <row r="6944">
          <cell r="B6944"/>
        </row>
        <row r="6945">
          <cell r="B6945"/>
        </row>
        <row r="6946">
          <cell r="B6946"/>
        </row>
        <row r="6947">
          <cell r="B6947"/>
        </row>
        <row r="6948">
          <cell r="B6948"/>
        </row>
        <row r="6949">
          <cell r="B6949"/>
        </row>
        <row r="6950">
          <cell r="B6950"/>
        </row>
        <row r="6951">
          <cell r="B6951"/>
        </row>
        <row r="6952">
          <cell r="B6952"/>
        </row>
        <row r="6953">
          <cell r="B6953"/>
        </row>
        <row r="6954">
          <cell r="B6954"/>
        </row>
        <row r="6955">
          <cell r="B6955"/>
        </row>
        <row r="6956">
          <cell r="B6956"/>
        </row>
        <row r="6957">
          <cell r="B6957"/>
        </row>
        <row r="6958">
          <cell r="B6958"/>
        </row>
        <row r="6959">
          <cell r="B6959"/>
        </row>
        <row r="6960">
          <cell r="B6960"/>
        </row>
        <row r="6961">
          <cell r="B6961"/>
        </row>
        <row r="6962">
          <cell r="B6962"/>
        </row>
        <row r="6963">
          <cell r="B6963"/>
        </row>
        <row r="6964">
          <cell r="B6964"/>
        </row>
        <row r="6965">
          <cell r="B6965"/>
        </row>
        <row r="6966">
          <cell r="B6966"/>
        </row>
        <row r="6967">
          <cell r="B6967"/>
        </row>
        <row r="6968">
          <cell r="B6968"/>
        </row>
        <row r="6969">
          <cell r="B6969"/>
        </row>
        <row r="6970">
          <cell r="B6970"/>
        </row>
        <row r="6971">
          <cell r="B6971"/>
        </row>
        <row r="6972">
          <cell r="B6972"/>
        </row>
        <row r="6973">
          <cell r="B6973"/>
        </row>
        <row r="6974">
          <cell r="B6974"/>
        </row>
        <row r="6975">
          <cell r="B6975"/>
        </row>
        <row r="6976">
          <cell r="B6976"/>
        </row>
        <row r="6977">
          <cell r="B6977"/>
        </row>
        <row r="6978">
          <cell r="B6978"/>
        </row>
        <row r="6979">
          <cell r="B6979"/>
        </row>
        <row r="6980">
          <cell r="B6980"/>
        </row>
        <row r="6981">
          <cell r="B6981"/>
        </row>
        <row r="6982">
          <cell r="B6982"/>
        </row>
        <row r="6983">
          <cell r="B6983"/>
        </row>
        <row r="6984">
          <cell r="B6984"/>
        </row>
        <row r="6985">
          <cell r="B6985"/>
        </row>
        <row r="6986">
          <cell r="B6986"/>
        </row>
        <row r="6987">
          <cell r="B6987"/>
        </row>
        <row r="6988">
          <cell r="B6988"/>
        </row>
        <row r="6989">
          <cell r="B6989"/>
        </row>
        <row r="6990">
          <cell r="B6990"/>
        </row>
        <row r="6991">
          <cell r="B6991"/>
        </row>
        <row r="6992">
          <cell r="B6992"/>
        </row>
        <row r="6993">
          <cell r="B6993"/>
        </row>
        <row r="6994">
          <cell r="B6994"/>
        </row>
        <row r="6995">
          <cell r="B6995"/>
        </row>
        <row r="6996">
          <cell r="B6996"/>
        </row>
        <row r="6997">
          <cell r="B6997"/>
        </row>
        <row r="6998">
          <cell r="B6998"/>
        </row>
        <row r="6999">
          <cell r="B6999"/>
        </row>
        <row r="7000">
          <cell r="B7000"/>
        </row>
        <row r="7001">
          <cell r="B7001"/>
        </row>
        <row r="7002">
          <cell r="B7002"/>
        </row>
        <row r="7003">
          <cell r="B7003"/>
        </row>
        <row r="7004">
          <cell r="B7004"/>
        </row>
        <row r="7005">
          <cell r="B7005"/>
        </row>
        <row r="7006">
          <cell r="B7006"/>
        </row>
        <row r="7007">
          <cell r="B7007"/>
        </row>
        <row r="7008">
          <cell r="B7008"/>
        </row>
        <row r="7009">
          <cell r="B7009"/>
        </row>
        <row r="7010">
          <cell r="B7010"/>
        </row>
        <row r="7011">
          <cell r="B7011"/>
        </row>
        <row r="7012">
          <cell r="B7012"/>
        </row>
        <row r="7013">
          <cell r="B7013"/>
        </row>
        <row r="7014">
          <cell r="B7014"/>
        </row>
        <row r="7015">
          <cell r="B7015"/>
        </row>
        <row r="7016">
          <cell r="B7016"/>
        </row>
        <row r="7017">
          <cell r="B7017"/>
        </row>
        <row r="7018">
          <cell r="B7018"/>
        </row>
        <row r="7019">
          <cell r="B7019"/>
        </row>
        <row r="7020">
          <cell r="B7020"/>
        </row>
        <row r="7021">
          <cell r="B7021"/>
        </row>
        <row r="7022">
          <cell r="B7022"/>
        </row>
        <row r="7023">
          <cell r="B7023"/>
        </row>
        <row r="7024">
          <cell r="B7024"/>
        </row>
        <row r="7025">
          <cell r="B7025"/>
        </row>
        <row r="7026">
          <cell r="B7026"/>
        </row>
        <row r="7027">
          <cell r="B7027"/>
        </row>
        <row r="7028">
          <cell r="B7028"/>
        </row>
        <row r="7029">
          <cell r="B7029"/>
        </row>
        <row r="7030">
          <cell r="B7030"/>
        </row>
        <row r="7031">
          <cell r="B7031"/>
        </row>
        <row r="7032">
          <cell r="B7032"/>
        </row>
        <row r="7033">
          <cell r="B7033"/>
        </row>
        <row r="7034">
          <cell r="B7034"/>
        </row>
        <row r="7035">
          <cell r="B7035"/>
        </row>
        <row r="7036">
          <cell r="B7036"/>
        </row>
        <row r="7037">
          <cell r="B7037"/>
        </row>
        <row r="7038">
          <cell r="B7038"/>
        </row>
        <row r="7039">
          <cell r="B7039"/>
        </row>
        <row r="7040">
          <cell r="B7040"/>
        </row>
        <row r="7041">
          <cell r="B7041"/>
        </row>
        <row r="7042">
          <cell r="B7042"/>
        </row>
        <row r="7043">
          <cell r="B7043"/>
        </row>
        <row r="7044">
          <cell r="B7044"/>
        </row>
        <row r="7045">
          <cell r="B7045"/>
        </row>
        <row r="7046">
          <cell r="B7046"/>
        </row>
        <row r="7047">
          <cell r="B7047"/>
        </row>
        <row r="7048">
          <cell r="B7048"/>
        </row>
        <row r="7049">
          <cell r="B7049"/>
        </row>
        <row r="7050">
          <cell r="B7050"/>
        </row>
        <row r="7051">
          <cell r="B7051"/>
        </row>
        <row r="7052">
          <cell r="B7052"/>
        </row>
        <row r="7053">
          <cell r="B7053"/>
        </row>
        <row r="7054">
          <cell r="B7054"/>
        </row>
        <row r="7055">
          <cell r="B7055"/>
        </row>
        <row r="7056">
          <cell r="B7056"/>
        </row>
        <row r="7057">
          <cell r="B7057"/>
        </row>
        <row r="7058">
          <cell r="B7058"/>
        </row>
        <row r="7059">
          <cell r="B7059"/>
        </row>
        <row r="7060">
          <cell r="B7060"/>
        </row>
        <row r="7061">
          <cell r="B7061"/>
        </row>
        <row r="7062">
          <cell r="B7062"/>
        </row>
        <row r="7063">
          <cell r="B7063"/>
        </row>
        <row r="7064">
          <cell r="B7064"/>
        </row>
        <row r="7065">
          <cell r="B7065"/>
        </row>
        <row r="7066">
          <cell r="B7066"/>
        </row>
        <row r="7067">
          <cell r="B7067"/>
        </row>
        <row r="7068">
          <cell r="B7068"/>
        </row>
        <row r="7069">
          <cell r="B7069"/>
        </row>
        <row r="7070">
          <cell r="B7070"/>
        </row>
        <row r="7071">
          <cell r="B7071"/>
        </row>
        <row r="7072">
          <cell r="B7072"/>
        </row>
        <row r="7073">
          <cell r="B7073"/>
        </row>
        <row r="7074">
          <cell r="B7074"/>
        </row>
        <row r="7075">
          <cell r="B7075"/>
        </row>
        <row r="7076">
          <cell r="B7076"/>
        </row>
        <row r="7077">
          <cell r="B7077"/>
        </row>
        <row r="7078">
          <cell r="B7078"/>
        </row>
        <row r="7079">
          <cell r="B7079"/>
        </row>
        <row r="7080">
          <cell r="B7080"/>
        </row>
        <row r="7081">
          <cell r="B7081"/>
        </row>
        <row r="7082">
          <cell r="B7082"/>
        </row>
        <row r="7083">
          <cell r="B7083"/>
        </row>
        <row r="7084">
          <cell r="B7084"/>
        </row>
        <row r="7085">
          <cell r="B7085"/>
        </row>
        <row r="7086">
          <cell r="B7086"/>
        </row>
        <row r="7087">
          <cell r="B7087"/>
        </row>
        <row r="7088">
          <cell r="B7088"/>
        </row>
        <row r="7089">
          <cell r="B7089"/>
        </row>
        <row r="7090">
          <cell r="B7090"/>
        </row>
        <row r="7091">
          <cell r="B7091"/>
        </row>
        <row r="7092">
          <cell r="B7092"/>
        </row>
        <row r="7093">
          <cell r="B7093"/>
        </row>
        <row r="7094">
          <cell r="B7094"/>
        </row>
        <row r="7095">
          <cell r="B7095"/>
        </row>
        <row r="7096">
          <cell r="B7096"/>
        </row>
        <row r="7097">
          <cell r="B7097"/>
        </row>
        <row r="7098">
          <cell r="B7098"/>
        </row>
        <row r="7099">
          <cell r="B7099"/>
        </row>
        <row r="7100">
          <cell r="B7100"/>
        </row>
        <row r="7101">
          <cell r="B7101"/>
        </row>
        <row r="7102">
          <cell r="B7102"/>
        </row>
        <row r="7103">
          <cell r="B7103"/>
        </row>
        <row r="7104">
          <cell r="B7104"/>
        </row>
        <row r="7105">
          <cell r="B7105"/>
        </row>
        <row r="7106">
          <cell r="B7106"/>
        </row>
        <row r="7107">
          <cell r="B7107"/>
        </row>
        <row r="7108">
          <cell r="B7108"/>
        </row>
        <row r="7109">
          <cell r="B7109"/>
        </row>
        <row r="7110">
          <cell r="B7110"/>
        </row>
        <row r="7111">
          <cell r="B7111"/>
        </row>
        <row r="7112">
          <cell r="B7112"/>
        </row>
        <row r="7113">
          <cell r="B7113"/>
        </row>
        <row r="7114">
          <cell r="B7114"/>
        </row>
        <row r="7115">
          <cell r="B7115"/>
        </row>
        <row r="7116">
          <cell r="B7116"/>
        </row>
        <row r="7117">
          <cell r="B7117"/>
        </row>
        <row r="7118">
          <cell r="B7118"/>
        </row>
        <row r="7119">
          <cell r="B7119"/>
        </row>
        <row r="7120">
          <cell r="B7120"/>
        </row>
        <row r="7121">
          <cell r="B7121"/>
        </row>
        <row r="7122">
          <cell r="B7122"/>
        </row>
        <row r="7123">
          <cell r="B7123"/>
        </row>
        <row r="7124">
          <cell r="B7124"/>
        </row>
        <row r="7125">
          <cell r="B7125"/>
        </row>
        <row r="7126">
          <cell r="B7126"/>
        </row>
        <row r="7127">
          <cell r="B7127"/>
        </row>
        <row r="7128">
          <cell r="B7128"/>
        </row>
        <row r="7129">
          <cell r="B7129"/>
        </row>
        <row r="7130">
          <cell r="B7130"/>
        </row>
        <row r="7131">
          <cell r="B7131"/>
        </row>
        <row r="7132">
          <cell r="B7132"/>
        </row>
        <row r="7133">
          <cell r="B7133"/>
        </row>
        <row r="7134">
          <cell r="B7134"/>
        </row>
        <row r="7135">
          <cell r="B7135"/>
        </row>
        <row r="7136">
          <cell r="B7136"/>
        </row>
        <row r="7137">
          <cell r="B7137"/>
        </row>
        <row r="7138">
          <cell r="B7138"/>
        </row>
        <row r="7139">
          <cell r="B7139"/>
        </row>
        <row r="7140">
          <cell r="B7140"/>
        </row>
        <row r="7141">
          <cell r="B7141"/>
        </row>
        <row r="7142">
          <cell r="B7142"/>
        </row>
        <row r="7143">
          <cell r="B7143"/>
        </row>
        <row r="7144">
          <cell r="B7144"/>
        </row>
        <row r="7145">
          <cell r="B7145"/>
        </row>
        <row r="7146">
          <cell r="B7146"/>
        </row>
        <row r="7147">
          <cell r="B7147"/>
        </row>
        <row r="7148">
          <cell r="B7148"/>
        </row>
        <row r="7149">
          <cell r="B7149"/>
        </row>
        <row r="7150">
          <cell r="B7150"/>
        </row>
        <row r="7151">
          <cell r="B7151"/>
        </row>
        <row r="7152">
          <cell r="B7152"/>
        </row>
        <row r="7153">
          <cell r="B7153"/>
        </row>
        <row r="7154">
          <cell r="B7154"/>
        </row>
        <row r="7155">
          <cell r="B7155"/>
        </row>
        <row r="7156">
          <cell r="B7156"/>
        </row>
        <row r="7157">
          <cell r="B7157"/>
        </row>
        <row r="7158">
          <cell r="B7158"/>
        </row>
        <row r="7159">
          <cell r="B7159"/>
        </row>
        <row r="7160">
          <cell r="B7160"/>
        </row>
        <row r="7161">
          <cell r="B7161"/>
        </row>
        <row r="7162">
          <cell r="B7162"/>
        </row>
        <row r="7163">
          <cell r="B7163"/>
        </row>
        <row r="7164">
          <cell r="B7164"/>
        </row>
        <row r="7165">
          <cell r="B7165"/>
        </row>
        <row r="7166">
          <cell r="B7166"/>
        </row>
        <row r="7167">
          <cell r="B7167"/>
        </row>
        <row r="7168">
          <cell r="B7168"/>
        </row>
        <row r="7169">
          <cell r="B7169"/>
        </row>
        <row r="7170">
          <cell r="B7170"/>
        </row>
        <row r="7171">
          <cell r="B7171"/>
        </row>
        <row r="7172">
          <cell r="B7172"/>
        </row>
        <row r="7173">
          <cell r="B7173"/>
        </row>
        <row r="7174">
          <cell r="B7174"/>
        </row>
        <row r="7175">
          <cell r="B7175"/>
        </row>
        <row r="7176">
          <cell r="B7176"/>
        </row>
        <row r="7177">
          <cell r="B7177"/>
        </row>
        <row r="7178">
          <cell r="B7178"/>
        </row>
        <row r="7179">
          <cell r="B7179"/>
        </row>
        <row r="7180">
          <cell r="B7180"/>
        </row>
        <row r="7181">
          <cell r="B7181"/>
        </row>
        <row r="7182">
          <cell r="B7182"/>
        </row>
        <row r="7183">
          <cell r="B7183"/>
        </row>
        <row r="7184">
          <cell r="B7184"/>
        </row>
        <row r="7185">
          <cell r="B7185"/>
        </row>
        <row r="7186">
          <cell r="B7186"/>
        </row>
        <row r="7187">
          <cell r="B7187"/>
        </row>
        <row r="7188">
          <cell r="B7188"/>
        </row>
        <row r="7189">
          <cell r="B7189"/>
        </row>
        <row r="7190">
          <cell r="B7190"/>
        </row>
        <row r="7191">
          <cell r="B7191"/>
        </row>
        <row r="7192">
          <cell r="B7192"/>
        </row>
        <row r="7193">
          <cell r="B7193"/>
        </row>
        <row r="7194">
          <cell r="B7194"/>
        </row>
        <row r="7195">
          <cell r="B7195"/>
        </row>
        <row r="7196">
          <cell r="B7196"/>
        </row>
        <row r="7197">
          <cell r="B7197"/>
        </row>
        <row r="7198">
          <cell r="B7198"/>
        </row>
        <row r="7199">
          <cell r="B7199"/>
        </row>
        <row r="7200">
          <cell r="B7200"/>
        </row>
        <row r="7201">
          <cell r="B7201"/>
        </row>
        <row r="7202">
          <cell r="B7202"/>
        </row>
        <row r="7203">
          <cell r="B7203"/>
        </row>
        <row r="7204">
          <cell r="B7204"/>
        </row>
        <row r="7205">
          <cell r="B7205"/>
        </row>
        <row r="7206">
          <cell r="B7206"/>
        </row>
        <row r="7207">
          <cell r="B7207"/>
        </row>
        <row r="7208">
          <cell r="B7208"/>
        </row>
        <row r="7209">
          <cell r="B7209"/>
        </row>
        <row r="7210">
          <cell r="B7210"/>
        </row>
        <row r="7211">
          <cell r="B7211"/>
        </row>
        <row r="7212">
          <cell r="B7212"/>
        </row>
        <row r="7213">
          <cell r="B7213"/>
        </row>
        <row r="7214">
          <cell r="B7214"/>
        </row>
        <row r="7215">
          <cell r="B7215"/>
        </row>
        <row r="7216">
          <cell r="B7216"/>
        </row>
        <row r="7217">
          <cell r="B7217"/>
        </row>
        <row r="7218">
          <cell r="B7218"/>
        </row>
        <row r="7219">
          <cell r="B7219"/>
        </row>
        <row r="7220">
          <cell r="B7220"/>
        </row>
        <row r="7221">
          <cell r="B7221"/>
        </row>
        <row r="7222">
          <cell r="B7222"/>
        </row>
        <row r="7223">
          <cell r="B7223"/>
        </row>
        <row r="7224">
          <cell r="B7224"/>
        </row>
        <row r="7225">
          <cell r="B7225"/>
        </row>
        <row r="7226">
          <cell r="B7226"/>
        </row>
        <row r="7227">
          <cell r="B7227"/>
        </row>
        <row r="7228">
          <cell r="B7228"/>
        </row>
        <row r="7229">
          <cell r="B7229"/>
        </row>
        <row r="7230">
          <cell r="B7230"/>
        </row>
        <row r="7231">
          <cell r="B7231"/>
        </row>
        <row r="7232">
          <cell r="B7232"/>
        </row>
        <row r="7233">
          <cell r="B7233"/>
        </row>
        <row r="7234">
          <cell r="B7234"/>
        </row>
        <row r="7235">
          <cell r="B7235"/>
        </row>
        <row r="7236">
          <cell r="B7236"/>
        </row>
        <row r="7237">
          <cell r="B7237"/>
        </row>
        <row r="7238">
          <cell r="B7238"/>
        </row>
        <row r="7239">
          <cell r="B7239"/>
        </row>
        <row r="7240">
          <cell r="B7240"/>
        </row>
        <row r="7241">
          <cell r="B7241"/>
        </row>
        <row r="7242">
          <cell r="B7242"/>
        </row>
        <row r="7243">
          <cell r="B7243"/>
        </row>
        <row r="7244">
          <cell r="B7244"/>
        </row>
        <row r="7245">
          <cell r="B7245"/>
        </row>
        <row r="7246">
          <cell r="B7246"/>
        </row>
        <row r="7247">
          <cell r="B7247"/>
        </row>
        <row r="7248">
          <cell r="B7248"/>
        </row>
        <row r="7249">
          <cell r="B7249"/>
        </row>
        <row r="7250">
          <cell r="B7250"/>
        </row>
        <row r="7251">
          <cell r="B7251"/>
        </row>
        <row r="7252">
          <cell r="B7252"/>
        </row>
        <row r="7253">
          <cell r="B7253"/>
        </row>
        <row r="7254">
          <cell r="B7254"/>
        </row>
        <row r="7255">
          <cell r="B7255"/>
        </row>
        <row r="7256">
          <cell r="B7256"/>
        </row>
        <row r="7257">
          <cell r="B7257"/>
        </row>
        <row r="7258">
          <cell r="B7258"/>
        </row>
        <row r="7259">
          <cell r="B7259"/>
        </row>
        <row r="7260">
          <cell r="B7260"/>
        </row>
        <row r="7261">
          <cell r="B7261"/>
        </row>
        <row r="7262">
          <cell r="B7262"/>
        </row>
        <row r="7263">
          <cell r="B7263"/>
        </row>
        <row r="7264">
          <cell r="B7264"/>
        </row>
        <row r="7265">
          <cell r="B7265"/>
        </row>
        <row r="7266">
          <cell r="B7266"/>
        </row>
        <row r="7267">
          <cell r="B7267"/>
        </row>
        <row r="7268">
          <cell r="B7268"/>
        </row>
        <row r="7269">
          <cell r="B7269"/>
        </row>
        <row r="7270">
          <cell r="B7270"/>
        </row>
        <row r="7271">
          <cell r="B7271"/>
        </row>
        <row r="7272">
          <cell r="B7272"/>
        </row>
        <row r="7273">
          <cell r="B7273"/>
        </row>
        <row r="7274">
          <cell r="B7274"/>
        </row>
        <row r="7275">
          <cell r="B7275"/>
        </row>
        <row r="7276">
          <cell r="B7276"/>
        </row>
        <row r="7277">
          <cell r="B7277"/>
        </row>
        <row r="7278">
          <cell r="B7278"/>
        </row>
        <row r="7279">
          <cell r="B7279"/>
        </row>
        <row r="7280">
          <cell r="B7280"/>
        </row>
        <row r="7281">
          <cell r="B7281"/>
        </row>
        <row r="7282">
          <cell r="B7282"/>
        </row>
        <row r="7283">
          <cell r="B7283"/>
        </row>
        <row r="7284">
          <cell r="B7284"/>
        </row>
        <row r="7285">
          <cell r="B7285"/>
        </row>
        <row r="7286">
          <cell r="B7286"/>
        </row>
        <row r="7287">
          <cell r="B7287"/>
        </row>
        <row r="7288">
          <cell r="B7288"/>
        </row>
        <row r="7289">
          <cell r="B7289"/>
        </row>
        <row r="7290">
          <cell r="B7290"/>
        </row>
        <row r="7291">
          <cell r="B7291"/>
        </row>
        <row r="7292">
          <cell r="B7292"/>
        </row>
        <row r="7293">
          <cell r="B7293"/>
        </row>
        <row r="7294">
          <cell r="B7294"/>
        </row>
        <row r="7295">
          <cell r="B7295"/>
        </row>
        <row r="7296">
          <cell r="B7296"/>
        </row>
        <row r="7297">
          <cell r="B7297"/>
        </row>
        <row r="7298">
          <cell r="B7298"/>
        </row>
        <row r="7299">
          <cell r="B7299"/>
        </row>
        <row r="7300">
          <cell r="B7300"/>
        </row>
        <row r="7301">
          <cell r="B7301"/>
        </row>
        <row r="7302">
          <cell r="B7302"/>
        </row>
        <row r="7303">
          <cell r="B7303"/>
        </row>
        <row r="7304">
          <cell r="B7304"/>
        </row>
        <row r="7305">
          <cell r="B7305"/>
        </row>
        <row r="7306">
          <cell r="B7306"/>
        </row>
        <row r="7307">
          <cell r="B7307"/>
        </row>
        <row r="7308">
          <cell r="B7308"/>
        </row>
        <row r="7309">
          <cell r="B7309"/>
        </row>
        <row r="7310">
          <cell r="B7310"/>
        </row>
        <row r="7311">
          <cell r="B7311"/>
        </row>
        <row r="7312">
          <cell r="B7312"/>
        </row>
        <row r="7313">
          <cell r="B7313"/>
        </row>
        <row r="7314">
          <cell r="B7314"/>
        </row>
        <row r="7315">
          <cell r="B7315"/>
        </row>
        <row r="7316">
          <cell r="B7316"/>
        </row>
        <row r="7317">
          <cell r="B7317"/>
        </row>
        <row r="7318">
          <cell r="B7318"/>
        </row>
        <row r="7319">
          <cell r="B7319"/>
        </row>
        <row r="7320">
          <cell r="B7320"/>
        </row>
        <row r="7321">
          <cell r="B7321"/>
        </row>
        <row r="7322">
          <cell r="B7322"/>
        </row>
        <row r="7323">
          <cell r="B7323"/>
        </row>
        <row r="7324">
          <cell r="B7324"/>
        </row>
        <row r="7325">
          <cell r="B7325"/>
        </row>
        <row r="7326">
          <cell r="B7326"/>
        </row>
        <row r="7327">
          <cell r="B7327"/>
        </row>
        <row r="7328">
          <cell r="B7328"/>
        </row>
        <row r="7329">
          <cell r="B7329"/>
        </row>
        <row r="7330">
          <cell r="B7330"/>
        </row>
        <row r="7331">
          <cell r="B7331"/>
        </row>
        <row r="7332">
          <cell r="B7332"/>
        </row>
        <row r="7333">
          <cell r="B7333"/>
        </row>
        <row r="7334">
          <cell r="B7334"/>
        </row>
        <row r="7335">
          <cell r="B7335"/>
        </row>
        <row r="7336">
          <cell r="B7336"/>
        </row>
        <row r="7337">
          <cell r="B7337"/>
        </row>
        <row r="7338">
          <cell r="B7338"/>
        </row>
        <row r="7339">
          <cell r="B7339"/>
        </row>
        <row r="7340">
          <cell r="B7340"/>
        </row>
        <row r="7341">
          <cell r="B7341"/>
        </row>
        <row r="7342">
          <cell r="B7342"/>
        </row>
        <row r="7343">
          <cell r="B7343"/>
        </row>
        <row r="7344">
          <cell r="B7344"/>
        </row>
        <row r="7345">
          <cell r="B7345"/>
        </row>
        <row r="7346">
          <cell r="B7346"/>
        </row>
        <row r="7347">
          <cell r="B7347"/>
        </row>
        <row r="7348">
          <cell r="B7348"/>
        </row>
        <row r="7349">
          <cell r="B7349"/>
        </row>
        <row r="7350">
          <cell r="B7350"/>
        </row>
        <row r="7351">
          <cell r="B7351"/>
        </row>
        <row r="7352">
          <cell r="B7352"/>
        </row>
        <row r="7353">
          <cell r="B7353"/>
        </row>
        <row r="7354">
          <cell r="B7354"/>
        </row>
        <row r="7355">
          <cell r="B7355"/>
        </row>
        <row r="7356">
          <cell r="B7356"/>
        </row>
        <row r="7357">
          <cell r="B7357"/>
        </row>
        <row r="7358">
          <cell r="B7358"/>
        </row>
        <row r="7359">
          <cell r="B7359"/>
        </row>
        <row r="7360">
          <cell r="B7360"/>
        </row>
        <row r="7361">
          <cell r="B7361"/>
        </row>
        <row r="7362">
          <cell r="B7362"/>
        </row>
        <row r="7363">
          <cell r="B7363"/>
        </row>
        <row r="7364">
          <cell r="B7364"/>
        </row>
        <row r="7365">
          <cell r="B7365"/>
        </row>
        <row r="7366">
          <cell r="B7366"/>
        </row>
        <row r="7367">
          <cell r="B7367"/>
        </row>
        <row r="7368">
          <cell r="B7368"/>
        </row>
        <row r="7369">
          <cell r="B7369"/>
        </row>
        <row r="7370">
          <cell r="B7370"/>
        </row>
        <row r="7371">
          <cell r="B7371"/>
        </row>
        <row r="7372">
          <cell r="B7372"/>
        </row>
        <row r="7373">
          <cell r="B7373"/>
        </row>
        <row r="7374">
          <cell r="B7374"/>
        </row>
        <row r="7375">
          <cell r="B7375"/>
        </row>
        <row r="7376">
          <cell r="B7376"/>
        </row>
        <row r="7377">
          <cell r="B7377"/>
        </row>
        <row r="7378">
          <cell r="B7378"/>
        </row>
        <row r="7379">
          <cell r="B7379"/>
        </row>
        <row r="7380">
          <cell r="B7380"/>
        </row>
        <row r="7381">
          <cell r="B7381"/>
        </row>
        <row r="7382">
          <cell r="B7382"/>
        </row>
        <row r="7383">
          <cell r="B7383"/>
        </row>
        <row r="7384">
          <cell r="B7384"/>
        </row>
        <row r="7385">
          <cell r="B7385"/>
        </row>
        <row r="7386">
          <cell r="B7386"/>
        </row>
        <row r="7387">
          <cell r="B7387"/>
        </row>
        <row r="7388">
          <cell r="B7388"/>
        </row>
        <row r="7389">
          <cell r="B7389"/>
        </row>
        <row r="7390">
          <cell r="B7390"/>
        </row>
        <row r="7391">
          <cell r="B7391"/>
        </row>
        <row r="7392">
          <cell r="B7392"/>
        </row>
        <row r="7393">
          <cell r="B7393"/>
        </row>
        <row r="7394">
          <cell r="B7394"/>
        </row>
        <row r="7395">
          <cell r="B7395"/>
        </row>
        <row r="7396">
          <cell r="B7396"/>
        </row>
        <row r="7397">
          <cell r="B7397"/>
        </row>
        <row r="7398">
          <cell r="B7398"/>
        </row>
        <row r="7399">
          <cell r="B7399"/>
        </row>
        <row r="7400">
          <cell r="B7400"/>
        </row>
        <row r="7401">
          <cell r="B7401"/>
        </row>
        <row r="7402">
          <cell r="B7402"/>
        </row>
        <row r="7403">
          <cell r="B7403"/>
        </row>
        <row r="7404">
          <cell r="B7404"/>
        </row>
        <row r="7405">
          <cell r="B7405"/>
        </row>
        <row r="7406">
          <cell r="B7406"/>
        </row>
        <row r="7407">
          <cell r="B7407"/>
        </row>
        <row r="7408">
          <cell r="B7408"/>
        </row>
        <row r="7409">
          <cell r="B7409"/>
        </row>
        <row r="7410">
          <cell r="B7410"/>
        </row>
        <row r="7411">
          <cell r="B7411"/>
        </row>
        <row r="7412">
          <cell r="B7412"/>
        </row>
        <row r="7413">
          <cell r="B7413"/>
        </row>
        <row r="7414">
          <cell r="B7414"/>
        </row>
        <row r="7415">
          <cell r="B7415"/>
        </row>
        <row r="7416">
          <cell r="B7416"/>
        </row>
        <row r="7417">
          <cell r="B7417"/>
        </row>
        <row r="7418">
          <cell r="B7418"/>
        </row>
        <row r="7419">
          <cell r="B7419"/>
        </row>
        <row r="7420">
          <cell r="B7420"/>
        </row>
        <row r="7421">
          <cell r="B7421"/>
        </row>
        <row r="7422">
          <cell r="B7422"/>
        </row>
        <row r="7423">
          <cell r="B7423"/>
        </row>
        <row r="7424">
          <cell r="B7424"/>
        </row>
        <row r="7425">
          <cell r="B7425"/>
        </row>
        <row r="7426">
          <cell r="B7426"/>
        </row>
        <row r="7427">
          <cell r="B7427"/>
        </row>
        <row r="7428">
          <cell r="B7428"/>
        </row>
        <row r="7429">
          <cell r="B7429"/>
        </row>
        <row r="7430">
          <cell r="B7430"/>
        </row>
        <row r="7431">
          <cell r="B7431"/>
        </row>
        <row r="7432">
          <cell r="B7432"/>
        </row>
        <row r="7433">
          <cell r="B7433"/>
        </row>
        <row r="7434">
          <cell r="B7434"/>
        </row>
        <row r="7435">
          <cell r="B7435"/>
        </row>
        <row r="7436">
          <cell r="B7436"/>
        </row>
        <row r="7437">
          <cell r="B7437"/>
        </row>
        <row r="7438">
          <cell r="B7438"/>
        </row>
        <row r="7439">
          <cell r="B7439"/>
        </row>
        <row r="7440">
          <cell r="B7440"/>
        </row>
        <row r="7441">
          <cell r="B7441"/>
        </row>
        <row r="7442">
          <cell r="B7442"/>
        </row>
        <row r="7443">
          <cell r="B7443"/>
        </row>
        <row r="7444">
          <cell r="B7444"/>
        </row>
        <row r="7445">
          <cell r="B7445"/>
        </row>
        <row r="7446">
          <cell r="B7446"/>
        </row>
        <row r="7447">
          <cell r="B7447"/>
        </row>
        <row r="7448">
          <cell r="B7448"/>
        </row>
        <row r="7449">
          <cell r="B7449"/>
        </row>
        <row r="7450">
          <cell r="B7450"/>
        </row>
        <row r="7451">
          <cell r="B7451"/>
        </row>
        <row r="7452">
          <cell r="B7452"/>
        </row>
        <row r="7453">
          <cell r="B7453"/>
        </row>
        <row r="7454">
          <cell r="B7454"/>
        </row>
        <row r="7455">
          <cell r="B7455"/>
        </row>
        <row r="7456">
          <cell r="B7456"/>
        </row>
        <row r="7457">
          <cell r="B7457"/>
        </row>
        <row r="7458">
          <cell r="B7458"/>
        </row>
        <row r="7459">
          <cell r="B7459"/>
        </row>
        <row r="7460">
          <cell r="B7460"/>
        </row>
        <row r="7461">
          <cell r="B7461"/>
        </row>
        <row r="7462">
          <cell r="B7462"/>
        </row>
        <row r="7463">
          <cell r="B7463"/>
        </row>
        <row r="7464">
          <cell r="B7464"/>
        </row>
        <row r="7465">
          <cell r="B7465"/>
        </row>
        <row r="7466">
          <cell r="B7466"/>
        </row>
        <row r="7467">
          <cell r="B7467"/>
        </row>
        <row r="7468">
          <cell r="B7468"/>
        </row>
        <row r="7469">
          <cell r="B7469"/>
        </row>
        <row r="7470">
          <cell r="B7470"/>
        </row>
        <row r="7471">
          <cell r="B7471"/>
        </row>
        <row r="7472">
          <cell r="B7472"/>
        </row>
        <row r="7473">
          <cell r="B7473"/>
        </row>
        <row r="7474">
          <cell r="B7474"/>
        </row>
        <row r="7475">
          <cell r="B7475"/>
        </row>
        <row r="7476">
          <cell r="B7476"/>
        </row>
        <row r="7477">
          <cell r="B7477"/>
        </row>
        <row r="7478">
          <cell r="B7478"/>
        </row>
        <row r="7479">
          <cell r="B7479"/>
        </row>
        <row r="7480">
          <cell r="B7480"/>
        </row>
        <row r="7481">
          <cell r="B7481"/>
        </row>
        <row r="7482">
          <cell r="B7482"/>
        </row>
        <row r="7483">
          <cell r="B7483"/>
        </row>
        <row r="7484">
          <cell r="B7484"/>
        </row>
        <row r="7485">
          <cell r="B7485"/>
        </row>
        <row r="7486">
          <cell r="B7486"/>
        </row>
        <row r="7487">
          <cell r="B7487"/>
        </row>
        <row r="7488">
          <cell r="B7488"/>
        </row>
        <row r="7489">
          <cell r="B7489"/>
        </row>
        <row r="7490">
          <cell r="B7490"/>
        </row>
        <row r="7491">
          <cell r="B7491"/>
        </row>
        <row r="7492">
          <cell r="B7492"/>
        </row>
        <row r="7493">
          <cell r="B7493"/>
        </row>
        <row r="7494">
          <cell r="B7494"/>
        </row>
        <row r="7495">
          <cell r="B7495"/>
        </row>
        <row r="7496">
          <cell r="B7496"/>
        </row>
        <row r="7497">
          <cell r="B7497"/>
        </row>
        <row r="7498">
          <cell r="B7498"/>
        </row>
        <row r="7499">
          <cell r="B7499"/>
        </row>
        <row r="7500">
          <cell r="B7500"/>
        </row>
        <row r="7501">
          <cell r="B7501"/>
        </row>
        <row r="7502">
          <cell r="B7502"/>
        </row>
        <row r="7503">
          <cell r="B7503"/>
        </row>
        <row r="7504">
          <cell r="B7504"/>
        </row>
        <row r="7505">
          <cell r="B7505"/>
        </row>
        <row r="7506">
          <cell r="B7506"/>
        </row>
        <row r="7507">
          <cell r="B7507"/>
        </row>
        <row r="7508">
          <cell r="B7508"/>
        </row>
        <row r="7509">
          <cell r="B7509"/>
        </row>
        <row r="7510">
          <cell r="B7510"/>
        </row>
        <row r="7511">
          <cell r="B7511"/>
        </row>
        <row r="7512">
          <cell r="B7512"/>
        </row>
        <row r="7513">
          <cell r="B7513"/>
        </row>
        <row r="7514">
          <cell r="B7514"/>
        </row>
        <row r="7515">
          <cell r="B7515"/>
        </row>
        <row r="7516">
          <cell r="B7516"/>
        </row>
        <row r="7517">
          <cell r="B7517"/>
        </row>
        <row r="7518">
          <cell r="B7518"/>
        </row>
        <row r="7519">
          <cell r="B7519"/>
        </row>
        <row r="7520">
          <cell r="B7520"/>
        </row>
        <row r="7521">
          <cell r="B7521"/>
        </row>
        <row r="7522">
          <cell r="B7522"/>
        </row>
        <row r="7523">
          <cell r="B7523"/>
        </row>
        <row r="7524">
          <cell r="B7524"/>
        </row>
        <row r="7525">
          <cell r="B7525"/>
        </row>
        <row r="7526">
          <cell r="B7526"/>
        </row>
        <row r="7527">
          <cell r="B7527"/>
        </row>
        <row r="7528">
          <cell r="B7528"/>
        </row>
        <row r="7529">
          <cell r="B7529"/>
        </row>
        <row r="7530">
          <cell r="B7530"/>
        </row>
        <row r="7531">
          <cell r="B7531"/>
        </row>
        <row r="7532">
          <cell r="B7532"/>
        </row>
        <row r="7533">
          <cell r="B7533"/>
        </row>
        <row r="7534">
          <cell r="B7534"/>
        </row>
        <row r="7535">
          <cell r="B7535"/>
        </row>
        <row r="7536">
          <cell r="B7536"/>
        </row>
        <row r="7537">
          <cell r="B7537"/>
        </row>
        <row r="7538">
          <cell r="B7538"/>
        </row>
        <row r="7539">
          <cell r="B7539"/>
        </row>
        <row r="7540">
          <cell r="B7540"/>
        </row>
        <row r="7541">
          <cell r="B7541"/>
        </row>
        <row r="7542">
          <cell r="B7542"/>
        </row>
        <row r="7543">
          <cell r="B7543"/>
        </row>
        <row r="7544">
          <cell r="B7544"/>
        </row>
        <row r="7545">
          <cell r="B7545"/>
        </row>
        <row r="7546">
          <cell r="B7546"/>
        </row>
        <row r="7547">
          <cell r="B7547"/>
        </row>
        <row r="7548">
          <cell r="B7548"/>
        </row>
        <row r="7549">
          <cell r="B7549"/>
        </row>
        <row r="7550">
          <cell r="B7550"/>
        </row>
        <row r="7551">
          <cell r="B7551"/>
        </row>
        <row r="7552">
          <cell r="B7552"/>
        </row>
        <row r="7553">
          <cell r="B7553"/>
        </row>
        <row r="7554">
          <cell r="B7554"/>
        </row>
        <row r="7555">
          <cell r="B7555"/>
        </row>
        <row r="7556">
          <cell r="B7556"/>
        </row>
        <row r="7557">
          <cell r="B7557"/>
        </row>
        <row r="7558">
          <cell r="B7558"/>
        </row>
        <row r="7559">
          <cell r="B7559"/>
        </row>
        <row r="7560">
          <cell r="B7560"/>
        </row>
        <row r="7561">
          <cell r="B7561"/>
        </row>
        <row r="7562">
          <cell r="B7562"/>
        </row>
        <row r="7563">
          <cell r="B7563"/>
        </row>
        <row r="7564">
          <cell r="B7564"/>
        </row>
        <row r="7565">
          <cell r="B7565"/>
        </row>
        <row r="7566">
          <cell r="B7566"/>
        </row>
        <row r="7567">
          <cell r="B7567"/>
        </row>
        <row r="7568">
          <cell r="B7568"/>
        </row>
        <row r="7569">
          <cell r="B7569"/>
        </row>
        <row r="7570">
          <cell r="B7570"/>
        </row>
        <row r="7571">
          <cell r="B7571"/>
        </row>
        <row r="7572">
          <cell r="B7572"/>
        </row>
        <row r="7573">
          <cell r="B7573"/>
        </row>
        <row r="7574">
          <cell r="B7574"/>
        </row>
        <row r="7575">
          <cell r="B7575"/>
        </row>
        <row r="7576">
          <cell r="B7576"/>
        </row>
        <row r="7577">
          <cell r="B7577"/>
        </row>
        <row r="7578">
          <cell r="B7578"/>
        </row>
        <row r="7579">
          <cell r="B7579"/>
        </row>
        <row r="7580">
          <cell r="B7580"/>
        </row>
        <row r="7581">
          <cell r="B7581"/>
        </row>
        <row r="7582">
          <cell r="B7582"/>
        </row>
        <row r="7583">
          <cell r="B7583"/>
        </row>
        <row r="7584">
          <cell r="B7584"/>
        </row>
        <row r="7585">
          <cell r="B7585"/>
        </row>
        <row r="7586">
          <cell r="B7586"/>
        </row>
        <row r="7587">
          <cell r="B7587"/>
        </row>
        <row r="7588">
          <cell r="B7588"/>
        </row>
        <row r="7589">
          <cell r="B7589"/>
        </row>
        <row r="7590">
          <cell r="B7590"/>
        </row>
        <row r="7591">
          <cell r="B7591"/>
        </row>
        <row r="7592">
          <cell r="B7592"/>
        </row>
        <row r="7593">
          <cell r="B7593"/>
        </row>
        <row r="7594">
          <cell r="B7594"/>
        </row>
        <row r="7595">
          <cell r="B7595"/>
        </row>
        <row r="7596">
          <cell r="B7596"/>
        </row>
        <row r="7597">
          <cell r="B7597"/>
        </row>
        <row r="7598">
          <cell r="B7598"/>
        </row>
        <row r="7599">
          <cell r="B7599"/>
        </row>
        <row r="7600">
          <cell r="B7600"/>
        </row>
        <row r="7601">
          <cell r="B7601"/>
        </row>
        <row r="7602">
          <cell r="B7602"/>
        </row>
        <row r="7603">
          <cell r="B7603"/>
        </row>
        <row r="7604">
          <cell r="B7604"/>
        </row>
        <row r="7605">
          <cell r="B7605"/>
        </row>
        <row r="7606">
          <cell r="B7606"/>
        </row>
        <row r="7607">
          <cell r="B7607"/>
        </row>
        <row r="7608">
          <cell r="B7608"/>
        </row>
        <row r="7609">
          <cell r="B7609"/>
        </row>
        <row r="7610">
          <cell r="B7610"/>
        </row>
        <row r="7611">
          <cell r="B7611"/>
        </row>
        <row r="7612">
          <cell r="B7612"/>
        </row>
        <row r="7613">
          <cell r="B7613"/>
        </row>
        <row r="7614">
          <cell r="B7614"/>
        </row>
        <row r="7615">
          <cell r="B7615"/>
        </row>
        <row r="7616">
          <cell r="B7616"/>
        </row>
        <row r="7617">
          <cell r="B7617"/>
        </row>
        <row r="7618">
          <cell r="B7618"/>
        </row>
        <row r="7619">
          <cell r="B7619"/>
        </row>
        <row r="7620">
          <cell r="B7620"/>
        </row>
        <row r="7621">
          <cell r="B7621"/>
        </row>
        <row r="7622">
          <cell r="B7622"/>
        </row>
        <row r="7623">
          <cell r="B7623"/>
        </row>
        <row r="7624">
          <cell r="B7624"/>
        </row>
        <row r="7625">
          <cell r="B7625"/>
        </row>
        <row r="7626">
          <cell r="B7626"/>
        </row>
        <row r="7627">
          <cell r="B7627"/>
        </row>
        <row r="7628">
          <cell r="B7628"/>
        </row>
        <row r="7629">
          <cell r="B7629"/>
        </row>
        <row r="7630">
          <cell r="B7630"/>
        </row>
        <row r="7631">
          <cell r="B7631"/>
        </row>
        <row r="7632">
          <cell r="B7632"/>
        </row>
        <row r="7633">
          <cell r="B7633"/>
        </row>
        <row r="7634">
          <cell r="B7634"/>
        </row>
        <row r="7635">
          <cell r="B7635"/>
        </row>
        <row r="7636">
          <cell r="B7636"/>
        </row>
        <row r="7637">
          <cell r="B7637"/>
        </row>
        <row r="7638">
          <cell r="B7638"/>
        </row>
        <row r="7639">
          <cell r="B7639"/>
        </row>
        <row r="7640">
          <cell r="B7640"/>
        </row>
        <row r="7641">
          <cell r="B7641"/>
        </row>
        <row r="7642">
          <cell r="B7642"/>
        </row>
        <row r="7643">
          <cell r="B7643"/>
        </row>
        <row r="7644">
          <cell r="B7644"/>
        </row>
        <row r="7645">
          <cell r="B7645"/>
        </row>
        <row r="7646">
          <cell r="B7646"/>
        </row>
        <row r="7647">
          <cell r="B7647"/>
        </row>
        <row r="7648">
          <cell r="B7648"/>
        </row>
        <row r="7649">
          <cell r="B7649"/>
        </row>
        <row r="7650">
          <cell r="B7650"/>
        </row>
        <row r="7651">
          <cell r="B7651"/>
        </row>
        <row r="7652">
          <cell r="B7652"/>
        </row>
        <row r="7653">
          <cell r="B7653"/>
        </row>
        <row r="7654">
          <cell r="B7654"/>
        </row>
        <row r="7655">
          <cell r="B7655"/>
        </row>
        <row r="7656">
          <cell r="B7656"/>
        </row>
        <row r="7657">
          <cell r="B7657"/>
        </row>
        <row r="7658">
          <cell r="B7658"/>
        </row>
        <row r="7659">
          <cell r="B7659"/>
        </row>
        <row r="7660">
          <cell r="B7660"/>
        </row>
        <row r="7661">
          <cell r="B7661"/>
        </row>
        <row r="7662">
          <cell r="B7662"/>
        </row>
        <row r="7663">
          <cell r="B7663"/>
        </row>
        <row r="7664">
          <cell r="B7664"/>
        </row>
        <row r="7665">
          <cell r="B7665"/>
        </row>
        <row r="7666">
          <cell r="B7666"/>
        </row>
        <row r="7667">
          <cell r="B7667"/>
        </row>
        <row r="7668">
          <cell r="B7668"/>
        </row>
        <row r="7669">
          <cell r="B7669"/>
        </row>
        <row r="7670">
          <cell r="B7670"/>
        </row>
        <row r="7671">
          <cell r="B7671"/>
        </row>
        <row r="7672">
          <cell r="B7672"/>
        </row>
        <row r="7673">
          <cell r="B7673"/>
        </row>
        <row r="7674">
          <cell r="B7674"/>
        </row>
        <row r="7675">
          <cell r="B7675"/>
        </row>
        <row r="7676">
          <cell r="B7676"/>
        </row>
        <row r="7677">
          <cell r="B7677"/>
        </row>
        <row r="7678">
          <cell r="B7678"/>
        </row>
        <row r="7679">
          <cell r="B7679"/>
        </row>
        <row r="7680">
          <cell r="B7680"/>
        </row>
        <row r="7681">
          <cell r="B7681"/>
        </row>
        <row r="7682">
          <cell r="B7682"/>
        </row>
        <row r="7683">
          <cell r="B7683"/>
        </row>
        <row r="7684">
          <cell r="B7684"/>
        </row>
        <row r="7685">
          <cell r="B7685"/>
        </row>
        <row r="7686">
          <cell r="B7686"/>
        </row>
        <row r="7687">
          <cell r="B7687"/>
        </row>
        <row r="7688">
          <cell r="B7688"/>
        </row>
        <row r="7689">
          <cell r="B7689"/>
        </row>
        <row r="7690">
          <cell r="B7690"/>
        </row>
        <row r="7691">
          <cell r="B7691"/>
        </row>
        <row r="7692">
          <cell r="B7692"/>
        </row>
        <row r="7693">
          <cell r="B7693"/>
        </row>
        <row r="7694">
          <cell r="B7694"/>
        </row>
        <row r="7695">
          <cell r="B7695"/>
        </row>
        <row r="7696">
          <cell r="B7696"/>
        </row>
        <row r="7697">
          <cell r="B7697"/>
        </row>
        <row r="7698">
          <cell r="B7698"/>
        </row>
        <row r="7699">
          <cell r="B7699"/>
        </row>
        <row r="7700">
          <cell r="B7700"/>
        </row>
        <row r="7701">
          <cell r="B7701"/>
        </row>
        <row r="7702">
          <cell r="B7702"/>
        </row>
        <row r="7703">
          <cell r="B7703"/>
        </row>
        <row r="7704">
          <cell r="B7704"/>
        </row>
        <row r="7705">
          <cell r="B7705"/>
        </row>
        <row r="7706">
          <cell r="B7706"/>
        </row>
        <row r="7707">
          <cell r="B7707"/>
        </row>
        <row r="7708">
          <cell r="B7708"/>
        </row>
        <row r="7709">
          <cell r="B7709"/>
        </row>
        <row r="7710">
          <cell r="B7710"/>
        </row>
        <row r="7711">
          <cell r="B7711"/>
        </row>
        <row r="7712">
          <cell r="B7712"/>
        </row>
        <row r="7713">
          <cell r="B7713"/>
        </row>
        <row r="7714">
          <cell r="B7714"/>
        </row>
        <row r="7715">
          <cell r="B7715"/>
        </row>
        <row r="7716">
          <cell r="B7716"/>
        </row>
        <row r="7717">
          <cell r="B7717"/>
        </row>
        <row r="7718">
          <cell r="B7718"/>
        </row>
        <row r="7719">
          <cell r="B7719"/>
        </row>
        <row r="7720">
          <cell r="B7720"/>
        </row>
        <row r="7721">
          <cell r="B7721"/>
        </row>
        <row r="7722">
          <cell r="B7722"/>
        </row>
        <row r="7723">
          <cell r="B7723"/>
        </row>
        <row r="7724">
          <cell r="B7724"/>
        </row>
        <row r="7725">
          <cell r="B7725"/>
        </row>
        <row r="7726">
          <cell r="B7726"/>
        </row>
        <row r="7727">
          <cell r="B7727"/>
        </row>
        <row r="7728">
          <cell r="B7728"/>
        </row>
        <row r="7729">
          <cell r="B7729"/>
        </row>
        <row r="7730">
          <cell r="B7730"/>
        </row>
        <row r="7731">
          <cell r="B7731"/>
        </row>
        <row r="7732">
          <cell r="B7732"/>
        </row>
        <row r="7733">
          <cell r="B7733"/>
        </row>
        <row r="7734">
          <cell r="B7734"/>
        </row>
        <row r="7735">
          <cell r="B7735"/>
        </row>
        <row r="7736">
          <cell r="B7736"/>
        </row>
        <row r="7737">
          <cell r="B7737"/>
        </row>
        <row r="7738">
          <cell r="B7738"/>
        </row>
        <row r="7739">
          <cell r="B7739"/>
        </row>
        <row r="7740">
          <cell r="B7740"/>
        </row>
        <row r="7741">
          <cell r="B7741"/>
        </row>
        <row r="7742">
          <cell r="B7742"/>
        </row>
        <row r="7743">
          <cell r="B7743"/>
        </row>
        <row r="7744">
          <cell r="B7744"/>
        </row>
        <row r="7745">
          <cell r="B7745"/>
        </row>
        <row r="7746">
          <cell r="B7746"/>
        </row>
        <row r="7747">
          <cell r="B7747"/>
        </row>
        <row r="7748">
          <cell r="B7748"/>
        </row>
        <row r="7749">
          <cell r="B7749"/>
        </row>
        <row r="7750">
          <cell r="B7750"/>
        </row>
        <row r="7751">
          <cell r="B7751"/>
        </row>
        <row r="7752">
          <cell r="B7752"/>
        </row>
        <row r="7753">
          <cell r="B7753"/>
        </row>
        <row r="7754">
          <cell r="B7754"/>
        </row>
        <row r="7755">
          <cell r="B7755"/>
        </row>
        <row r="7756">
          <cell r="B7756"/>
        </row>
        <row r="7757">
          <cell r="B7757"/>
        </row>
        <row r="7758">
          <cell r="B7758"/>
        </row>
        <row r="7759">
          <cell r="B7759"/>
        </row>
        <row r="7760">
          <cell r="B7760"/>
        </row>
        <row r="7761">
          <cell r="B7761"/>
        </row>
        <row r="7762">
          <cell r="B7762"/>
        </row>
        <row r="7763">
          <cell r="B7763"/>
        </row>
        <row r="7764">
          <cell r="B7764"/>
        </row>
        <row r="7765">
          <cell r="B7765"/>
        </row>
        <row r="7766">
          <cell r="B7766"/>
        </row>
        <row r="7767">
          <cell r="B7767"/>
        </row>
        <row r="7768">
          <cell r="B7768"/>
        </row>
        <row r="7769">
          <cell r="B7769"/>
        </row>
        <row r="7770">
          <cell r="B7770"/>
        </row>
        <row r="7771">
          <cell r="B7771"/>
        </row>
        <row r="7772">
          <cell r="B7772"/>
        </row>
        <row r="7773">
          <cell r="B7773"/>
        </row>
        <row r="7774">
          <cell r="B7774"/>
        </row>
        <row r="7775">
          <cell r="B7775"/>
        </row>
        <row r="7776">
          <cell r="B7776"/>
        </row>
        <row r="7777">
          <cell r="B7777"/>
        </row>
        <row r="7778">
          <cell r="B7778"/>
        </row>
        <row r="7779">
          <cell r="B7779"/>
        </row>
        <row r="7780">
          <cell r="B7780"/>
        </row>
        <row r="7781">
          <cell r="B7781"/>
        </row>
        <row r="7782">
          <cell r="B7782"/>
        </row>
        <row r="7783">
          <cell r="B7783"/>
        </row>
        <row r="7784">
          <cell r="B7784"/>
        </row>
        <row r="7785">
          <cell r="B7785"/>
        </row>
        <row r="7786">
          <cell r="B7786"/>
        </row>
        <row r="7787">
          <cell r="B7787"/>
        </row>
        <row r="7788">
          <cell r="B7788"/>
        </row>
        <row r="7789">
          <cell r="B7789"/>
        </row>
        <row r="7790">
          <cell r="B7790"/>
        </row>
        <row r="7791">
          <cell r="B7791"/>
        </row>
        <row r="7792">
          <cell r="B7792"/>
        </row>
        <row r="7793">
          <cell r="B7793"/>
        </row>
        <row r="7794">
          <cell r="B7794"/>
        </row>
        <row r="7795">
          <cell r="B7795"/>
        </row>
        <row r="7796">
          <cell r="B7796"/>
        </row>
        <row r="7797">
          <cell r="B7797"/>
        </row>
        <row r="7798">
          <cell r="B7798"/>
        </row>
        <row r="7799">
          <cell r="B7799"/>
        </row>
        <row r="7800">
          <cell r="B7800"/>
        </row>
        <row r="7801">
          <cell r="B7801"/>
        </row>
        <row r="7802">
          <cell r="B7802"/>
        </row>
        <row r="7803">
          <cell r="B7803"/>
        </row>
        <row r="7804">
          <cell r="B7804"/>
        </row>
        <row r="7805">
          <cell r="B7805"/>
        </row>
        <row r="7806">
          <cell r="B7806"/>
        </row>
        <row r="7807">
          <cell r="B7807"/>
        </row>
        <row r="7808">
          <cell r="B7808"/>
        </row>
        <row r="7809">
          <cell r="B7809"/>
        </row>
        <row r="7810">
          <cell r="B7810"/>
        </row>
        <row r="7811">
          <cell r="B7811"/>
        </row>
        <row r="7812">
          <cell r="B7812"/>
        </row>
        <row r="7813">
          <cell r="B7813"/>
        </row>
        <row r="7814">
          <cell r="B7814"/>
        </row>
        <row r="7815">
          <cell r="B7815"/>
        </row>
        <row r="7816">
          <cell r="B7816"/>
        </row>
        <row r="7817">
          <cell r="B7817"/>
        </row>
        <row r="7818">
          <cell r="B7818"/>
        </row>
        <row r="7819">
          <cell r="B7819"/>
        </row>
        <row r="7820">
          <cell r="B7820"/>
        </row>
        <row r="7821">
          <cell r="B7821"/>
        </row>
        <row r="7822">
          <cell r="B7822"/>
        </row>
        <row r="7823">
          <cell r="B7823"/>
        </row>
        <row r="7824">
          <cell r="B7824"/>
        </row>
        <row r="7825">
          <cell r="B7825"/>
        </row>
        <row r="7826">
          <cell r="B7826"/>
        </row>
        <row r="7827">
          <cell r="B7827"/>
        </row>
        <row r="7828">
          <cell r="B7828"/>
        </row>
        <row r="7829">
          <cell r="B7829"/>
        </row>
        <row r="7830">
          <cell r="B7830"/>
        </row>
        <row r="7831">
          <cell r="B7831"/>
        </row>
        <row r="7832">
          <cell r="B7832"/>
        </row>
        <row r="7833">
          <cell r="B7833"/>
        </row>
        <row r="7834">
          <cell r="B7834"/>
        </row>
        <row r="7835">
          <cell r="B7835"/>
        </row>
        <row r="7836">
          <cell r="B7836"/>
        </row>
        <row r="7837">
          <cell r="B7837"/>
        </row>
        <row r="7838">
          <cell r="B7838"/>
        </row>
        <row r="7839">
          <cell r="B7839"/>
        </row>
        <row r="7840">
          <cell r="B7840"/>
        </row>
        <row r="7841">
          <cell r="B7841"/>
        </row>
        <row r="7842">
          <cell r="B7842"/>
        </row>
        <row r="7843">
          <cell r="B7843"/>
        </row>
        <row r="7844">
          <cell r="B7844"/>
        </row>
        <row r="7845">
          <cell r="B7845"/>
        </row>
        <row r="7846">
          <cell r="B7846"/>
        </row>
        <row r="7847">
          <cell r="B7847"/>
        </row>
        <row r="7848">
          <cell r="B7848"/>
        </row>
        <row r="7849">
          <cell r="B7849"/>
        </row>
        <row r="7850">
          <cell r="B7850"/>
        </row>
        <row r="7851">
          <cell r="B7851"/>
        </row>
        <row r="7852">
          <cell r="B7852"/>
        </row>
        <row r="7853">
          <cell r="B7853"/>
        </row>
        <row r="7854">
          <cell r="B7854"/>
        </row>
        <row r="7855">
          <cell r="B7855"/>
        </row>
        <row r="7856">
          <cell r="B7856"/>
        </row>
        <row r="7857">
          <cell r="B7857"/>
        </row>
        <row r="7858">
          <cell r="B7858"/>
        </row>
        <row r="7859">
          <cell r="B7859"/>
        </row>
        <row r="7860">
          <cell r="B7860"/>
        </row>
        <row r="7861">
          <cell r="B7861"/>
        </row>
        <row r="7862">
          <cell r="B7862"/>
        </row>
        <row r="7863">
          <cell r="B7863"/>
        </row>
        <row r="7864">
          <cell r="B7864"/>
        </row>
        <row r="7865">
          <cell r="B7865"/>
        </row>
        <row r="7866">
          <cell r="B7866"/>
        </row>
        <row r="7867">
          <cell r="B7867"/>
        </row>
        <row r="7868">
          <cell r="B7868"/>
        </row>
        <row r="7869">
          <cell r="B7869"/>
        </row>
        <row r="7870">
          <cell r="B7870"/>
        </row>
        <row r="7871">
          <cell r="B7871"/>
        </row>
        <row r="7872">
          <cell r="B7872"/>
        </row>
        <row r="7873">
          <cell r="B7873"/>
        </row>
        <row r="7874">
          <cell r="B7874"/>
        </row>
        <row r="7875">
          <cell r="B7875"/>
        </row>
        <row r="7876">
          <cell r="B7876"/>
        </row>
        <row r="7877">
          <cell r="B7877"/>
        </row>
        <row r="7878">
          <cell r="B7878"/>
        </row>
        <row r="7879">
          <cell r="B7879"/>
        </row>
        <row r="7880">
          <cell r="B7880"/>
        </row>
        <row r="7881">
          <cell r="B7881"/>
        </row>
        <row r="7882">
          <cell r="B7882"/>
        </row>
        <row r="7883">
          <cell r="B7883"/>
        </row>
        <row r="7884">
          <cell r="B7884"/>
        </row>
        <row r="7885">
          <cell r="B7885"/>
        </row>
        <row r="7886">
          <cell r="B7886"/>
        </row>
        <row r="7887">
          <cell r="B7887"/>
        </row>
        <row r="7888">
          <cell r="B7888"/>
        </row>
        <row r="7889">
          <cell r="B7889"/>
        </row>
        <row r="7890">
          <cell r="B7890"/>
        </row>
        <row r="7891">
          <cell r="B7891"/>
        </row>
        <row r="7892">
          <cell r="B7892"/>
        </row>
        <row r="7893">
          <cell r="B7893"/>
        </row>
        <row r="7894">
          <cell r="B7894"/>
        </row>
        <row r="7895">
          <cell r="B7895"/>
        </row>
        <row r="7896">
          <cell r="B7896"/>
        </row>
        <row r="7897">
          <cell r="B7897"/>
        </row>
        <row r="7898">
          <cell r="B7898"/>
        </row>
        <row r="7899">
          <cell r="B7899"/>
        </row>
        <row r="7900">
          <cell r="B7900"/>
        </row>
        <row r="7901">
          <cell r="B7901"/>
        </row>
        <row r="7902">
          <cell r="B7902"/>
        </row>
        <row r="7903">
          <cell r="B7903"/>
        </row>
        <row r="7904">
          <cell r="B7904"/>
        </row>
        <row r="7905">
          <cell r="B7905"/>
        </row>
        <row r="7906">
          <cell r="B7906"/>
        </row>
        <row r="7907">
          <cell r="B7907"/>
        </row>
        <row r="7908">
          <cell r="B7908"/>
        </row>
        <row r="7909">
          <cell r="B7909"/>
        </row>
        <row r="7910">
          <cell r="B7910"/>
        </row>
        <row r="7911">
          <cell r="B7911"/>
        </row>
        <row r="7912">
          <cell r="B7912"/>
        </row>
        <row r="7913">
          <cell r="B7913"/>
        </row>
        <row r="7914">
          <cell r="B7914"/>
        </row>
        <row r="7915">
          <cell r="B7915"/>
        </row>
        <row r="7916">
          <cell r="B7916"/>
        </row>
        <row r="7917">
          <cell r="B7917"/>
        </row>
        <row r="7918">
          <cell r="B7918"/>
        </row>
        <row r="7919">
          <cell r="B7919"/>
        </row>
        <row r="7920">
          <cell r="B7920"/>
        </row>
        <row r="7921">
          <cell r="B7921"/>
        </row>
        <row r="7922">
          <cell r="B7922"/>
        </row>
        <row r="7923">
          <cell r="B7923"/>
        </row>
        <row r="7924">
          <cell r="B7924"/>
        </row>
        <row r="7925">
          <cell r="B7925"/>
        </row>
        <row r="7926">
          <cell r="B7926"/>
        </row>
        <row r="7927">
          <cell r="B7927"/>
        </row>
        <row r="7928">
          <cell r="B7928"/>
        </row>
        <row r="7929">
          <cell r="B7929"/>
        </row>
        <row r="7930">
          <cell r="B7930"/>
        </row>
        <row r="7931">
          <cell r="B7931"/>
        </row>
        <row r="7932">
          <cell r="B7932"/>
        </row>
        <row r="7933">
          <cell r="B7933"/>
        </row>
        <row r="7934">
          <cell r="B7934"/>
        </row>
        <row r="7935">
          <cell r="B7935"/>
        </row>
        <row r="7936">
          <cell r="B7936"/>
        </row>
        <row r="7937">
          <cell r="B7937"/>
        </row>
        <row r="7938">
          <cell r="B7938"/>
        </row>
        <row r="7939">
          <cell r="B7939"/>
        </row>
        <row r="7940">
          <cell r="B7940"/>
        </row>
        <row r="7941">
          <cell r="B7941"/>
        </row>
        <row r="7942">
          <cell r="B7942"/>
        </row>
        <row r="7943">
          <cell r="B7943"/>
        </row>
        <row r="7944">
          <cell r="B7944"/>
        </row>
        <row r="7945">
          <cell r="B7945"/>
        </row>
        <row r="7946">
          <cell r="B7946"/>
        </row>
        <row r="7947">
          <cell r="B7947"/>
        </row>
        <row r="7948">
          <cell r="B7948"/>
        </row>
        <row r="7949">
          <cell r="B7949"/>
        </row>
        <row r="7950">
          <cell r="B7950"/>
        </row>
        <row r="7951">
          <cell r="B7951"/>
        </row>
        <row r="7952">
          <cell r="B7952"/>
        </row>
        <row r="7953">
          <cell r="B7953"/>
        </row>
        <row r="7954">
          <cell r="B7954"/>
        </row>
        <row r="7955">
          <cell r="B7955"/>
        </row>
        <row r="7956">
          <cell r="B7956"/>
        </row>
        <row r="7957">
          <cell r="B7957"/>
        </row>
        <row r="7958">
          <cell r="B7958"/>
        </row>
        <row r="7959">
          <cell r="B7959"/>
        </row>
        <row r="7960">
          <cell r="B7960"/>
        </row>
        <row r="7961">
          <cell r="B7961"/>
        </row>
        <row r="7962">
          <cell r="B7962"/>
        </row>
        <row r="7963">
          <cell r="B7963"/>
        </row>
        <row r="7964">
          <cell r="B7964"/>
        </row>
        <row r="7965">
          <cell r="B7965"/>
        </row>
        <row r="7966">
          <cell r="B7966"/>
        </row>
        <row r="7967">
          <cell r="B7967"/>
        </row>
        <row r="7968">
          <cell r="B7968"/>
        </row>
        <row r="7969">
          <cell r="B7969"/>
        </row>
        <row r="7970">
          <cell r="B7970"/>
        </row>
        <row r="7971">
          <cell r="B7971"/>
        </row>
        <row r="7972">
          <cell r="B7972"/>
        </row>
        <row r="7973">
          <cell r="B7973"/>
        </row>
        <row r="7974">
          <cell r="B7974"/>
        </row>
        <row r="7975">
          <cell r="B7975"/>
        </row>
        <row r="7976">
          <cell r="B7976"/>
        </row>
        <row r="7977">
          <cell r="B7977"/>
        </row>
        <row r="7978">
          <cell r="B7978"/>
        </row>
        <row r="7979">
          <cell r="B7979"/>
        </row>
        <row r="7980">
          <cell r="B7980"/>
        </row>
        <row r="7981">
          <cell r="B7981"/>
        </row>
        <row r="7982">
          <cell r="B7982"/>
        </row>
        <row r="7983">
          <cell r="B7983"/>
        </row>
        <row r="7984">
          <cell r="B7984"/>
        </row>
        <row r="7985">
          <cell r="B7985"/>
        </row>
        <row r="7986">
          <cell r="B7986"/>
        </row>
        <row r="7987">
          <cell r="B7987"/>
        </row>
        <row r="7988">
          <cell r="B7988"/>
        </row>
        <row r="7989">
          <cell r="B7989"/>
        </row>
        <row r="7990">
          <cell r="B7990"/>
        </row>
        <row r="7991">
          <cell r="B7991"/>
        </row>
        <row r="7992">
          <cell r="B7992"/>
        </row>
        <row r="7993">
          <cell r="B7993"/>
        </row>
        <row r="7994">
          <cell r="B7994"/>
        </row>
        <row r="7995">
          <cell r="B7995"/>
        </row>
        <row r="7996">
          <cell r="B7996"/>
        </row>
        <row r="7997">
          <cell r="B7997"/>
        </row>
        <row r="7998">
          <cell r="B7998"/>
        </row>
        <row r="7999">
          <cell r="B7999"/>
        </row>
        <row r="8000">
          <cell r="B8000"/>
        </row>
        <row r="8001">
          <cell r="B8001"/>
        </row>
        <row r="8002">
          <cell r="B8002"/>
        </row>
        <row r="8003">
          <cell r="B8003"/>
        </row>
        <row r="8004">
          <cell r="B8004"/>
        </row>
        <row r="8005">
          <cell r="B8005"/>
        </row>
        <row r="8006">
          <cell r="B8006"/>
        </row>
        <row r="8007">
          <cell r="B8007"/>
        </row>
        <row r="8008">
          <cell r="B8008"/>
        </row>
        <row r="8009">
          <cell r="B8009"/>
        </row>
        <row r="8010">
          <cell r="B8010"/>
        </row>
        <row r="8011">
          <cell r="B8011"/>
        </row>
        <row r="8012">
          <cell r="B8012"/>
        </row>
        <row r="8013">
          <cell r="B8013"/>
        </row>
        <row r="8014">
          <cell r="B8014"/>
        </row>
        <row r="8015">
          <cell r="B8015"/>
        </row>
        <row r="8016">
          <cell r="B8016"/>
        </row>
        <row r="8017">
          <cell r="B8017"/>
        </row>
        <row r="8018">
          <cell r="B8018"/>
        </row>
        <row r="8019">
          <cell r="B8019"/>
        </row>
        <row r="8020">
          <cell r="B8020"/>
        </row>
        <row r="8021">
          <cell r="B8021"/>
        </row>
        <row r="8022">
          <cell r="B8022"/>
        </row>
        <row r="8023">
          <cell r="B8023"/>
        </row>
        <row r="8024">
          <cell r="B8024"/>
        </row>
        <row r="8025">
          <cell r="B8025"/>
        </row>
        <row r="8026">
          <cell r="B8026"/>
        </row>
        <row r="8027">
          <cell r="B8027"/>
        </row>
        <row r="8028">
          <cell r="B8028"/>
        </row>
        <row r="8029">
          <cell r="B8029"/>
        </row>
        <row r="8030">
          <cell r="B8030"/>
        </row>
        <row r="8031">
          <cell r="B8031"/>
        </row>
        <row r="8032">
          <cell r="B8032"/>
        </row>
        <row r="8033">
          <cell r="B8033"/>
        </row>
        <row r="8034">
          <cell r="B8034"/>
        </row>
        <row r="8035">
          <cell r="B8035"/>
        </row>
        <row r="8036">
          <cell r="B8036"/>
        </row>
        <row r="8037">
          <cell r="B8037"/>
        </row>
        <row r="8038">
          <cell r="B8038"/>
        </row>
        <row r="8039">
          <cell r="B8039"/>
        </row>
        <row r="8040">
          <cell r="B8040"/>
        </row>
        <row r="8041">
          <cell r="B8041"/>
        </row>
        <row r="8042">
          <cell r="B8042"/>
        </row>
        <row r="8043">
          <cell r="B8043"/>
        </row>
        <row r="8044">
          <cell r="B8044"/>
        </row>
        <row r="8045">
          <cell r="B8045"/>
        </row>
        <row r="8046">
          <cell r="B8046"/>
        </row>
        <row r="8047">
          <cell r="B8047"/>
        </row>
        <row r="8048">
          <cell r="B8048"/>
        </row>
        <row r="8049">
          <cell r="B8049"/>
        </row>
        <row r="8050">
          <cell r="B8050"/>
        </row>
        <row r="8051">
          <cell r="B8051"/>
        </row>
        <row r="8052">
          <cell r="B8052"/>
        </row>
        <row r="8053">
          <cell r="B8053"/>
        </row>
        <row r="8054">
          <cell r="B8054"/>
        </row>
        <row r="8055">
          <cell r="B8055"/>
        </row>
        <row r="8056">
          <cell r="B8056"/>
        </row>
        <row r="8057">
          <cell r="B8057"/>
        </row>
        <row r="8058">
          <cell r="B8058"/>
        </row>
        <row r="8059">
          <cell r="B8059"/>
        </row>
        <row r="8060">
          <cell r="B8060"/>
        </row>
        <row r="8061">
          <cell r="B8061"/>
        </row>
        <row r="8062">
          <cell r="B8062"/>
        </row>
        <row r="8063">
          <cell r="B8063"/>
        </row>
        <row r="8064">
          <cell r="B8064"/>
        </row>
        <row r="8065">
          <cell r="B8065"/>
        </row>
        <row r="8066">
          <cell r="B8066"/>
        </row>
        <row r="8067">
          <cell r="B8067"/>
        </row>
        <row r="8068">
          <cell r="B8068"/>
        </row>
        <row r="8069">
          <cell r="B8069"/>
        </row>
        <row r="8070">
          <cell r="B8070"/>
        </row>
        <row r="8071">
          <cell r="B8071"/>
        </row>
        <row r="8072">
          <cell r="B8072"/>
        </row>
        <row r="8073">
          <cell r="B8073"/>
        </row>
        <row r="8074">
          <cell r="B8074"/>
        </row>
        <row r="8075">
          <cell r="B8075"/>
        </row>
        <row r="8076">
          <cell r="B8076"/>
        </row>
        <row r="8077">
          <cell r="B8077"/>
        </row>
        <row r="8078">
          <cell r="B8078"/>
        </row>
        <row r="8079">
          <cell r="B8079"/>
        </row>
        <row r="8080">
          <cell r="B8080"/>
        </row>
        <row r="8081">
          <cell r="B8081"/>
        </row>
        <row r="8082">
          <cell r="B8082"/>
        </row>
        <row r="8083">
          <cell r="B8083"/>
        </row>
        <row r="8084">
          <cell r="B8084"/>
        </row>
        <row r="8085">
          <cell r="B8085"/>
        </row>
        <row r="8086">
          <cell r="B8086"/>
        </row>
        <row r="8087">
          <cell r="B8087"/>
        </row>
        <row r="8088">
          <cell r="B8088"/>
        </row>
        <row r="8089">
          <cell r="B8089"/>
        </row>
        <row r="8090">
          <cell r="B8090"/>
        </row>
        <row r="8091">
          <cell r="B8091"/>
        </row>
        <row r="8092">
          <cell r="B8092"/>
        </row>
        <row r="8093">
          <cell r="B8093"/>
        </row>
        <row r="8094">
          <cell r="B8094"/>
        </row>
        <row r="8095">
          <cell r="B8095"/>
        </row>
        <row r="8096">
          <cell r="B8096"/>
        </row>
        <row r="8097">
          <cell r="B8097"/>
        </row>
        <row r="8098">
          <cell r="B8098"/>
        </row>
        <row r="8099">
          <cell r="B8099"/>
        </row>
        <row r="8100">
          <cell r="B8100"/>
        </row>
        <row r="8101">
          <cell r="B8101"/>
        </row>
        <row r="8102">
          <cell r="B8102"/>
        </row>
        <row r="8103">
          <cell r="B8103"/>
        </row>
        <row r="8104">
          <cell r="B8104"/>
        </row>
        <row r="8105">
          <cell r="B8105"/>
        </row>
        <row r="8106">
          <cell r="B8106"/>
        </row>
        <row r="8107">
          <cell r="B8107"/>
        </row>
        <row r="8108">
          <cell r="B8108"/>
        </row>
        <row r="8109">
          <cell r="B8109"/>
        </row>
        <row r="8110">
          <cell r="B8110"/>
        </row>
        <row r="8111">
          <cell r="B8111"/>
        </row>
        <row r="8112">
          <cell r="B8112"/>
        </row>
        <row r="8113">
          <cell r="B8113"/>
        </row>
        <row r="8114">
          <cell r="B8114"/>
        </row>
        <row r="8115">
          <cell r="B8115"/>
        </row>
        <row r="8116">
          <cell r="B8116"/>
        </row>
        <row r="8117">
          <cell r="B8117"/>
        </row>
        <row r="8118">
          <cell r="B8118"/>
        </row>
        <row r="8119">
          <cell r="B8119"/>
        </row>
        <row r="8120">
          <cell r="B8120"/>
        </row>
        <row r="8121">
          <cell r="B8121"/>
        </row>
        <row r="8122">
          <cell r="B8122"/>
        </row>
        <row r="8123">
          <cell r="B8123"/>
        </row>
        <row r="8124">
          <cell r="B8124"/>
        </row>
        <row r="8125">
          <cell r="B8125"/>
        </row>
        <row r="8126">
          <cell r="B8126"/>
        </row>
        <row r="8127">
          <cell r="B8127"/>
        </row>
        <row r="8128">
          <cell r="B8128"/>
        </row>
        <row r="8129">
          <cell r="B8129"/>
        </row>
        <row r="8130">
          <cell r="B8130"/>
        </row>
        <row r="8131">
          <cell r="B8131"/>
        </row>
        <row r="8132">
          <cell r="B8132"/>
        </row>
        <row r="8133">
          <cell r="B8133"/>
        </row>
        <row r="8134">
          <cell r="B8134"/>
        </row>
        <row r="8135">
          <cell r="B8135"/>
        </row>
        <row r="8136">
          <cell r="B8136"/>
        </row>
        <row r="8137">
          <cell r="B8137"/>
        </row>
        <row r="8138">
          <cell r="B8138"/>
        </row>
        <row r="8139">
          <cell r="B8139"/>
        </row>
        <row r="8140">
          <cell r="B8140"/>
        </row>
        <row r="8141">
          <cell r="B8141"/>
        </row>
        <row r="8142">
          <cell r="B8142"/>
        </row>
        <row r="8143">
          <cell r="B8143"/>
        </row>
        <row r="8144">
          <cell r="B8144"/>
        </row>
        <row r="8145">
          <cell r="B8145"/>
        </row>
        <row r="8146">
          <cell r="B8146"/>
        </row>
        <row r="8147">
          <cell r="B8147"/>
        </row>
        <row r="8148">
          <cell r="B8148"/>
        </row>
        <row r="8149">
          <cell r="B8149"/>
        </row>
        <row r="8150">
          <cell r="B8150"/>
        </row>
        <row r="8151">
          <cell r="B8151"/>
        </row>
        <row r="8152">
          <cell r="B8152"/>
        </row>
        <row r="8153">
          <cell r="B8153"/>
        </row>
        <row r="8154">
          <cell r="B8154"/>
        </row>
        <row r="8155">
          <cell r="B8155"/>
        </row>
        <row r="8156">
          <cell r="B8156"/>
        </row>
        <row r="8157">
          <cell r="B8157"/>
        </row>
        <row r="8158">
          <cell r="B8158"/>
        </row>
        <row r="8159">
          <cell r="B8159"/>
        </row>
        <row r="8160">
          <cell r="B8160"/>
        </row>
        <row r="8161">
          <cell r="B8161"/>
        </row>
        <row r="8162">
          <cell r="B8162"/>
        </row>
        <row r="8163">
          <cell r="B8163"/>
        </row>
        <row r="8164">
          <cell r="B8164"/>
        </row>
        <row r="8165">
          <cell r="B8165"/>
        </row>
        <row r="8166">
          <cell r="B8166"/>
        </row>
        <row r="8167">
          <cell r="B8167"/>
        </row>
        <row r="8168">
          <cell r="B8168"/>
        </row>
        <row r="8169">
          <cell r="B8169"/>
        </row>
        <row r="8170">
          <cell r="B8170"/>
        </row>
        <row r="8171">
          <cell r="B8171"/>
        </row>
        <row r="8172">
          <cell r="B8172"/>
        </row>
        <row r="8173">
          <cell r="B8173"/>
        </row>
        <row r="8174">
          <cell r="B8174"/>
        </row>
        <row r="8175">
          <cell r="B8175"/>
        </row>
        <row r="8176">
          <cell r="B8176"/>
        </row>
        <row r="8177">
          <cell r="B8177"/>
        </row>
        <row r="8178">
          <cell r="B8178"/>
        </row>
        <row r="8179">
          <cell r="B8179"/>
        </row>
        <row r="8180">
          <cell r="B8180"/>
        </row>
        <row r="8181">
          <cell r="B8181"/>
        </row>
        <row r="8182">
          <cell r="B8182"/>
        </row>
        <row r="8183">
          <cell r="B8183"/>
        </row>
        <row r="8184">
          <cell r="B8184"/>
        </row>
        <row r="8185">
          <cell r="B8185"/>
        </row>
        <row r="8186">
          <cell r="B8186"/>
        </row>
        <row r="8187">
          <cell r="B8187"/>
        </row>
        <row r="8188">
          <cell r="B8188"/>
        </row>
        <row r="8189">
          <cell r="B8189"/>
        </row>
        <row r="8190">
          <cell r="B8190"/>
        </row>
        <row r="8191">
          <cell r="B8191"/>
        </row>
        <row r="8192">
          <cell r="B8192"/>
        </row>
        <row r="8193">
          <cell r="B8193"/>
        </row>
        <row r="8194">
          <cell r="B8194"/>
        </row>
        <row r="8195">
          <cell r="B8195"/>
        </row>
        <row r="8196">
          <cell r="B8196"/>
        </row>
        <row r="8197">
          <cell r="B8197"/>
        </row>
        <row r="8198">
          <cell r="B8198"/>
        </row>
        <row r="8199">
          <cell r="B8199"/>
        </row>
        <row r="8200">
          <cell r="B8200"/>
        </row>
        <row r="8201">
          <cell r="B8201"/>
        </row>
        <row r="8202">
          <cell r="B8202"/>
        </row>
        <row r="8203">
          <cell r="B8203"/>
        </row>
        <row r="8204">
          <cell r="B8204"/>
        </row>
        <row r="8205">
          <cell r="B8205"/>
        </row>
        <row r="8206">
          <cell r="B8206"/>
        </row>
        <row r="8207">
          <cell r="B8207"/>
        </row>
        <row r="8208">
          <cell r="B8208"/>
        </row>
        <row r="8209">
          <cell r="B8209"/>
        </row>
        <row r="8210">
          <cell r="B8210"/>
        </row>
        <row r="8211">
          <cell r="B8211"/>
        </row>
        <row r="8212">
          <cell r="B8212"/>
        </row>
        <row r="8213">
          <cell r="B8213"/>
        </row>
        <row r="8214">
          <cell r="B8214"/>
        </row>
        <row r="8215">
          <cell r="B8215"/>
        </row>
        <row r="8216">
          <cell r="B8216"/>
        </row>
        <row r="8217">
          <cell r="B8217"/>
        </row>
        <row r="8218">
          <cell r="B8218"/>
        </row>
        <row r="8219">
          <cell r="B8219"/>
        </row>
        <row r="8220">
          <cell r="B8220"/>
        </row>
        <row r="8221">
          <cell r="B8221"/>
        </row>
        <row r="8222">
          <cell r="B8222"/>
        </row>
        <row r="8223">
          <cell r="B8223"/>
        </row>
        <row r="8224">
          <cell r="B8224"/>
        </row>
        <row r="8225">
          <cell r="B8225"/>
        </row>
        <row r="8226">
          <cell r="B8226"/>
        </row>
        <row r="8227">
          <cell r="B8227"/>
        </row>
        <row r="8228">
          <cell r="B8228"/>
        </row>
        <row r="8229">
          <cell r="B8229"/>
        </row>
        <row r="8230">
          <cell r="B8230"/>
        </row>
        <row r="8231">
          <cell r="B8231"/>
        </row>
        <row r="8232">
          <cell r="B8232"/>
        </row>
        <row r="8233">
          <cell r="B8233"/>
        </row>
        <row r="8234">
          <cell r="B8234"/>
        </row>
        <row r="8235">
          <cell r="B8235"/>
        </row>
        <row r="8236">
          <cell r="B8236"/>
        </row>
        <row r="8237">
          <cell r="B8237"/>
        </row>
        <row r="8238">
          <cell r="B8238"/>
        </row>
        <row r="8239">
          <cell r="B8239"/>
        </row>
        <row r="8240">
          <cell r="B8240"/>
        </row>
        <row r="8241">
          <cell r="B8241"/>
        </row>
        <row r="8242">
          <cell r="B8242"/>
        </row>
        <row r="8243">
          <cell r="B8243"/>
        </row>
        <row r="8244">
          <cell r="B8244"/>
        </row>
        <row r="8245">
          <cell r="B8245"/>
        </row>
        <row r="8246">
          <cell r="B8246"/>
        </row>
        <row r="8247">
          <cell r="B8247"/>
        </row>
        <row r="8248">
          <cell r="B8248"/>
        </row>
        <row r="8249">
          <cell r="B8249"/>
        </row>
        <row r="8250">
          <cell r="B8250"/>
        </row>
        <row r="8251">
          <cell r="B8251"/>
        </row>
        <row r="8252">
          <cell r="B8252"/>
        </row>
        <row r="8253">
          <cell r="B8253"/>
        </row>
        <row r="8254">
          <cell r="B8254"/>
        </row>
        <row r="8255">
          <cell r="B8255"/>
        </row>
        <row r="8256">
          <cell r="B8256"/>
        </row>
        <row r="8257">
          <cell r="B8257"/>
        </row>
        <row r="8258">
          <cell r="B8258"/>
        </row>
        <row r="8259">
          <cell r="B8259"/>
        </row>
        <row r="8260">
          <cell r="B8260"/>
        </row>
        <row r="8261">
          <cell r="B8261"/>
        </row>
        <row r="8262">
          <cell r="B8262"/>
        </row>
        <row r="8263">
          <cell r="B8263"/>
        </row>
        <row r="8264">
          <cell r="B8264"/>
        </row>
        <row r="8265">
          <cell r="B8265"/>
        </row>
        <row r="8266">
          <cell r="B8266"/>
        </row>
        <row r="8267">
          <cell r="B8267"/>
        </row>
        <row r="8268">
          <cell r="B8268"/>
        </row>
        <row r="8269">
          <cell r="B8269"/>
        </row>
        <row r="8270">
          <cell r="B8270"/>
        </row>
        <row r="8271">
          <cell r="B8271"/>
        </row>
        <row r="8272">
          <cell r="B8272"/>
        </row>
        <row r="8273">
          <cell r="B8273"/>
        </row>
        <row r="8274">
          <cell r="B8274"/>
        </row>
        <row r="8275">
          <cell r="B8275"/>
        </row>
        <row r="8276">
          <cell r="B8276"/>
        </row>
        <row r="8277">
          <cell r="B8277"/>
        </row>
        <row r="8278">
          <cell r="B8278"/>
        </row>
        <row r="8279">
          <cell r="B8279"/>
        </row>
        <row r="8280">
          <cell r="B8280"/>
        </row>
        <row r="8281">
          <cell r="B8281"/>
        </row>
        <row r="8282">
          <cell r="B8282"/>
        </row>
        <row r="8283">
          <cell r="B8283"/>
        </row>
        <row r="8284">
          <cell r="B8284"/>
        </row>
        <row r="8285">
          <cell r="B8285"/>
        </row>
        <row r="8286">
          <cell r="B8286"/>
        </row>
        <row r="8287">
          <cell r="B8287"/>
        </row>
        <row r="8288">
          <cell r="B8288"/>
        </row>
        <row r="8289">
          <cell r="B8289"/>
        </row>
        <row r="8290">
          <cell r="B8290"/>
        </row>
        <row r="8291">
          <cell r="B8291"/>
        </row>
        <row r="8292">
          <cell r="B8292"/>
        </row>
        <row r="8293">
          <cell r="B8293"/>
        </row>
        <row r="8294">
          <cell r="B8294"/>
        </row>
        <row r="8295">
          <cell r="B8295"/>
        </row>
        <row r="8296">
          <cell r="B8296"/>
        </row>
        <row r="8297">
          <cell r="B8297"/>
        </row>
        <row r="8298">
          <cell r="B8298"/>
        </row>
        <row r="8299">
          <cell r="B8299"/>
        </row>
        <row r="8300">
          <cell r="B8300"/>
        </row>
        <row r="8301">
          <cell r="B8301"/>
        </row>
        <row r="8302">
          <cell r="B8302"/>
        </row>
        <row r="8303">
          <cell r="B8303"/>
        </row>
        <row r="8304">
          <cell r="B8304"/>
        </row>
        <row r="8305">
          <cell r="B8305"/>
        </row>
        <row r="8306">
          <cell r="B8306"/>
        </row>
        <row r="8307">
          <cell r="B8307"/>
        </row>
        <row r="8308">
          <cell r="B8308"/>
        </row>
        <row r="8309">
          <cell r="B8309"/>
        </row>
        <row r="8310">
          <cell r="B8310"/>
        </row>
        <row r="8311">
          <cell r="B8311"/>
        </row>
        <row r="8312">
          <cell r="B8312"/>
        </row>
        <row r="8313">
          <cell r="B8313"/>
        </row>
        <row r="8314">
          <cell r="B8314"/>
        </row>
        <row r="8315">
          <cell r="B8315"/>
        </row>
        <row r="8316">
          <cell r="B8316"/>
        </row>
        <row r="8317">
          <cell r="B8317"/>
        </row>
        <row r="8318">
          <cell r="B8318"/>
        </row>
        <row r="8319">
          <cell r="B8319"/>
        </row>
        <row r="8320">
          <cell r="B8320"/>
        </row>
        <row r="8321">
          <cell r="B8321"/>
        </row>
        <row r="8322">
          <cell r="B8322"/>
        </row>
        <row r="8323">
          <cell r="B8323"/>
        </row>
        <row r="8324">
          <cell r="B8324"/>
        </row>
        <row r="8325">
          <cell r="B8325"/>
        </row>
        <row r="8326">
          <cell r="B8326"/>
        </row>
        <row r="8327">
          <cell r="B8327"/>
        </row>
        <row r="8328">
          <cell r="B8328"/>
        </row>
        <row r="8329">
          <cell r="B8329"/>
        </row>
        <row r="8330">
          <cell r="B8330"/>
        </row>
        <row r="8331">
          <cell r="B8331"/>
        </row>
        <row r="8332">
          <cell r="B8332"/>
        </row>
        <row r="8333">
          <cell r="B8333"/>
        </row>
        <row r="8334">
          <cell r="B8334"/>
        </row>
        <row r="8335">
          <cell r="B8335"/>
        </row>
        <row r="8336">
          <cell r="B8336"/>
        </row>
        <row r="8337">
          <cell r="B8337"/>
        </row>
        <row r="8338">
          <cell r="B8338"/>
        </row>
        <row r="8339">
          <cell r="B8339"/>
        </row>
        <row r="8340">
          <cell r="B8340"/>
        </row>
        <row r="8341">
          <cell r="B8341"/>
        </row>
        <row r="8342">
          <cell r="B8342"/>
        </row>
        <row r="8343">
          <cell r="B8343"/>
        </row>
        <row r="8344">
          <cell r="B8344"/>
        </row>
        <row r="8345">
          <cell r="B8345"/>
        </row>
        <row r="8346">
          <cell r="B8346"/>
        </row>
        <row r="8347">
          <cell r="B8347"/>
        </row>
        <row r="8348">
          <cell r="B8348"/>
        </row>
        <row r="8349">
          <cell r="B8349"/>
        </row>
        <row r="8350">
          <cell r="B8350"/>
        </row>
        <row r="8351">
          <cell r="B8351"/>
        </row>
        <row r="8352">
          <cell r="B8352"/>
        </row>
        <row r="8353">
          <cell r="B8353"/>
        </row>
        <row r="8354">
          <cell r="B8354"/>
        </row>
        <row r="8355">
          <cell r="B8355"/>
        </row>
        <row r="8356">
          <cell r="B8356"/>
        </row>
        <row r="8357">
          <cell r="B8357"/>
        </row>
        <row r="8358">
          <cell r="B8358"/>
        </row>
        <row r="8359">
          <cell r="B8359"/>
        </row>
        <row r="8360">
          <cell r="B8360"/>
        </row>
        <row r="8361">
          <cell r="B8361"/>
        </row>
        <row r="8362">
          <cell r="B8362"/>
        </row>
        <row r="8363">
          <cell r="B8363"/>
        </row>
        <row r="8364">
          <cell r="B8364"/>
        </row>
        <row r="8365">
          <cell r="B8365"/>
        </row>
        <row r="8366">
          <cell r="B8366"/>
        </row>
        <row r="8367">
          <cell r="B8367"/>
        </row>
        <row r="8368">
          <cell r="B8368"/>
        </row>
        <row r="8369">
          <cell r="B8369"/>
        </row>
        <row r="8370">
          <cell r="B8370"/>
        </row>
        <row r="8371">
          <cell r="B8371"/>
        </row>
        <row r="8372">
          <cell r="B8372"/>
        </row>
        <row r="8373">
          <cell r="B8373"/>
        </row>
        <row r="8374">
          <cell r="B8374"/>
        </row>
        <row r="8375">
          <cell r="B8375"/>
        </row>
        <row r="8376">
          <cell r="B8376"/>
        </row>
        <row r="8377">
          <cell r="B8377"/>
        </row>
        <row r="8378">
          <cell r="B8378"/>
        </row>
        <row r="8379">
          <cell r="B8379"/>
        </row>
        <row r="8380">
          <cell r="B8380"/>
        </row>
        <row r="8381">
          <cell r="B8381"/>
        </row>
        <row r="8382">
          <cell r="B8382"/>
        </row>
        <row r="8383">
          <cell r="B8383"/>
        </row>
        <row r="8384">
          <cell r="B8384"/>
        </row>
        <row r="8385">
          <cell r="B8385"/>
        </row>
        <row r="8386">
          <cell r="B8386"/>
        </row>
        <row r="8387">
          <cell r="B8387"/>
        </row>
        <row r="8388">
          <cell r="B8388"/>
        </row>
        <row r="8389">
          <cell r="B8389"/>
        </row>
        <row r="8390">
          <cell r="B8390"/>
        </row>
        <row r="8391">
          <cell r="B8391"/>
        </row>
        <row r="8392">
          <cell r="B8392"/>
        </row>
        <row r="8393">
          <cell r="B8393"/>
        </row>
        <row r="8394">
          <cell r="B8394"/>
        </row>
        <row r="8395">
          <cell r="B8395"/>
        </row>
        <row r="8396">
          <cell r="B8396"/>
        </row>
        <row r="8397">
          <cell r="B8397"/>
        </row>
        <row r="8398">
          <cell r="B8398"/>
        </row>
        <row r="8399">
          <cell r="B8399"/>
        </row>
        <row r="8400">
          <cell r="B8400"/>
        </row>
        <row r="8401">
          <cell r="B8401"/>
        </row>
        <row r="8402">
          <cell r="B8402"/>
        </row>
        <row r="8403">
          <cell r="B8403"/>
        </row>
        <row r="8404">
          <cell r="B8404"/>
        </row>
        <row r="8405">
          <cell r="B8405"/>
        </row>
        <row r="8406">
          <cell r="B8406"/>
        </row>
        <row r="8407">
          <cell r="B8407"/>
        </row>
        <row r="8408">
          <cell r="B8408"/>
        </row>
        <row r="8409">
          <cell r="B8409"/>
        </row>
        <row r="8410">
          <cell r="B8410"/>
        </row>
        <row r="8411">
          <cell r="B8411"/>
        </row>
        <row r="8412">
          <cell r="B8412"/>
        </row>
        <row r="8413">
          <cell r="B8413"/>
        </row>
        <row r="8414">
          <cell r="B8414"/>
        </row>
        <row r="8415">
          <cell r="B8415"/>
        </row>
        <row r="8416">
          <cell r="B8416"/>
        </row>
        <row r="8417">
          <cell r="B8417"/>
        </row>
        <row r="8418">
          <cell r="B8418"/>
        </row>
        <row r="8419">
          <cell r="B8419"/>
        </row>
        <row r="8420">
          <cell r="B8420"/>
        </row>
        <row r="8421">
          <cell r="B8421"/>
        </row>
        <row r="8422">
          <cell r="B8422"/>
        </row>
        <row r="8423">
          <cell r="B8423"/>
        </row>
        <row r="8424">
          <cell r="B8424"/>
        </row>
        <row r="8425">
          <cell r="B8425"/>
        </row>
        <row r="8426">
          <cell r="B8426"/>
        </row>
        <row r="8427">
          <cell r="B8427"/>
        </row>
        <row r="8428">
          <cell r="B8428"/>
        </row>
        <row r="8429">
          <cell r="B8429"/>
        </row>
        <row r="8430">
          <cell r="B8430"/>
        </row>
        <row r="8431">
          <cell r="B8431"/>
        </row>
        <row r="8432">
          <cell r="B8432"/>
        </row>
        <row r="8433">
          <cell r="B8433"/>
        </row>
        <row r="8434">
          <cell r="B8434"/>
        </row>
        <row r="8435">
          <cell r="B8435"/>
        </row>
        <row r="8436">
          <cell r="B8436"/>
        </row>
        <row r="8437">
          <cell r="B8437"/>
        </row>
        <row r="8438">
          <cell r="B8438"/>
        </row>
        <row r="8439">
          <cell r="B8439"/>
        </row>
        <row r="8440">
          <cell r="B8440"/>
        </row>
        <row r="8441">
          <cell r="B8441"/>
        </row>
        <row r="8442">
          <cell r="B8442"/>
        </row>
        <row r="8443">
          <cell r="B8443"/>
        </row>
        <row r="8444">
          <cell r="B8444"/>
        </row>
        <row r="8445">
          <cell r="B8445"/>
        </row>
        <row r="8446">
          <cell r="B8446"/>
        </row>
        <row r="8447">
          <cell r="B8447"/>
        </row>
        <row r="8448">
          <cell r="B8448"/>
        </row>
        <row r="8449">
          <cell r="B8449"/>
        </row>
        <row r="8450">
          <cell r="B8450"/>
        </row>
        <row r="8451">
          <cell r="B8451"/>
        </row>
        <row r="8452">
          <cell r="B8452"/>
        </row>
        <row r="8453">
          <cell r="B8453"/>
        </row>
        <row r="8454">
          <cell r="B8454"/>
        </row>
        <row r="8455">
          <cell r="B8455"/>
        </row>
        <row r="8456">
          <cell r="B8456"/>
        </row>
        <row r="8457">
          <cell r="B8457"/>
        </row>
        <row r="8458">
          <cell r="B8458"/>
        </row>
        <row r="8459">
          <cell r="B8459"/>
        </row>
        <row r="8460">
          <cell r="B8460"/>
        </row>
        <row r="8461">
          <cell r="B8461"/>
        </row>
        <row r="8462">
          <cell r="B8462"/>
        </row>
        <row r="8463">
          <cell r="B8463"/>
        </row>
        <row r="8464">
          <cell r="B8464"/>
        </row>
        <row r="8465">
          <cell r="B8465"/>
        </row>
        <row r="8466">
          <cell r="B8466"/>
        </row>
        <row r="8467">
          <cell r="B8467"/>
        </row>
        <row r="8468">
          <cell r="B8468"/>
        </row>
        <row r="8469">
          <cell r="B8469"/>
        </row>
        <row r="8470">
          <cell r="B8470"/>
        </row>
        <row r="8471">
          <cell r="B8471"/>
        </row>
        <row r="8472">
          <cell r="B8472"/>
        </row>
        <row r="8473">
          <cell r="B8473"/>
        </row>
        <row r="8474">
          <cell r="B8474"/>
        </row>
        <row r="8475">
          <cell r="B8475"/>
        </row>
        <row r="8476">
          <cell r="B8476"/>
        </row>
        <row r="8477">
          <cell r="B8477"/>
        </row>
        <row r="8478">
          <cell r="B8478"/>
        </row>
        <row r="8479">
          <cell r="B8479"/>
        </row>
        <row r="8480">
          <cell r="B8480"/>
        </row>
        <row r="8481">
          <cell r="B8481"/>
        </row>
        <row r="8482">
          <cell r="B8482"/>
        </row>
        <row r="8483">
          <cell r="B8483"/>
        </row>
        <row r="8484">
          <cell r="B8484"/>
        </row>
        <row r="8485">
          <cell r="B8485"/>
        </row>
        <row r="8486">
          <cell r="B8486"/>
        </row>
        <row r="8487">
          <cell r="B8487"/>
        </row>
        <row r="8488">
          <cell r="B8488"/>
        </row>
        <row r="8489">
          <cell r="B8489"/>
        </row>
        <row r="8490">
          <cell r="B8490"/>
        </row>
        <row r="8491">
          <cell r="B8491"/>
        </row>
        <row r="8492">
          <cell r="B8492"/>
        </row>
        <row r="8493">
          <cell r="B8493"/>
        </row>
        <row r="8494">
          <cell r="B8494"/>
        </row>
        <row r="8495">
          <cell r="B8495"/>
        </row>
        <row r="8496">
          <cell r="B8496"/>
        </row>
        <row r="8497">
          <cell r="B8497"/>
        </row>
        <row r="8498">
          <cell r="B8498"/>
        </row>
        <row r="8499">
          <cell r="B8499"/>
        </row>
        <row r="8500">
          <cell r="B8500"/>
        </row>
        <row r="8501">
          <cell r="B8501"/>
        </row>
        <row r="8502">
          <cell r="B8502"/>
        </row>
        <row r="8503">
          <cell r="B8503"/>
        </row>
        <row r="8504">
          <cell r="B8504"/>
        </row>
        <row r="8505">
          <cell r="B8505"/>
        </row>
        <row r="8506">
          <cell r="B8506"/>
        </row>
        <row r="8507">
          <cell r="B8507"/>
        </row>
        <row r="8508">
          <cell r="B8508"/>
        </row>
        <row r="8509">
          <cell r="B8509"/>
        </row>
        <row r="8510">
          <cell r="B8510"/>
        </row>
        <row r="8511">
          <cell r="B8511"/>
        </row>
        <row r="8512">
          <cell r="B8512"/>
        </row>
        <row r="8513">
          <cell r="B8513"/>
        </row>
        <row r="8514">
          <cell r="B8514"/>
        </row>
        <row r="8515">
          <cell r="B8515"/>
        </row>
        <row r="8516">
          <cell r="B8516"/>
        </row>
        <row r="8517">
          <cell r="B8517"/>
        </row>
        <row r="8518">
          <cell r="B8518"/>
        </row>
        <row r="8519">
          <cell r="B8519"/>
        </row>
        <row r="8520">
          <cell r="B8520"/>
        </row>
        <row r="8521">
          <cell r="B8521"/>
        </row>
        <row r="8522">
          <cell r="B8522"/>
        </row>
        <row r="8523">
          <cell r="B8523"/>
        </row>
        <row r="8524">
          <cell r="B8524"/>
        </row>
        <row r="8525">
          <cell r="B8525"/>
        </row>
        <row r="8526">
          <cell r="B8526"/>
        </row>
        <row r="8527">
          <cell r="B8527"/>
        </row>
        <row r="8528">
          <cell r="B8528"/>
        </row>
        <row r="8529">
          <cell r="B8529"/>
        </row>
        <row r="8530">
          <cell r="B8530"/>
        </row>
        <row r="8531">
          <cell r="B8531"/>
        </row>
        <row r="8532">
          <cell r="B8532"/>
        </row>
        <row r="8533">
          <cell r="B8533"/>
        </row>
        <row r="8534">
          <cell r="B8534"/>
        </row>
        <row r="8535">
          <cell r="B8535"/>
        </row>
        <row r="8536">
          <cell r="B8536"/>
        </row>
        <row r="8537">
          <cell r="B8537"/>
        </row>
        <row r="8538">
          <cell r="B8538"/>
        </row>
        <row r="8539">
          <cell r="B8539"/>
        </row>
        <row r="8540">
          <cell r="B8540"/>
        </row>
        <row r="8541">
          <cell r="B8541"/>
        </row>
        <row r="8542">
          <cell r="B8542"/>
        </row>
        <row r="8543">
          <cell r="B8543"/>
        </row>
        <row r="8544">
          <cell r="B8544"/>
        </row>
        <row r="8545">
          <cell r="B8545"/>
        </row>
        <row r="8546">
          <cell r="B8546"/>
        </row>
        <row r="8547">
          <cell r="B8547"/>
        </row>
        <row r="8548">
          <cell r="B8548"/>
        </row>
        <row r="8549">
          <cell r="B8549"/>
        </row>
        <row r="8550">
          <cell r="B8550"/>
        </row>
        <row r="8551">
          <cell r="B8551"/>
        </row>
        <row r="8552">
          <cell r="B8552"/>
        </row>
        <row r="8553">
          <cell r="B8553"/>
        </row>
        <row r="8554">
          <cell r="B8554"/>
        </row>
        <row r="8555">
          <cell r="B8555"/>
        </row>
        <row r="8556">
          <cell r="B8556"/>
        </row>
        <row r="8557">
          <cell r="B8557"/>
        </row>
        <row r="8558">
          <cell r="B8558"/>
        </row>
        <row r="8559">
          <cell r="B8559"/>
        </row>
        <row r="8560">
          <cell r="B8560"/>
        </row>
        <row r="8561">
          <cell r="B8561"/>
        </row>
        <row r="8562">
          <cell r="B8562"/>
        </row>
        <row r="8563">
          <cell r="B8563"/>
        </row>
        <row r="8564">
          <cell r="B8564"/>
        </row>
        <row r="8565">
          <cell r="B8565"/>
        </row>
        <row r="8566">
          <cell r="B8566"/>
        </row>
        <row r="8567">
          <cell r="B8567"/>
        </row>
        <row r="8568">
          <cell r="B8568"/>
        </row>
        <row r="8569">
          <cell r="B8569"/>
        </row>
        <row r="8570">
          <cell r="B8570"/>
        </row>
        <row r="8571">
          <cell r="B8571"/>
        </row>
        <row r="8572">
          <cell r="B8572"/>
        </row>
        <row r="8573">
          <cell r="B8573"/>
        </row>
        <row r="8574">
          <cell r="B8574"/>
        </row>
        <row r="8575">
          <cell r="B8575"/>
        </row>
        <row r="8576">
          <cell r="B8576"/>
        </row>
        <row r="8577">
          <cell r="B8577"/>
        </row>
        <row r="8578">
          <cell r="B8578"/>
        </row>
        <row r="8579">
          <cell r="B8579"/>
        </row>
        <row r="8580">
          <cell r="B8580"/>
        </row>
        <row r="8581">
          <cell r="B8581"/>
        </row>
        <row r="8582">
          <cell r="B8582"/>
        </row>
        <row r="8583">
          <cell r="B8583"/>
        </row>
        <row r="8584">
          <cell r="B8584"/>
        </row>
        <row r="8585">
          <cell r="B8585"/>
        </row>
        <row r="8586">
          <cell r="B8586"/>
        </row>
        <row r="8587">
          <cell r="B8587"/>
        </row>
        <row r="8588">
          <cell r="B8588"/>
        </row>
        <row r="8589">
          <cell r="B8589"/>
        </row>
        <row r="8590">
          <cell r="B8590"/>
        </row>
        <row r="8591">
          <cell r="B8591"/>
        </row>
        <row r="8592">
          <cell r="B8592"/>
        </row>
        <row r="8593">
          <cell r="B8593"/>
        </row>
        <row r="8594">
          <cell r="B8594"/>
        </row>
        <row r="8595">
          <cell r="B8595"/>
        </row>
        <row r="8596">
          <cell r="B8596"/>
        </row>
        <row r="8597">
          <cell r="B8597"/>
        </row>
        <row r="8598">
          <cell r="B8598"/>
        </row>
        <row r="8599">
          <cell r="B8599"/>
        </row>
        <row r="8600">
          <cell r="B8600"/>
        </row>
        <row r="8601">
          <cell r="B8601"/>
        </row>
        <row r="8602">
          <cell r="B8602"/>
        </row>
        <row r="8603">
          <cell r="B8603"/>
        </row>
        <row r="8604">
          <cell r="B8604"/>
        </row>
        <row r="8605">
          <cell r="B8605"/>
        </row>
        <row r="8606">
          <cell r="B8606"/>
        </row>
        <row r="8607">
          <cell r="B8607"/>
        </row>
        <row r="8608">
          <cell r="B8608"/>
        </row>
        <row r="8609">
          <cell r="B8609"/>
        </row>
        <row r="8610">
          <cell r="B8610"/>
        </row>
        <row r="8611">
          <cell r="B8611"/>
        </row>
        <row r="8612">
          <cell r="B8612"/>
        </row>
        <row r="8613">
          <cell r="B8613"/>
        </row>
        <row r="8614">
          <cell r="B8614"/>
        </row>
        <row r="8615">
          <cell r="B8615"/>
        </row>
        <row r="8616">
          <cell r="B8616"/>
        </row>
        <row r="8617">
          <cell r="B8617"/>
        </row>
        <row r="8618">
          <cell r="B8618"/>
        </row>
        <row r="8619">
          <cell r="B8619"/>
        </row>
        <row r="8620">
          <cell r="B8620"/>
        </row>
        <row r="8621">
          <cell r="B8621"/>
        </row>
        <row r="8622">
          <cell r="B8622"/>
        </row>
        <row r="8623">
          <cell r="B8623"/>
        </row>
        <row r="8624">
          <cell r="B8624"/>
        </row>
        <row r="8625">
          <cell r="B8625"/>
        </row>
        <row r="8626">
          <cell r="B8626"/>
        </row>
        <row r="8627">
          <cell r="B8627"/>
        </row>
        <row r="8628">
          <cell r="B8628"/>
        </row>
        <row r="8629">
          <cell r="B8629"/>
        </row>
        <row r="8630">
          <cell r="B8630"/>
        </row>
        <row r="8631">
          <cell r="B8631"/>
        </row>
        <row r="8632">
          <cell r="B8632"/>
        </row>
        <row r="8633">
          <cell r="B8633"/>
        </row>
        <row r="8634">
          <cell r="B8634"/>
        </row>
        <row r="8635">
          <cell r="B8635"/>
        </row>
        <row r="8636">
          <cell r="B8636"/>
        </row>
        <row r="8637">
          <cell r="B8637"/>
        </row>
        <row r="8638">
          <cell r="B8638"/>
        </row>
        <row r="8639">
          <cell r="B8639"/>
        </row>
        <row r="8640">
          <cell r="B8640"/>
        </row>
        <row r="8641">
          <cell r="B8641"/>
        </row>
        <row r="8642">
          <cell r="B8642"/>
        </row>
        <row r="8643">
          <cell r="B8643"/>
        </row>
        <row r="8644">
          <cell r="B8644"/>
        </row>
        <row r="8645">
          <cell r="B8645"/>
        </row>
        <row r="8646">
          <cell r="B8646"/>
        </row>
        <row r="8647">
          <cell r="B8647"/>
        </row>
        <row r="8648">
          <cell r="B8648"/>
        </row>
        <row r="8649">
          <cell r="B8649"/>
        </row>
        <row r="8650">
          <cell r="B8650"/>
        </row>
        <row r="8651">
          <cell r="B8651"/>
        </row>
        <row r="8652">
          <cell r="B8652"/>
        </row>
        <row r="8653">
          <cell r="B8653"/>
        </row>
        <row r="8654">
          <cell r="B8654"/>
        </row>
        <row r="8655">
          <cell r="B8655"/>
        </row>
        <row r="8656">
          <cell r="B8656"/>
        </row>
        <row r="8657">
          <cell r="B8657"/>
        </row>
        <row r="8658">
          <cell r="B8658"/>
        </row>
        <row r="8659">
          <cell r="B8659"/>
        </row>
        <row r="8660">
          <cell r="B8660"/>
        </row>
        <row r="8661">
          <cell r="B8661"/>
        </row>
        <row r="8662">
          <cell r="B8662"/>
        </row>
        <row r="8663">
          <cell r="B8663"/>
        </row>
        <row r="8664">
          <cell r="B8664"/>
        </row>
        <row r="8665">
          <cell r="B8665"/>
        </row>
        <row r="8666">
          <cell r="B8666"/>
        </row>
        <row r="8667">
          <cell r="B8667"/>
        </row>
        <row r="8668">
          <cell r="B8668"/>
        </row>
        <row r="8669">
          <cell r="B8669"/>
        </row>
        <row r="8670">
          <cell r="B8670"/>
        </row>
        <row r="8671">
          <cell r="B8671"/>
        </row>
        <row r="8672">
          <cell r="B8672"/>
        </row>
        <row r="8673">
          <cell r="B8673"/>
        </row>
        <row r="8674">
          <cell r="B8674"/>
        </row>
        <row r="8675">
          <cell r="B8675"/>
        </row>
        <row r="8676">
          <cell r="B8676"/>
        </row>
        <row r="8677">
          <cell r="B8677"/>
        </row>
        <row r="8678">
          <cell r="B8678"/>
        </row>
        <row r="8679">
          <cell r="B8679"/>
        </row>
        <row r="8680">
          <cell r="B8680"/>
        </row>
        <row r="8681">
          <cell r="B8681"/>
        </row>
        <row r="8682">
          <cell r="B8682"/>
        </row>
        <row r="8683">
          <cell r="B8683"/>
        </row>
        <row r="8684">
          <cell r="B8684"/>
        </row>
        <row r="8685">
          <cell r="B8685"/>
        </row>
        <row r="8686">
          <cell r="B8686"/>
        </row>
        <row r="8687">
          <cell r="B8687"/>
        </row>
        <row r="8688">
          <cell r="B8688"/>
        </row>
        <row r="8689">
          <cell r="B8689"/>
        </row>
        <row r="8690">
          <cell r="B8690"/>
        </row>
        <row r="8691">
          <cell r="B8691"/>
        </row>
        <row r="8692">
          <cell r="B8692"/>
        </row>
        <row r="8693">
          <cell r="B8693"/>
        </row>
        <row r="8694">
          <cell r="B8694"/>
        </row>
        <row r="8695">
          <cell r="B8695"/>
        </row>
        <row r="8696">
          <cell r="B8696"/>
        </row>
        <row r="8697">
          <cell r="B8697"/>
        </row>
        <row r="8698">
          <cell r="B8698"/>
        </row>
        <row r="8699">
          <cell r="B8699"/>
        </row>
        <row r="8700">
          <cell r="B8700"/>
        </row>
        <row r="8701">
          <cell r="B8701"/>
        </row>
        <row r="8702">
          <cell r="B8702"/>
        </row>
        <row r="8703">
          <cell r="B8703"/>
        </row>
        <row r="8704">
          <cell r="B8704"/>
        </row>
        <row r="8705">
          <cell r="B8705"/>
        </row>
        <row r="8706">
          <cell r="B8706"/>
        </row>
        <row r="8707">
          <cell r="B8707"/>
        </row>
        <row r="8708">
          <cell r="B8708"/>
        </row>
        <row r="8709">
          <cell r="B8709"/>
        </row>
        <row r="8710">
          <cell r="B8710"/>
        </row>
        <row r="8711">
          <cell r="B8711"/>
        </row>
        <row r="8712">
          <cell r="B8712"/>
        </row>
        <row r="8713">
          <cell r="B8713"/>
        </row>
        <row r="8714">
          <cell r="B8714"/>
        </row>
        <row r="8715">
          <cell r="B8715"/>
        </row>
        <row r="8716">
          <cell r="B8716"/>
        </row>
        <row r="8717">
          <cell r="B8717"/>
        </row>
        <row r="8718">
          <cell r="B8718"/>
        </row>
        <row r="8719">
          <cell r="B8719"/>
        </row>
        <row r="8720">
          <cell r="B8720"/>
        </row>
        <row r="8721">
          <cell r="B8721"/>
        </row>
        <row r="8722">
          <cell r="B8722"/>
        </row>
        <row r="8723">
          <cell r="B8723"/>
        </row>
        <row r="8724">
          <cell r="B8724"/>
        </row>
        <row r="8725">
          <cell r="B8725"/>
        </row>
        <row r="8726">
          <cell r="B8726"/>
        </row>
        <row r="8727">
          <cell r="B8727"/>
        </row>
        <row r="8728">
          <cell r="B8728"/>
        </row>
        <row r="8729">
          <cell r="B8729"/>
        </row>
        <row r="8730">
          <cell r="B8730"/>
        </row>
        <row r="8731">
          <cell r="B8731"/>
        </row>
        <row r="8732">
          <cell r="B8732"/>
        </row>
        <row r="8733">
          <cell r="B8733"/>
        </row>
        <row r="8734">
          <cell r="B8734"/>
        </row>
        <row r="8735">
          <cell r="B8735"/>
        </row>
        <row r="8736">
          <cell r="B8736"/>
        </row>
        <row r="8737">
          <cell r="B8737"/>
        </row>
        <row r="8738">
          <cell r="B8738"/>
        </row>
        <row r="8739">
          <cell r="B8739"/>
        </row>
        <row r="8740">
          <cell r="B8740"/>
        </row>
        <row r="8741">
          <cell r="B8741"/>
        </row>
        <row r="8742">
          <cell r="B8742"/>
        </row>
        <row r="8743">
          <cell r="B8743"/>
        </row>
        <row r="8744">
          <cell r="B8744"/>
        </row>
        <row r="8745">
          <cell r="B8745"/>
        </row>
        <row r="8746">
          <cell r="B8746"/>
        </row>
        <row r="8747">
          <cell r="B8747"/>
        </row>
        <row r="8748">
          <cell r="B8748"/>
        </row>
        <row r="8749">
          <cell r="B8749"/>
        </row>
        <row r="8750">
          <cell r="B8750"/>
        </row>
        <row r="8751">
          <cell r="B8751"/>
        </row>
        <row r="8752">
          <cell r="B8752"/>
        </row>
        <row r="8753">
          <cell r="B8753"/>
        </row>
        <row r="8754">
          <cell r="B8754"/>
        </row>
        <row r="8755">
          <cell r="B8755"/>
        </row>
        <row r="8756">
          <cell r="B8756"/>
        </row>
        <row r="8757">
          <cell r="B8757"/>
        </row>
        <row r="8758">
          <cell r="B8758"/>
        </row>
        <row r="8759">
          <cell r="B8759"/>
        </row>
        <row r="8760">
          <cell r="B8760"/>
        </row>
        <row r="8761">
          <cell r="B8761"/>
        </row>
        <row r="8762">
          <cell r="B8762"/>
        </row>
        <row r="8763">
          <cell r="B8763"/>
        </row>
        <row r="8764">
          <cell r="B8764"/>
        </row>
        <row r="8765">
          <cell r="B8765"/>
        </row>
        <row r="8766">
          <cell r="B8766"/>
        </row>
        <row r="8767">
          <cell r="B8767"/>
        </row>
        <row r="8768">
          <cell r="B8768"/>
        </row>
        <row r="8769">
          <cell r="B8769"/>
        </row>
        <row r="8770">
          <cell r="B8770"/>
        </row>
        <row r="8771">
          <cell r="B8771"/>
        </row>
        <row r="8772">
          <cell r="B8772"/>
        </row>
        <row r="8773">
          <cell r="B8773"/>
        </row>
        <row r="8774">
          <cell r="B8774"/>
        </row>
        <row r="8775">
          <cell r="B8775"/>
        </row>
        <row r="8776">
          <cell r="B8776"/>
        </row>
        <row r="8777">
          <cell r="B8777"/>
        </row>
        <row r="8778">
          <cell r="B8778"/>
        </row>
        <row r="8779">
          <cell r="B8779"/>
        </row>
        <row r="8780">
          <cell r="B8780"/>
        </row>
        <row r="8781">
          <cell r="B8781"/>
        </row>
        <row r="8782">
          <cell r="B8782"/>
        </row>
        <row r="8783">
          <cell r="B8783"/>
        </row>
        <row r="8784">
          <cell r="B8784"/>
        </row>
        <row r="8785">
          <cell r="B8785"/>
        </row>
        <row r="8786">
          <cell r="B8786"/>
        </row>
        <row r="8787">
          <cell r="B8787"/>
        </row>
        <row r="8788">
          <cell r="B8788"/>
        </row>
        <row r="8789">
          <cell r="B8789"/>
        </row>
        <row r="8790">
          <cell r="B8790"/>
        </row>
        <row r="8791">
          <cell r="B8791"/>
        </row>
        <row r="8792">
          <cell r="B8792"/>
        </row>
        <row r="8793">
          <cell r="B8793"/>
        </row>
        <row r="8794">
          <cell r="B8794"/>
        </row>
        <row r="8795">
          <cell r="B8795"/>
        </row>
        <row r="8796">
          <cell r="B8796"/>
        </row>
        <row r="8797">
          <cell r="B8797"/>
        </row>
        <row r="8798">
          <cell r="B8798"/>
        </row>
        <row r="8799">
          <cell r="B8799"/>
        </row>
        <row r="8800">
          <cell r="B8800"/>
        </row>
        <row r="8801">
          <cell r="B8801"/>
        </row>
        <row r="8802">
          <cell r="B8802"/>
        </row>
        <row r="8803">
          <cell r="B8803"/>
        </row>
        <row r="8804">
          <cell r="B8804"/>
        </row>
        <row r="8805">
          <cell r="B8805"/>
        </row>
        <row r="8806">
          <cell r="B8806"/>
        </row>
        <row r="8807">
          <cell r="B8807"/>
        </row>
        <row r="8808">
          <cell r="B8808"/>
        </row>
        <row r="8809">
          <cell r="B8809"/>
        </row>
        <row r="8810">
          <cell r="B8810"/>
        </row>
        <row r="8811">
          <cell r="B8811"/>
        </row>
        <row r="8812">
          <cell r="B8812"/>
        </row>
        <row r="8813">
          <cell r="B8813"/>
        </row>
        <row r="8814">
          <cell r="B8814"/>
        </row>
        <row r="8815">
          <cell r="B8815"/>
        </row>
        <row r="8816">
          <cell r="B8816"/>
        </row>
        <row r="8817">
          <cell r="B8817"/>
        </row>
        <row r="8818">
          <cell r="B8818"/>
        </row>
        <row r="8819">
          <cell r="B8819"/>
        </row>
        <row r="8820">
          <cell r="B8820"/>
        </row>
        <row r="8821">
          <cell r="B8821"/>
        </row>
        <row r="8822">
          <cell r="B8822"/>
        </row>
        <row r="8823">
          <cell r="B8823"/>
        </row>
        <row r="8824">
          <cell r="B8824"/>
        </row>
        <row r="8825">
          <cell r="B8825"/>
        </row>
        <row r="8826">
          <cell r="B8826"/>
        </row>
        <row r="8827">
          <cell r="B8827"/>
        </row>
        <row r="8828">
          <cell r="B8828"/>
        </row>
        <row r="8829">
          <cell r="B8829"/>
        </row>
        <row r="8830">
          <cell r="B8830"/>
        </row>
        <row r="8831">
          <cell r="B8831"/>
        </row>
        <row r="8832">
          <cell r="B8832"/>
        </row>
        <row r="8833">
          <cell r="B8833"/>
        </row>
        <row r="8834">
          <cell r="B8834"/>
        </row>
        <row r="8835">
          <cell r="B8835"/>
        </row>
        <row r="8836">
          <cell r="B8836"/>
        </row>
        <row r="8837">
          <cell r="B8837"/>
        </row>
        <row r="8838">
          <cell r="B8838"/>
        </row>
        <row r="8839">
          <cell r="B8839"/>
        </row>
        <row r="8840">
          <cell r="B8840"/>
        </row>
        <row r="8841">
          <cell r="B8841"/>
        </row>
        <row r="8842">
          <cell r="B8842"/>
        </row>
        <row r="8843">
          <cell r="B8843"/>
        </row>
        <row r="8844">
          <cell r="B8844"/>
        </row>
        <row r="8845">
          <cell r="B8845"/>
        </row>
        <row r="8846">
          <cell r="B8846"/>
        </row>
        <row r="8847">
          <cell r="B8847"/>
        </row>
        <row r="8848">
          <cell r="B8848"/>
        </row>
        <row r="8849">
          <cell r="B8849"/>
        </row>
        <row r="8850">
          <cell r="B8850"/>
        </row>
        <row r="8851">
          <cell r="B8851"/>
        </row>
        <row r="8852">
          <cell r="B8852"/>
        </row>
        <row r="8853">
          <cell r="B8853"/>
        </row>
        <row r="8854">
          <cell r="B8854"/>
        </row>
        <row r="8855">
          <cell r="B8855"/>
        </row>
        <row r="8856">
          <cell r="B8856"/>
        </row>
        <row r="8857">
          <cell r="B8857"/>
        </row>
        <row r="8858">
          <cell r="B8858"/>
        </row>
        <row r="8859">
          <cell r="B8859"/>
        </row>
        <row r="8860">
          <cell r="B8860"/>
        </row>
        <row r="8861">
          <cell r="B8861"/>
        </row>
        <row r="8862">
          <cell r="B8862"/>
        </row>
        <row r="8863">
          <cell r="B8863"/>
        </row>
        <row r="8864">
          <cell r="B8864"/>
        </row>
        <row r="8865">
          <cell r="B8865"/>
        </row>
        <row r="8866">
          <cell r="B8866"/>
        </row>
        <row r="8867">
          <cell r="B8867"/>
        </row>
        <row r="8868">
          <cell r="B8868"/>
        </row>
        <row r="8869">
          <cell r="B8869"/>
        </row>
        <row r="8870">
          <cell r="B8870"/>
        </row>
        <row r="8871">
          <cell r="B8871"/>
        </row>
        <row r="8872">
          <cell r="B8872"/>
        </row>
        <row r="8873">
          <cell r="B8873"/>
        </row>
        <row r="8874">
          <cell r="B8874"/>
        </row>
        <row r="8875">
          <cell r="B8875"/>
        </row>
        <row r="8876">
          <cell r="B8876"/>
        </row>
        <row r="8877">
          <cell r="B8877"/>
        </row>
        <row r="8878">
          <cell r="B8878"/>
        </row>
        <row r="8879">
          <cell r="B8879"/>
        </row>
        <row r="8880">
          <cell r="B8880"/>
        </row>
        <row r="8881">
          <cell r="B8881"/>
        </row>
        <row r="8882">
          <cell r="B8882"/>
        </row>
        <row r="8883">
          <cell r="B8883"/>
        </row>
        <row r="8884">
          <cell r="B8884"/>
        </row>
        <row r="8885">
          <cell r="B8885"/>
        </row>
        <row r="8886">
          <cell r="B8886"/>
        </row>
        <row r="8887">
          <cell r="B8887"/>
        </row>
        <row r="8888">
          <cell r="B8888"/>
        </row>
        <row r="8889">
          <cell r="B8889"/>
        </row>
        <row r="8890">
          <cell r="B8890"/>
        </row>
        <row r="8891">
          <cell r="B8891"/>
        </row>
        <row r="8892">
          <cell r="B8892"/>
        </row>
        <row r="8893">
          <cell r="B8893"/>
        </row>
        <row r="8894">
          <cell r="B8894"/>
        </row>
        <row r="8895">
          <cell r="B8895"/>
        </row>
        <row r="8896">
          <cell r="B8896"/>
        </row>
        <row r="8897">
          <cell r="B8897"/>
        </row>
        <row r="8898">
          <cell r="B8898"/>
        </row>
        <row r="8899">
          <cell r="B8899"/>
        </row>
        <row r="8900">
          <cell r="B8900"/>
        </row>
        <row r="8901">
          <cell r="B8901"/>
        </row>
        <row r="8902">
          <cell r="B8902"/>
        </row>
        <row r="8903">
          <cell r="B8903"/>
        </row>
        <row r="8904">
          <cell r="B8904"/>
        </row>
        <row r="8905">
          <cell r="B8905"/>
        </row>
        <row r="8906">
          <cell r="B8906"/>
        </row>
        <row r="8907">
          <cell r="B8907"/>
        </row>
        <row r="8908">
          <cell r="B8908"/>
        </row>
        <row r="8909">
          <cell r="B8909"/>
        </row>
        <row r="8910">
          <cell r="B8910"/>
        </row>
        <row r="8911">
          <cell r="B8911"/>
        </row>
        <row r="8912">
          <cell r="B8912"/>
        </row>
        <row r="8913">
          <cell r="B8913"/>
        </row>
        <row r="8914">
          <cell r="B8914"/>
        </row>
        <row r="8915">
          <cell r="B8915"/>
        </row>
        <row r="8916">
          <cell r="B8916"/>
        </row>
        <row r="8917">
          <cell r="B8917"/>
        </row>
        <row r="8918">
          <cell r="B8918"/>
        </row>
        <row r="8919">
          <cell r="B8919"/>
        </row>
        <row r="8920">
          <cell r="B8920"/>
        </row>
        <row r="8921">
          <cell r="B8921"/>
        </row>
        <row r="8922">
          <cell r="B8922"/>
        </row>
        <row r="8923">
          <cell r="B8923"/>
        </row>
        <row r="8924">
          <cell r="B8924"/>
        </row>
        <row r="8925">
          <cell r="B8925"/>
        </row>
        <row r="8926">
          <cell r="B8926"/>
        </row>
        <row r="8927">
          <cell r="B8927"/>
        </row>
        <row r="8928">
          <cell r="B8928"/>
        </row>
        <row r="8929">
          <cell r="B8929"/>
        </row>
        <row r="8930">
          <cell r="B8930"/>
        </row>
        <row r="8931">
          <cell r="B8931"/>
        </row>
        <row r="8932">
          <cell r="B8932"/>
        </row>
        <row r="8933">
          <cell r="B8933"/>
        </row>
        <row r="8934">
          <cell r="B8934"/>
        </row>
        <row r="8935">
          <cell r="B8935"/>
        </row>
        <row r="8936">
          <cell r="B8936"/>
        </row>
        <row r="8937">
          <cell r="B8937"/>
        </row>
        <row r="8938">
          <cell r="B8938"/>
        </row>
        <row r="8939">
          <cell r="B8939"/>
        </row>
        <row r="8940">
          <cell r="B8940"/>
        </row>
        <row r="8941">
          <cell r="B8941"/>
        </row>
        <row r="8942">
          <cell r="B8942"/>
        </row>
        <row r="8943">
          <cell r="B8943"/>
        </row>
        <row r="8944">
          <cell r="B8944"/>
        </row>
        <row r="8945">
          <cell r="B8945"/>
        </row>
        <row r="8946">
          <cell r="B8946"/>
        </row>
        <row r="8947">
          <cell r="B8947"/>
        </row>
        <row r="8948">
          <cell r="B8948"/>
        </row>
        <row r="8949">
          <cell r="B8949"/>
        </row>
        <row r="8950">
          <cell r="B8950"/>
        </row>
        <row r="8951">
          <cell r="B8951"/>
        </row>
        <row r="8952">
          <cell r="B8952"/>
        </row>
        <row r="8953">
          <cell r="B8953"/>
        </row>
        <row r="8954">
          <cell r="B8954"/>
        </row>
        <row r="8955">
          <cell r="B8955"/>
        </row>
        <row r="8956">
          <cell r="B8956"/>
        </row>
        <row r="8957">
          <cell r="B8957"/>
        </row>
        <row r="8958">
          <cell r="B8958"/>
        </row>
        <row r="8959">
          <cell r="B8959"/>
        </row>
        <row r="8960">
          <cell r="B8960"/>
        </row>
        <row r="8961">
          <cell r="B8961"/>
        </row>
        <row r="8962">
          <cell r="B8962"/>
        </row>
        <row r="8963">
          <cell r="B8963"/>
        </row>
        <row r="8964">
          <cell r="B8964"/>
        </row>
        <row r="8965">
          <cell r="B8965"/>
        </row>
        <row r="8966">
          <cell r="B8966"/>
        </row>
        <row r="8967">
          <cell r="B8967"/>
        </row>
        <row r="8968">
          <cell r="B8968"/>
        </row>
        <row r="8969">
          <cell r="B8969"/>
        </row>
        <row r="8970">
          <cell r="B8970"/>
        </row>
        <row r="8971">
          <cell r="B8971"/>
        </row>
        <row r="8972">
          <cell r="B8972"/>
        </row>
        <row r="8973">
          <cell r="B8973"/>
        </row>
        <row r="8974">
          <cell r="B8974"/>
        </row>
        <row r="8975">
          <cell r="B8975"/>
        </row>
        <row r="8976">
          <cell r="B8976"/>
        </row>
        <row r="8977">
          <cell r="B8977"/>
        </row>
        <row r="8978">
          <cell r="B8978"/>
        </row>
        <row r="8979">
          <cell r="B8979"/>
        </row>
        <row r="8980">
          <cell r="B8980"/>
        </row>
        <row r="8981">
          <cell r="B8981"/>
        </row>
        <row r="8982">
          <cell r="B8982"/>
        </row>
        <row r="8983">
          <cell r="B8983"/>
        </row>
        <row r="8984">
          <cell r="B8984"/>
        </row>
        <row r="8985">
          <cell r="B8985"/>
        </row>
        <row r="8986">
          <cell r="B8986"/>
        </row>
        <row r="8987">
          <cell r="B8987"/>
        </row>
        <row r="8988">
          <cell r="B8988"/>
        </row>
        <row r="8989">
          <cell r="B8989"/>
        </row>
        <row r="8990">
          <cell r="B8990"/>
        </row>
        <row r="8991">
          <cell r="B8991"/>
        </row>
        <row r="8992">
          <cell r="B8992"/>
        </row>
        <row r="8993">
          <cell r="B8993"/>
        </row>
        <row r="8994">
          <cell r="B8994"/>
        </row>
        <row r="8995">
          <cell r="B8995"/>
        </row>
        <row r="8996">
          <cell r="B8996"/>
        </row>
        <row r="8997">
          <cell r="B8997"/>
        </row>
        <row r="8998">
          <cell r="B8998"/>
        </row>
        <row r="8999">
          <cell r="B8999"/>
        </row>
        <row r="9000">
          <cell r="B9000"/>
        </row>
        <row r="9001">
          <cell r="B9001"/>
        </row>
        <row r="9002">
          <cell r="B9002"/>
        </row>
        <row r="9003">
          <cell r="B9003"/>
        </row>
        <row r="9004">
          <cell r="B9004"/>
        </row>
        <row r="9005">
          <cell r="B9005"/>
        </row>
        <row r="9006">
          <cell r="B9006"/>
        </row>
        <row r="9007">
          <cell r="B9007"/>
        </row>
        <row r="9008">
          <cell r="B9008"/>
        </row>
        <row r="9009">
          <cell r="B9009"/>
        </row>
        <row r="9010">
          <cell r="B9010"/>
        </row>
        <row r="9011">
          <cell r="B9011"/>
        </row>
        <row r="9012">
          <cell r="B9012"/>
        </row>
        <row r="9013">
          <cell r="B9013"/>
        </row>
        <row r="9014">
          <cell r="B9014"/>
        </row>
        <row r="9015">
          <cell r="B9015"/>
        </row>
        <row r="9016">
          <cell r="B9016"/>
        </row>
        <row r="9017">
          <cell r="B9017"/>
        </row>
        <row r="9018">
          <cell r="B9018"/>
        </row>
        <row r="9019">
          <cell r="B9019"/>
        </row>
        <row r="9020">
          <cell r="B9020"/>
        </row>
        <row r="9021">
          <cell r="B9021"/>
        </row>
        <row r="9022">
          <cell r="B9022"/>
        </row>
        <row r="9023">
          <cell r="B9023"/>
        </row>
        <row r="9024">
          <cell r="B9024"/>
        </row>
        <row r="9025">
          <cell r="B9025"/>
        </row>
        <row r="9026">
          <cell r="B9026"/>
        </row>
        <row r="9027">
          <cell r="B9027"/>
        </row>
        <row r="9028">
          <cell r="B9028"/>
        </row>
        <row r="9029">
          <cell r="B9029"/>
        </row>
        <row r="9030">
          <cell r="B9030"/>
        </row>
        <row r="9031">
          <cell r="B9031"/>
        </row>
        <row r="9032">
          <cell r="B9032"/>
        </row>
        <row r="9033">
          <cell r="B9033"/>
        </row>
        <row r="9034">
          <cell r="B9034"/>
        </row>
        <row r="9035">
          <cell r="B9035"/>
        </row>
        <row r="9036">
          <cell r="B9036"/>
        </row>
        <row r="9037">
          <cell r="B9037"/>
        </row>
        <row r="9038">
          <cell r="B9038"/>
        </row>
        <row r="9039">
          <cell r="B9039"/>
        </row>
        <row r="9040">
          <cell r="B9040"/>
        </row>
        <row r="9041">
          <cell r="B9041"/>
        </row>
        <row r="9042">
          <cell r="B9042"/>
        </row>
        <row r="9043">
          <cell r="B9043"/>
        </row>
        <row r="9044">
          <cell r="B9044"/>
        </row>
        <row r="9045">
          <cell r="B9045"/>
        </row>
        <row r="9046">
          <cell r="B9046"/>
        </row>
        <row r="9047">
          <cell r="B9047"/>
        </row>
        <row r="9048">
          <cell r="B9048"/>
        </row>
        <row r="9049">
          <cell r="B9049"/>
        </row>
        <row r="9050">
          <cell r="B9050"/>
        </row>
        <row r="9051">
          <cell r="B9051"/>
        </row>
        <row r="9052">
          <cell r="B9052"/>
        </row>
        <row r="9053">
          <cell r="B9053"/>
        </row>
        <row r="9054">
          <cell r="B9054"/>
        </row>
        <row r="9055">
          <cell r="B9055"/>
        </row>
        <row r="9056">
          <cell r="B9056"/>
        </row>
        <row r="9057">
          <cell r="B9057"/>
        </row>
        <row r="9058">
          <cell r="B9058"/>
        </row>
        <row r="9059">
          <cell r="B9059"/>
        </row>
        <row r="9060">
          <cell r="B9060"/>
        </row>
        <row r="9061">
          <cell r="B9061"/>
        </row>
        <row r="9062">
          <cell r="B9062"/>
        </row>
        <row r="9063">
          <cell r="B9063"/>
        </row>
        <row r="9064">
          <cell r="B9064"/>
        </row>
        <row r="9065">
          <cell r="B9065"/>
        </row>
        <row r="9066">
          <cell r="B9066"/>
        </row>
        <row r="9067">
          <cell r="B9067"/>
        </row>
        <row r="9068">
          <cell r="B9068"/>
        </row>
        <row r="9069">
          <cell r="B9069"/>
        </row>
        <row r="9070">
          <cell r="B9070"/>
        </row>
        <row r="9071">
          <cell r="B9071"/>
        </row>
        <row r="9072">
          <cell r="B9072"/>
        </row>
        <row r="9073">
          <cell r="B9073"/>
        </row>
        <row r="9074">
          <cell r="B9074"/>
        </row>
        <row r="9075">
          <cell r="B9075"/>
        </row>
        <row r="9076">
          <cell r="B9076"/>
        </row>
        <row r="9077">
          <cell r="B9077"/>
        </row>
        <row r="9078">
          <cell r="B9078"/>
        </row>
        <row r="9079">
          <cell r="B9079"/>
        </row>
        <row r="9080">
          <cell r="B9080"/>
        </row>
        <row r="9081">
          <cell r="B9081"/>
        </row>
        <row r="9082">
          <cell r="B9082"/>
        </row>
        <row r="9083">
          <cell r="B9083"/>
        </row>
        <row r="9084">
          <cell r="B9084"/>
        </row>
        <row r="9085">
          <cell r="B9085"/>
        </row>
        <row r="9086">
          <cell r="B9086"/>
        </row>
        <row r="9087">
          <cell r="B9087"/>
        </row>
        <row r="9088">
          <cell r="B9088"/>
        </row>
        <row r="9089">
          <cell r="B9089"/>
        </row>
        <row r="9090">
          <cell r="B9090"/>
        </row>
        <row r="9091">
          <cell r="B9091"/>
        </row>
        <row r="9092">
          <cell r="B9092"/>
        </row>
        <row r="9093">
          <cell r="B9093"/>
        </row>
        <row r="9094">
          <cell r="B9094"/>
        </row>
        <row r="9095">
          <cell r="B9095"/>
        </row>
        <row r="9096">
          <cell r="B9096"/>
        </row>
        <row r="9097">
          <cell r="B9097"/>
        </row>
        <row r="9098">
          <cell r="B9098"/>
        </row>
        <row r="9099">
          <cell r="B9099"/>
        </row>
        <row r="9100">
          <cell r="B9100"/>
        </row>
        <row r="9101">
          <cell r="B9101"/>
        </row>
        <row r="9102">
          <cell r="B9102"/>
        </row>
        <row r="9103">
          <cell r="B9103"/>
        </row>
        <row r="9104">
          <cell r="B9104"/>
        </row>
        <row r="9105">
          <cell r="B9105"/>
        </row>
        <row r="9106">
          <cell r="B9106"/>
        </row>
        <row r="9107">
          <cell r="B9107"/>
        </row>
        <row r="9108">
          <cell r="B9108"/>
        </row>
        <row r="9109">
          <cell r="B9109"/>
        </row>
        <row r="9110">
          <cell r="B9110"/>
        </row>
        <row r="9111">
          <cell r="B9111"/>
        </row>
        <row r="9112">
          <cell r="B9112"/>
        </row>
        <row r="9113">
          <cell r="B9113"/>
        </row>
        <row r="9114">
          <cell r="B9114"/>
        </row>
        <row r="9115">
          <cell r="B9115"/>
        </row>
        <row r="9116">
          <cell r="B9116"/>
        </row>
        <row r="9117">
          <cell r="B9117"/>
        </row>
        <row r="9118">
          <cell r="B9118"/>
        </row>
        <row r="9119">
          <cell r="B9119"/>
        </row>
        <row r="9120">
          <cell r="B9120"/>
        </row>
        <row r="9121">
          <cell r="B9121"/>
        </row>
        <row r="9122">
          <cell r="B9122"/>
        </row>
        <row r="9123">
          <cell r="B9123"/>
        </row>
        <row r="9124">
          <cell r="B9124"/>
        </row>
        <row r="9125">
          <cell r="B9125"/>
        </row>
        <row r="9126">
          <cell r="B9126"/>
        </row>
        <row r="9127">
          <cell r="B9127"/>
        </row>
        <row r="9128">
          <cell r="B9128"/>
        </row>
        <row r="9129">
          <cell r="B9129"/>
        </row>
        <row r="9130">
          <cell r="B9130"/>
        </row>
        <row r="9131">
          <cell r="B9131"/>
        </row>
        <row r="9132">
          <cell r="B9132"/>
        </row>
        <row r="9133">
          <cell r="B9133"/>
        </row>
        <row r="9134">
          <cell r="B9134"/>
        </row>
        <row r="9135">
          <cell r="B9135"/>
        </row>
        <row r="9136">
          <cell r="B9136"/>
        </row>
        <row r="9137">
          <cell r="B9137"/>
        </row>
        <row r="9138">
          <cell r="B9138"/>
        </row>
        <row r="9139">
          <cell r="B9139"/>
        </row>
        <row r="9140">
          <cell r="B9140"/>
        </row>
        <row r="9141">
          <cell r="B9141"/>
        </row>
        <row r="9142">
          <cell r="B9142"/>
        </row>
        <row r="9143">
          <cell r="B9143"/>
        </row>
        <row r="9144">
          <cell r="B9144"/>
        </row>
        <row r="9145">
          <cell r="B9145"/>
        </row>
        <row r="9146">
          <cell r="B9146"/>
        </row>
        <row r="9147">
          <cell r="B9147"/>
        </row>
        <row r="9148">
          <cell r="B9148"/>
        </row>
        <row r="9149">
          <cell r="B9149"/>
        </row>
        <row r="9150">
          <cell r="B9150"/>
        </row>
        <row r="9151">
          <cell r="B9151"/>
        </row>
        <row r="9152">
          <cell r="B9152"/>
        </row>
        <row r="9153">
          <cell r="B9153"/>
        </row>
        <row r="9154">
          <cell r="B9154"/>
        </row>
        <row r="9155">
          <cell r="B9155"/>
        </row>
        <row r="9156">
          <cell r="B9156"/>
        </row>
        <row r="9157">
          <cell r="B9157"/>
        </row>
        <row r="9158">
          <cell r="B9158"/>
        </row>
        <row r="9159">
          <cell r="B9159"/>
        </row>
        <row r="9160">
          <cell r="B9160"/>
        </row>
        <row r="9161">
          <cell r="B9161"/>
        </row>
        <row r="9162">
          <cell r="B9162"/>
        </row>
        <row r="9163">
          <cell r="B9163"/>
        </row>
        <row r="9164">
          <cell r="B9164"/>
        </row>
        <row r="9165">
          <cell r="B9165"/>
        </row>
        <row r="9166">
          <cell r="B9166"/>
        </row>
        <row r="9167">
          <cell r="B9167"/>
        </row>
        <row r="9168">
          <cell r="B9168"/>
        </row>
        <row r="9169">
          <cell r="B9169"/>
        </row>
        <row r="9170">
          <cell r="B9170"/>
        </row>
        <row r="9171">
          <cell r="B9171"/>
        </row>
        <row r="9172">
          <cell r="B9172"/>
        </row>
        <row r="9173">
          <cell r="B9173"/>
        </row>
        <row r="9174">
          <cell r="B9174"/>
        </row>
        <row r="9175">
          <cell r="B9175"/>
        </row>
        <row r="9176">
          <cell r="B9176"/>
        </row>
        <row r="9177">
          <cell r="B9177"/>
        </row>
        <row r="9178">
          <cell r="B9178"/>
        </row>
        <row r="9179">
          <cell r="B9179"/>
        </row>
        <row r="9180">
          <cell r="B9180"/>
        </row>
        <row r="9181">
          <cell r="B9181"/>
        </row>
        <row r="9182">
          <cell r="B9182"/>
        </row>
        <row r="9183">
          <cell r="B9183"/>
        </row>
        <row r="9184">
          <cell r="B9184"/>
        </row>
        <row r="9185">
          <cell r="B9185"/>
        </row>
        <row r="9186">
          <cell r="B9186"/>
        </row>
        <row r="9187">
          <cell r="B9187"/>
        </row>
        <row r="9188">
          <cell r="B9188"/>
        </row>
        <row r="9189">
          <cell r="B9189"/>
        </row>
        <row r="9190">
          <cell r="B9190"/>
        </row>
        <row r="9191">
          <cell r="B9191"/>
        </row>
        <row r="9192">
          <cell r="B9192"/>
        </row>
        <row r="9193">
          <cell r="B9193"/>
        </row>
        <row r="9194">
          <cell r="B9194"/>
        </row>
        <row r="9195">
          <cell r="B9195"/>
        </row>
        <row r="9196">
          <cell r="B9196"/>
        </row>
        <row r="9197">
          <cell r="B9197"/>
        </row>
        <row r="9198">
          <cell r="B9198"/>
        </row>
        <row r="9199">
          <cell r="B9199"/>
        </row>
        <row r="9200">
          <cell r="B9200"/>
        </row>
        <row r="9201">
          <cell r="B9201"/>
        </row>
        <row r="9202">
          <cell r="B9202"/>
        </row>
        <row r="9203">
          <cell r="B9203"/>
        </row>
        <row r="9204">
          <cell r="B9204"/>
        </row>
        <row r="9205">
          <cell r="B9205"/>
        </row>
        <row r="9206">
          <cell r="B9206"/>
        </row>
        <row r="9207">
          <cell r="B9207"/>
        </row>
        <row r="9208">
          <cell r="B9208"/>
        </row>
        <row r="9209">
          <cell r="B9209"/>
        </row>
        <row r="9210">
          <cell r="B9210"/>
        </row>
        <row r="9211">
          <cell r="B9211"/>
        </row>
        <row r="9212">
          <cell r="B9212"/>
        </row>
        <row r="9213">
          <cell r="B9213"/>
        </row>
        <row r="9214">
          <cell r="B9214"/>
        </row>
        <row r="9215">
          <cell r="B9215"/>
        </row>
        <row r="9216">
          <cell r="B9216"/>
        </row>
        <row r="9217">
          <cell r="B9217"/>
        </row>
        <row r="9218">
          <cell r="B9218"/>
        </row>
        <row r="9219">
          <cell r="B9219"/>
        </row>
        <row r="9220">
          <cell r="B9220"/>
        </row>
        <row r="9221">
          <cell r="B9221"/>
        </row>
        <row r="9222">
          <cell r="B9222"/>
        </row>
        <row r="9223">
          <cell r="B9223"/>
        </row>
        <row r="9224">
          <cell r="B9224"/>
        </row>
        <row r="9225">
          <cell r="B9225"/>
        </row>
        <row r="9226">
          <cell r="B9226"/>
        </row>
        <row r="9227">
          <cell r="B9227"/>
        </row>
        <row r="9228">
          <cell r="B9228"/>
        </row>
        <row r="9229">
          <cell r="B9229"/>
        </row>
        <row r="9230">
          <cell r="B9230"/>
        </row>
        <row r="9231">
          <cell r="B9231"/>
        </row>
        <row r="9232">
          <cell r="B9232"/>
        </row>
        <row r="9233">
          <cell r="B9233"/>
        </row>
        <row r="9234">
          <cell r="B9234"/>
        </row>
        <row r="9235">
          <cell r="B9235"/>
        </row>
        <row r="9236">
          <cell r="B9236"/>
        </row>
        <row r="9237">
          <cell r="B9237"/>
        </row>
        <row r="9238">
          <cell r="B9238"/>
        </row>
        <row r="9239">
          <cell r="B9239"/>
        </row>
        <row r="9240">
          <cell r="B9240"/>
        </row>
        <row r="9241">
          <cell r="B9241"/>
        </row>
        <row r="9242">
          <cell r="B9242"/>
        </row>
        <row r="9243">
          <cell r="B9243"/>
        </row>
        <row r="9244">
          <cell r="B9244"/>
        </row>
        <row r="9245">
          <cell r="B9245"/>
        </row>
        <row r="9246">
          <cell r="B9246"/>
        </row>
        <row r="9247">
          <cell r="B9247"/>
        </row>
        <row r="9248">
          <cell r="B9248"/>
        </row>
        <row r="9249">
          <cell r="B9249"/>
        </row>
        <row r="9250">
          <cell r="B9250"/>
        </row>
        <row r="9251">
          <cell r="B9251"/>
        </row>
        <row r="9252">
          <cell r="B9252"/>
        </row>
        <row r="9253">
          <cell r="B9253"/>
        </row>
        <row r="9254">
          <cell r="B9254"/>
        </row>
        <row r="9255">
          <cell r="B9255"/>
        </row>
        <row r="9256">
          <cell r="B9256"/>
        </row>
        <row r="9257">
          <cell r="B9257"/>
        </row>
        <row r="9258">
          <cell r="B9258"/>
        </row>
        <row r="9259">
          <cell r="B9259"/>
        </row>
        <row r="9260">
          <cell r="B9260"/>
        </row>
        <row r="9261">
          <cell r="B9261"/>
        </row>
        <row r="9262">
          <cell r="B9262"/>
        </row>
        <row r="9263">
          <cell r="B9263"/>
        </row>
        <row r="9264">
          <cell r="B9264"/>
        </row>
        <row r="9265">
          <cell r="B9265"/>
        </row>
        <row r="9266">
          <cell r="B9266"/>
        </row>
        <row r="9267">
          <cell r="B9267"/>
        </row>
        <row r="9268">
          <cell r="B9268"/>
        </row>
        <row r="9269">
          <cell r="B9269"/>
        </row>
        <row r="9270">
          <cell r="B9270"/>
        </row>
        <row r="9271">
          <cell r="B9271"/>
        </row>
        <row r="9272">
          <cell r="B9272"/>
        </row>
        <row r="9273">
          <cell r="B9273"/>
        </row>
        <row r="9274">
          <cell r="B9274"/>
        </row>
        <row r="9275">
          <cell r="B9275"/>
        </row>
        <row r="9276">
          <cell r="B9276"/>
        </row>
        <row r="9277">
          <cell r="B9277"/>
        </row>
        <row r="9278">
          <cell r="B9278"/>
        </row>
        <row r="9279">
          <cell r="B9279"/>
        </row>
        <row r="9280">
          <cell r="B9280"/>
        </row>
        <row r="9281">
          <cell r="B9281"/>
        </row>
        <row r="9282">
          <cell r="B9282"/>
        </row>
        <row r="9283">
          <cell r="B9283"/>
        </row>
        <row r="9284">
          <cell r="B9284"/>
        </row>
        <row r="9285">
          <cell r="B9285"/>
        </row>
        <row r="9286">
          <cell r="B9286"/>
        </row>
        <row r="9287">
          <cell r="B9287"/>
        </row>
        <row r="9288">
          <cell r="B9288"/>
        </row>
        <row r="9289">
          <cell r="B9289"/>
        </row>
        <row r="9290">
          <cell r="B9290"/>
        </row>
        <row r="9291">
          <cell r="B9291"/>
        </row>
        <row r="9292">
          <cell r="B9292"/>
        </row>
        <row r="9293">
          <cell r="B9293"/>
        </row>
        <row r="9294">
          <cell r="B9294"/>
        </row>
        <row r="9295">
          <cell r="B9295"/>
        </row>
        <row r="9296">
          <cell r="B9296"/>
        </row>
        <row r="9297">
          <cell r="B9297"/>
        </row>
        <row r="9298">
          <cell r="B9298"/>
        </row>
        <row r="9299">
          <cell r="B9299"/>
        </row>
        <row r="9300">
          <cell r="B9300"/>
        </row>
        <row r="9301">
          <cell r="B9301"/>
        </row>
        <row r="9302">
          <cell r="B9302"/>
        </row>
        <row r="9303">
          <cell r="B9303"/>
        </row>
        <row r="9304">
          <cell r="B9304"/>
        </row>
        <row r="9305">
          <cell r="B9305"/>
        </row>
        <row r="9306">
          <cell r="B9306"/>
        </row>
        <row r="9307">
          <cell r="B9307"/>
        </row>
        <row r="9308">
          <cell r="B9308"/>
        </row>
        <row r="9309">
          <cell r="B9309"/>
        </row>
        <row r="9310">
          <cell r="B9310"/>
        </row>
        <row r="9311">
          <cell r="B9311"/>
        </row>
        <row r="9312">
          <cell r="B9312"/>
        </row>
        <row r="9313">
          <cell r="B9313"/>
        </row>
        <row r="9314">
          <cell r="B9314"/>
        </row>
        <row r="9315">
          <cell r="B9315"/>
        </row>
        <row r="9316">
          <cell r="B9316"/>
        </row>
        <row r="9317">
          <cell r="B9317"/>
        </row>
        <row r="9318">
          <cell r="B9318"/>
        </row>
        <row r="9319">
          <cell r="B9319"/>
        </row>
        <row r="9320">
          <cell r="B9320"/>
        </row>
        <row r="9321">
          <cell r="B9321"/>
        </row>
        <row r="9322">
          <cell r="B9322"/>
        </row>
        <row r="9323">
          <cell r="B9323"/>
        </row>
        <row r="9324">
          <cell r="B9324"/>
        </row>
        <row r="9325">
          <cell r="B9325"/>
        </row>
        <row r="9326">
          <cell r="B9326"/>
        </row>
        <row r="9327">
          <cell r="B9327"/>
        </row>
        <row r="9328">
          <cell r="B9328"/>
        </row>
        <row r="9329">
          <cell r="B9329"/>
        </row>
        <row r="9330">
          <cell r="B9330"/>
        </row>
        <row r="9331">
          <cell r="B9331"/>
        </row>
        <row r="9332">
          <cell r="B9332"/>
        </row>
        <row r="9333">
          <cell r="B9333"/>
        </row>
        <row r="9334">
          <cell r="B9334"/>
        </row>
        <row r="9335">
          <cell r="B9335"/>
        </row>
        <row r="9336">
          <cell r="B9336"/>
        </row>
        <row r="9337">
          <cell r="B9337"/>
        </row>
        <row r="9338">
          <cell r="B9338"/>
        </row>
        <row r="9339">
          <cell r="B9339"/>
        </row>
        <row r="9340">
          <cell r="B9340"/>
        </row>
        <row r="9341">
          <cell r="B9341"/>
        </row>
        <row r="9342">
          <cell r="B9342"/>
        </row>
        <row r="9343">
          <cell r="B9343"/>
        </row>
        <row r="9344">
          <cell r="B9344"/>
        </row>
        <row r="9345">
          <cell r="B9345"/>
        </row>
        <row r="9346">
          <cell r="B9346"/>
        </row>
        <row r="9347">
          <cell r="B9347"/>
        </row>
        <row r="9348">
          <cell r="B9348"/>
        </row>
        <row r="9349">
          <cell r="B9349"/>
        </row>
        <row r="9350">
          <cell r="B9350"/>
        </row>
        <row r="9351">
          <cell r="B9351"/>
        </row>
        <row r="9352">
          <cell r="B9352"/>
        </row>
        <row r="9353">
          <cell r="B9353"/>
        </row>
        <row r="9354">
          <cell r="B9354"/>
        </row>
        <row r="9355">
          <cell r="B9355"/>
        </row>
        <row r="9356">
          <cell r="B9356"/>
        </row>
        <row r="9357">
          <cell r="B9357"/>
        </row>
        <row r="9358">
          <cell r="B9358"/>
        </row>
        <row r="9359">
          <cell r="B9359"/>
        </row>
        <row r="9360">
          <cell r="B9360"/>
        </row>
        <row r="9361">
          <cell r="B9361"/>
        </row>
        <row r="9362">
          <cell r="B9362"/>
        </row>
        <row r="9363">
          <cell r="B9363"/>
        </row>
        <row r="9364">
          <cell r="B9364"/>
        </row>
        <row r="9365">
          <cell r="B9365"/>
        </row>
        <row r="9366">
          <cell r="B9366"/>
        </row>
        <row r="9367">
          <cell r="B9367"/>
        </row>
        <row r="9368">
          <cell r="B9368"/>
        </row>
        <row r="9369">
          <cell r="B9369"/>
        </row>
        <row r="9370">
          <cell r="B9370"/>
        </row>
        <row r="9371">
          <cell r="B9371"/>
        </row>
        <row r="9372">
          <cell r="B9372"/>
        </row>
        <row r="9373">
          <cell r="B9373"/>
        </row>
        <row r="9374">
          <cell r="B9374"/>
        </row>
        <row r="9375">
          <cell r="B9375"/>
        </row>
        <row r="9376">
          <cell r="B9376"/>
        </row>
        <row r="9377">
          <cell r="B9377"/>
        </row>
        <row r="9378">
          <cell r="B9378"/>
        </row>
        <row r="9379">
          <cell r="B9379"/>
        </row>
        <row r="9380">
          <cell r="B9380"/>
        </row>
        <row r="9381">
          <cell r="B9381"/>
        </row>
        <row r="9382">
          <cell r="B9382"/>
        </row>
        <row r="9383">
          <cell r="B9383"/>
        </row>
        <row r="9384">
          <cell r="B9384"/>
        </row>
        <row r="9385">
          <cell r="B9385"/>
        </row>
        <row r="9386">
          <cell r="B9386"/>
        </row>
        <row r="9387">
          <cell r="B9387"/>
        </row>
        <row r="9388">
          <cell r="B9388"/>
        </row>
        <row r="9389">
          <cell r="B9389"/>
        </row>
        <row r="9390">
          <cell r="B9390"/>
        </row>
        <row r="9391">
          <cell r="B9391"/>
        </row>
        <row r="9392">
          <cell r="B9392"/>
        </row>
        <row r="9393">
          <cell r="B9393"/>
        </row>
        <row r="9394">
          <cell r="B9394"/>
        </row>
        <row r="9395">
          <cell r="B9395"/>
        </row>
        <row r="9396">
          <cell r="B9396"/>
        </row>
        <row r="9397">
          <cell r="B9397"/>
        </row>
        <row r="9398">
          <cell r="B9398"/>
        </row>
        <row r="9399">
          <cell r="B9399"/>
        </row>
        <row r="9400">
          <cell r="B9400"/>
        </row>
        <row r="9401">
          <cell r="B9401"/>
        </row>
        <row r="9402">
          <cell r="B9402"/>
        </row>
        <row r="9403">
          <cell r="B9403"/>
        </row>
        <row r="9404">
          <cell r="B9404"/>
        </row>
        <row r="9405">
          <cell r="B9405"/>
        </row>
        <row r="9406">
          <cell r="B9406"/>
        </row>
        <row r="9407">
          <cell r="B9407"/>
        </row>
        <row r="9408">
          <cell r="B9408"/>
        </row>
        <row r="9409">
          <cell r="B9409"/>
        </row>
        <row r="9410">
          <cell r="B9410"/>
        </row>
        <row r="9411">
          <cell r="B9411"/>
        </row>
        <row r="9412">
          <cell r="B9412"/>
        </row>
        <row r="9413">
          <cell r="B9413"/>
        </row>
        <row r="9414">
          <cell r="B9414"/>
        </row>
        <row r="9415">
          <cell r="B9415"/>
        </row>
        <row r="9416">
          <cell r="B9416"/>
        </row>
        <row r="9417">
          <cell r="B9417"/>
        </row>
        <row r="9418">
          <cell r="B9418"/>
        </row>
        <row r="9419">
          <cell r="B9419"/>
        </row>
        <row r="9420">
          <cell r="B9420"/>
        </row>
        <row r="9421">
          <cell r="B9421"/>
        </row>
        <row r="9422">
          <cell r="B9422"/>
        </row>
        <row r="9423">
          <cell r="B9423"/>
        </row>
        <row r="9424">
          <cell r="B9424"/>
        </row>
        <row r="9425">
          <cell r="B9425"/>
        </row>
        <row r="9426">
          <cell r="B9426"/>
        </row>
        <row r="9427">
          <cell r="B9427"/>
        </row>
        <row r="9428">
          <cell r="B9428"/>
        </row>
        <row r="9429">
          <cell r="B9429"/>
        </row>
        <row r="9430">
          <cell r="B9430"/>
        </row>
        <row r="9431">
          <cell r="B9431"/>
        </row>
        <row r="9432">
          <cell r="B9432"/>
        </row>
        <row r="9433">
          <cell r="B9433"/>
        </row>
        <row r="9434">
          <cell r="B9434"/>
        </row>
        <row r="9435">
          <cell r="B9435"/>
        </row>
        <row r="9436">
          <cell r="B9436"/>
        </row>
        <row r="9437">
          <cell r="B9437"/>
        </row>
        <row r="9438">
          <cell r="B9438"/>
        </row>
        <row r="9439">
          <cell r="B9439"/>
        </row>
        <row r="9440">
          <cell r="B9440"/>
        </row>
        <row r="9441">
          <cell r="B9441"/>
        </row>
        <row r="9442">
          <cell r="B9442"/>
        </row>
        <row r="9443">
          <cell r="B9443"/>
        </row>
        <row r="9444">
          <cell r="B9444"/>
        </row>
        <row r="9445">
          <cell r="B9445"/>
        </row>
        <row r="9446">
          <cell r="B9446"/>
        </row>
        <row r="9447">
          <cell r="B9447"/>
        </row>
        <row r="9448">
          <cell r="B9448"/>
        </row>
        <row r="9449">
          <cell r="B9449"/>
        </row>
        <row r="9450">
          <cell r="B9450"/>
        </row>
        <row r="9451">
          <cell r="B9451"/>
        </row>
        <row r="9452">
          <cell r="B9452"/>
        </row>
        <row r="9453">
          <cell r="B9453"/>
        </row>
        <row r="9454">
          <cell r="B9454"/>
        </row>
        <row r="9455">
          <cell r="B9455"/>
        </row>
        <row r="9456">
          <cell r="B9456"/>
        </row>
        <row r="9457">
          <cell r="B9457"/>
        </row>
        <row r="9458">
          <cell r="B9458"/>
        </row>
        <row r="9459">
          <cell r="B9459"/>
        </row>
        <row r="9460">
          <cell r="B9460"/>
        </row>
        <row r="9461">
          <cell r="B9461"/>
        </row>
        <row r="9462">
          <cell r="B9462"/>
        </row>
        <row r="9463">
          <cell r="B9463"/>
        </row>
        <row r="9464">
          <cell r="B9464"/>
        </row>
        <row r="9465">
          <cell r="B9465"/>
        </row>
        <row r="9466">
          <cell r="B9466"/>
        </row>
        <row r="9467">
          <cell r="B9467"/>
        </row>
        <row r="9468">
          <cell r="B9468"/>
        </row>
        <row r="9469">
          <cell r="B9469"/>
        </row>
        <row r="9470">
          <cell r="B9470"/>
        </row>
        <row r="9471">
          <cell r="B9471"/>
        </row>
        <row r="9472">
          <cell r="B9472"/>
        </row>
        <row r="9473">
          <cell r="B9473"/>
        </row>
        <row r="9474">
          <cell r="B9474"/>
        </row>
        <row r="9475">
          <cell r="B9475"/>
        </row>
        <row r="9476">
          <cell r="B9476"/>
        </row>
        <row r="9477">
          <cell r="B9477"/>
        </row>
        <row r="9478">
          <cell r="B9478"/>
        </row>
        <row r="9479">
          <cell r="B9479"/>
        </row>
        <row r="9480">
          <cell r="B9480"/>
        </row>
        <row r="9481">
          <cell r="B9481"/>
        </row>
        <row r="9482">
          <cell r="B9482"/>
        </row>
        <row r="9483">
          <cell r="B9483"/>
        </row>
        <row r="9484">
          <cell r="B9484"/>
        </row>
        <row r="9485">
          <cell r="B9485"/>
        </row>
        <row r="9486">
          <cell r="B9486"/>
        </row>
        <row r="9487">
          <cell r="B9487"/>
        </row>
        <row r="9488">
          <cell r="B9488"/>
        </row>
        <row r="9489">
          <cell r="B9489"/>
        </row>
        <row r="9490">
          <cell r="B9490"/>
        </row>
        <row r="9491">
          <cell r="B9491"/>
        </row>
        <row r="9492">
          <cell r="B9492"/>
        </row>
        <row r="9493">
          <cell r="B9493"/>
        </row>
        <row r="9494">
          <cell r="B9494"/>
        </row>
        <row r="9495">
          <cell r="B9495"/>
        </row>
        <row r="9496">
          <cell r="B9496"/>
        </row>
        <row r="9497">
          <cell r="B9497"/>
        </row>
        <row r="9498">
          <cell r="B9498"/>
        </row>
        <row r="9499">
          <cell r="B9499"/>
        </row>
        <row r="9500">
          <cell r="B9500"/>
        </row>
        <row r="9501">
          <cell r="B9501"/>
        </row>
        <row r="9502">
          <cell r="B9502"/>
        </row>
        <row r="9503">
          <cell r="B9503"/>
        </row>
        <row r="9504">
          <cell r="B9504"/>
        </row>
        <row r="9505">
          <cell r="B9505"/>
        </row>
        <row r="9506">
          <cell r="B9506"/>
        </row>
        <row r="9507">
          <cell r="B9507"/>
        </row>
        <row r="9508">
          <cell r="B9508"/>
        </row>
        <row r="9509">
          <cell r="B9509"/>
        </row>
        <row r="9510">
          <cell r="B9510"/>
        </row>
        <row r="9511">
          <cell r="B9511"/>
        </row>
        <row r="9512">
          <cell r="B9512"/>
        </row>
        <row r="9513">
          <cell r="B9513"/>
        </row>
        <row r="9514">
          <cell r="B9514"/>
        </row>
        <row r="9515">
          <cell r="B9515"/>
        </row>
        <row r="9516">
          <cell r="B9516"/>
        </row>
        <row r="9517">
          <cell r="B9517"/>
        </row>
        <row r="9518">
          <cell r="B9518"/>
        </row>
        <row r="9519">
          <cell r="B9519"/>
        </row>
        <row r="9520">
          <cell r="B9520"/>
        </row>
        <row r="9521">
          <cell r="B9521"/>
        </row>
        <row r="9522">
          <cell r="B9522"/>
        </row>
        <row r="9523">
          <cell r="B9523"/>
        </row>
        <row r="9524">
          <cell r="B9524"/>
        </row>
        <row r="9525">
          <cell r="B9525"/>
        </row>
        <row r="9526">
          <cell r="B9526"/>
        </row>
        <row r="9527">
          <cell r="B9527"/>
        </row>
        <row r="9528">
          <cell r="B9528"/>
        </row>
        <row r="9529">
          <cell r="B9529"/>
        </row>
        <row r="9530">
          <cell r="B9530"/>
        </row>
        <row r="9531">
          <cell r="B9531"/>
        </row>
        <row r="9532">
          <cell r="B9532"/>
        </row>
        <row r="9533">
          <cell r="B9533"/>
        </row>
        <row r="9534">
          <cell r="B9534"/>
        </row>
        <row r="9535">
          <cell r="B9535"/>
        </row>
        <row r="9536">
          <cell r="B9536"/>
        </row>
        <row r="9537">
          <cell r="B9537"/>
        </row>
        <row r="9538">
          <cell r="B9538"/>
        </row>
        <row r="9539">
          <cell r="B9539"/>
        </row>
        <row r="9540">
          <cell r="B9540"/>
        </row>
        <row r="9541">
          <cell r="B9541"/>
        </row>
        <row r="9542">
          <cell r="B9542"/>
        </row>
        <row r="9543">
          <cell r="B9543"/>
        </row>
        <row r="9544">
          <cell r="B9544"/>
        </row>
        <row r="9545">
          <cell r="B9545"/>
        </row>
        <row r="9546">
          <cell r="B9546"/>
        </row>
        <row r="9547">
          <cell r="B9547"/>
        </row>
        <row r="9548">
          <cell r="B9548"/>
        </row>
        <row r="9549">
          <cell r="B9549"/>
        </row>
        <row r="9550">
          <cell r="B9550"/>
        </row>
        <row r="9551">
          <cell r="B9551"/>
        </row>
        <row r="9552">
          <cell r="B9552"/>
        </row>
        <row r="9553">
          <cell r="B9553"/>
        </row>
        <row r="9554">
          <cell r="B9554"/>
        </row>
        <row r="9555">
          <cell r="B9555"/>
        </row>
        <row r="9556">
          <cell r="B9556"/>
        </row>
        <row r="9557">
          <cell r="B9557"/>
        </row>
        <row r="9558">
          <cell r="B9558"/>
        </row>
        <row r="9559">
          <cell r="B9559"/>
        </row>
        <row r="9560">
          <cell r="B9560"/>
        </row>
        <row r="9561">
          <cell r="B9561"/>
        </row>
        <row r="9562">
          <cell r="B9562"/>
        </row>
        <row r="9563">
          <cell r="B9563"/>
        </row>
        <row r="9564">
          <cell r="B9564"/>
        </row>
        <row r="9565">
          <cell r="B9565"/>
        </row>
        <row r="9566">
          <cell r="B9566"/>
        </row>
        <row r="9567">
          <cell r="B9567"/>
        </row>
        <row r="9568">
          <cell r="B9568"/>
        </row>
        <row r="9569">
          <cell r="B9569"/>
        </row>
        <row r="9570">
          <cell r="B9570"/>
        </row>
        <row r="9571">
          <cell r="B9571"/>
        </row>
        <row r="9572">
          <cell r="B9572"/>
        </row>
        <row r="9573">
          <cell r="B9573"/>
        </row>
        <row r="9574">
          <cell r="B9574"/>
        </row>
        <row r="9575">
          <cell r="B9575"/>
        </row>
        <row r="9576">
          <cell r="B9576"/>
        </row>
        <row r="9577">
          <cell r="B9577"/>
        </row>
        <row r="9578">
          <cell r="B9578"/>
        </row>
        <row r="9579">
          <cell r="B9579"/>
        </row>
        <row r="9580">
          <cell r="B9580"/>
        </row>
        <row r="9581">
          <cell r="B9581"/>
        </row>
        <row r="9582">
          <cell r="B9582"/>
        </row>
        <row r="9583">
          <cell r="B9583"/>
        </row>
        <row r="9584">
          <cell r="B9584"/>
        </row>
        <row r="9585">
          <cell r="B9585"/>
        </row>
        <row r="9586">
          <cell r="B9586"/>
        </row>
        <row r="9587">
          <cell r="B9587"/>
        </row>
        <row r="9588">
          <cell r="B9588"/>
        </row>
        <row r="9589">
          <cell r="B9589"/>
        </row>
        <row r="9590">
          <cell r="B9590"/>
        </row>
        <row r="9591">
          <cell r="B9591"/>
        </row>
        <row r="9592">
          <cell r="B9592"/>
        </row>
        <row r="9593">
          <cell r="B9593"/>
        </row>
        <row r="9594">
          <cell r="B9594"/>
        </row>
        <row r="9595">
          <cell r="B9595"/>
        </row>
        <row r="9596">
          <cell r="B9596"/>
        </row>
        <row r="9597">
          <cell r="B9597"/>
        </row>
        <row r="9598">
          <cell r="B9598"/>
        </row>
        <row r="9599">
          <cell r="B9599"/>
        </row>
        <row r="9600">
          <cell r="B9600"/>
        </row>
        <row r="9601">
          <cell r="B9601"/>
        </row>
        <row r="9602">
          <cell r="B9602"/>
        </row>
        <row r="9603">
          <cell r="B9603"/>
        </row>
        <row r="9604">
          <cell r="B9604"/>
        </row>
        <row r="9605">
          <cell r="B9605"/>
        </row>
        <row r="9606">
          <cell r="B9606"/>
        </row>
        <row r="9607">
          <cell r="B9607"/>
        </row>
        <row r="9608">
          <cell r="B9608"/>
        </row>
        <row r="9609">
          <cell r="B9609"/>
        </row>
        <row r="9610">
          <cell r="B9610"/>
        </row>
        <row r="9611">
          <cell r="B9611"/>
        </row>
        <row r="9612">
          <cell r="B9612"/>
        </row>
        <row r="9613">
          <cell r="B9613"/>
        </row>
        <row r="9614">
          <cell r="B9614"/>
        </row>
        <row r="9615">
          <cell r="B9615"/>
        </row>
        <row r="9616">
          <cell r="B9616"/>
        </row>
        <row r="9617">
          <cell r="B9617"/>
        </row>
        <row r="9618">
          <cell r="B9618"/>
        </row>
        <row r="9619">
          <cell r="B9619"/>
        </row>
        <row r="9620">
          <cell r="B9620"/>
        </row>
        <row r="9621">
          <cell r="B9621"/>
        </row>
        <row r="9622">
          <cell r="B9622"/>
        </row>
        <row r="9623">
          <cell r="B9623"/>
        </row>
        <row r="9624">
          <cell r="B9624"/>
        </row>
        <row r="9625">
          <cell r="B9625"/>
        </row>
        <row r="9626">
          <cell r="B9626"/>
        </row>
        <row r="9627">
          <cell r="B9627"/>
        </row>
        <row r="9628">
          <cell r="B9628"/>
        </row>
        <row r="9629">
          <cell r="B9629"/>
        </row>
        <row r="9630">
          <cell r="B9630"/>
        </row>
        <row r="9631">
          <cell r="B9631"/>
        </row>
        <row r="9632">
          <cell r="B9632"/>
        </row>
        <row r="9633">
          <cell r="B9633"/>
        </row>
        <row r="9634">
          <cell r="B9634"/>
        </row>
        <row r="9635">
          <cell r="B9635"/>
        </row>
        <row r="9636">
          <cell r="B9636"/>
        </row>
        <row r="9637">
          <cell r="B9637"/>
        </row>
        <row r="9638">
          <cell r="B9638"/>
        </row>
        <row r="9639">
          <cell r="B9639"/>
        </row>
        <row r="9640">
          <cell r="B9640"/>
        </row>
        <row r="9641">
          <cell r="B9641"/>
        </row>
        <row r="9642">
          <cell r="B9642"/>
        </row>
        <row r="9643">
          <cell r="B9643"/>
        </row>
        <row r="9644">
          <cell r="B9644"/>
        </row>
        <row r="9645">
          <cell r="B9645"/>
        </row>
        <row r="9646">
          <cell r="B9646"/>
        </row>
        <row r="9647">
          <cell r="B9647"/>
        </row>
        <row r="9648">
          <cell r="B9648"/>
        </row>
        <row r="9649">
          <cell r="B9649"/>
        </row>
        <row r="9650">
          <cell r="B9650"/>
        </row>
        <row r="9651">
          <cell r="B9651"/>
        </row>
        <row r="9652">
          <cell r="B9652"/>
        </row>
        <row r="9653">
          <cell r="B9653"/>
        </row>
        <row r="9654">
          <cell r="B9654"/>
        </row>
        <row r="9655">
          <cell r="B9655"/>
        </row>
        <row r="9656">
          <cell r="B9656"/>
        </row>
        <row r="9657">
          <cell r="B9657"/>
        </row>
        <row r="9658">
          <cell r="B9658"/>
        </row>
        <row r="9659">
          <cell r="B9659"/>
        </row>
        <row r="9660">
          <cell r="B9660"/>
        </row>
        <row r="9661">
          <cell r="B9661"/>
        </row>
        <row r="9662">
          <cell r="B9662"/>
        </row>
        <row r="9663">
          <cell r="B9663"/>
        </row>
        <row r="9664">
          <cell r="B9664"/>
        </row>
        <row r="9665">
          <cell r="B9665"/>
        </row>
        <row r="9666">
          <cell r="B9666"/>
        </row>
        <row r="9667">
          <cell r="B9667"/>
        </row>
        <row r="9668">
          <cell r="B9668"/>
        </row>
        <row r="9669">
          <cell r="B9669"/>
        </row>
        <row r="9670">
          <cell r="B9670"/>
        </row>
        <row r="9671">
          <cell r="B9671"/>
        </row>
        <row r="9672">
          <cell r="B9672"/>
        </row>
        <row r="9673">
          <cell r="B9673"/>
        </row>
        <row r="9674">
          <cell r="B9674"/>
        </row>
        <row r="9675">
          <cell r="B9675"/>
        </row>
        <row r="9676">
          <cell r="B9676"/>
        </row>
        <row r="9677">
          <cell r="B9677"/>
        </row>
        <row r="9678">
          <cell r="B9678"/>
        </row>
        <row r="9679">
          <cell r="B9679"/>
        </row>
        <row r="9680">
          <cell r="B9680"/>
        </row>
        <row r="9681">
          <cell r="B9681"/>
        </row>
        <row r="9682">
          <cell r="B9682"/>
        </row>
        <row r="9683">
          <cell r="B9683"/>
        </row>
        <row r="9684">
          <cell r="B9684"/>
        </row>
        <row r="9685">
          <cell r="B9685"/>
        </row>
        <row r="9686">
          <cell r="B9686"/>
        </row>
        <row r="9687">
          <cell r="B9687"/>
        </row>
        <row r="9688">
          <cell r="B9688"/>
        </row>
        <row r="9689">
          <cell r="B9689"/>
        </row>
        <row r="9690">
          <cell r="B9690"/>
        </row>
        <row r="9691">
          <cell r="B9691"/>
        </row>
        <row r="9692">
          <cell r="B9692"/>
        </row>
        <row r="9693">
          <cell r="B9693"/>
        </row>
        <row r="9694">
          <cell r="B9694"/>
        </row>
        <row r="9695">
          <cell r="B9695"/>
        </row>
        <row r="9696">
          <cell r="B9696"/>
        </row>
        <row r="9697">
          <cell r="B9697"/>
        </row>
        <row r="9698">
          <cell r="B9698"/>
        </row>
        <row r="9699">
          <cell r="B9699"/>
        </row>
        <row r="9700">
          <cell r="B9700"/>
        </row>
        <row r="9701">
          <cell r="B9701"/>
        </row>
        <row r="9702">
          <cell r="B9702"/>
        </row>
        <row r="9703">
          <cell r="B9703"/>
        </row>
        <row r="9704">
          <cell r="B9704"/>
        </row>
        <row r="9705">
          <cell r="B9705"/>
        </row>
        <row r="9706">
          <cell r="B9706"/>
        </row>
        <row r="9707">
          <cell r="B9707"/>
        </row>
        <row r="9708">
          <cell r="B9708"/>
        </row>
        <row r="9709">
          <cell r="B9709"/>
        </row>
        <row r="9710">
          <cell r="B9710"/>
        </row>
        <row r="9711">
          <cell r="B9711"/>
        </row>
        <row r="9712">
          <cell r="B9712"/>
        </row>
        <row r="9713">
          <cell r="B9713"/>
        </row>
        <row r="9714">
          <cell r="B9714"/>
        </row>
        <row r="9715">
          <cell r="B9715"/>
        </row>
        <row r="9716">
          <cell r="B9716"/>
        </row>
        <row r="9717">
          <cell r="B9717"/>
        </row>
        <row r="9718">
          <cell r="B9718"/>
        </row>
        <row r="9719">
          <cell r="B9719"/>
        </row>
        <row r="9720">
          <cell r="B9720"/>
        </row>
        <row r="9721">
          <cell r="B9721"/>
        </row>
        <row r="9722">
          <cell r="B9722"/>
        </row>
        <row r="9723">
          <cell r="B9723"/>
        </row>
        <row r="9724">
          <cell r="B9724"/>
        </row>
        <row r="9725">
          <cell r="B9725"/>
        </row>
        <row r="9726">
          <cell r="B9726"/>
        </row>
        <row r="9727">
          <cell r="B9727"/>
        </row>
        <row r="9728">
          <cell r="B9728"/>
        </row>
        <row r="9729">
          <cell r="B9729"/>
        </row>
        <row r="9730">
          <cell r="B9730"/>
        </row>
        <row r="9731">
          <cell r="B9731"/>
        </row>
        <row r="9732">
          <cell r="B9732"/>
        </row>
        <row r="9733">
          <cell r="B9733"/>
        </row>
        <row r="9734">
          <cell r="B9734"/>
        </row>
        <row r="9735">
          <cell r="B9735"/>
        </row>
        <row r="9736">
          <cell r="B9736"/>
        </row>
        <row r="9737">
          <cell r="B9737"/>
        </row>
        <row r="9738">
          <cell r="B9738"/>
        </row>
        <row r="9739">
          <cell r="B9739"/>
        </row>
        <row r="9740">
          <cell r="B9740"/>
        </row>
        <row r="9741">
          <cell r="B9741"/>
        </row>
        <row r="9742">
          <cell r="B9742"/>
        </row>
        <row r="9743">
          <cell r="B9743"/>
        </row>
        <row r="9744">
          <cell r="B9744"/>
        </row>
        <row r="9745">
          <cell r="B9745"/>
        </row>
        <row r="9746">
          <cell r="B9746"/>
        </row>
        <row r="9747">
          <cell r="B9747"/>
        </row>
        <row r="9748">
          <cell r="B9748"/>
        </row>
        <row r="9749">
          <cell r="B9749"/>
        </row>
        <row r="9750">
          <cell r="B9750"/>
        </row>
        <row r="9751">
          <cell r="B9751"/>
        </row>
        <row r="9752">
          <cell r="B9752"/>
        </row>
        <row r="9753">
          <cell r="B9753"/>
        </row>
        <row r="9754">
          <cell r="B9754"/>
        </row>
        <row r="9755">
          <cell r="B9755"/>
        </row>
        <row r="9756">
          <cell r="B9756"/>
        </row>
        <row r="9757">
          <cell r="B9757"/>
        </row>
        <row r="9758">
          <cell r="B9758"/>
        </row>
        <row r="9759">
          <cell r="B9759"/>
        </row>
        <row r="9760">
          <cell r="B9760"/>
        </row>
        <row r="9761">
          <cell r="B9761"/>
        </row>
        <row r="9762">
          <cell r="B9762"/>
        </row>
        <row r="9763">
          <cell r="B9763"/>
        </row>
        <row r="9764">
          <cell r="B9764"/>
        </row>
        <row r="9765">
          <cell r="B9765"/>
        </row>
        <row r="9766">
          <cell r="B9766"/>
        </row>
        <row r="9767">
          <cell r="B9767"/>
        </row>
        <row r="9768">
          <cell r="B9768"/>
        </row>
        <row r="9769">
          <cell r="B9769"/>
        </row>
        <row r="9770">
          <cell r="B9770"/>
        </row>
        <row r="9771">
          <cell r="B9771"/>
        </row>
        <row r="9772">
          <cell r="B9772"/>
        </row>
        <row r="9773">
          <cell r="B9773"/>
        </row>
        <row r="9774">
          <cell r="B9774"/>
        </row>
        <row r="9775">
          <cell r="B9775"/>
        </row>
        <row r="9776">
          <cell r="B9776"/>
        </row>
        <row r="9777">
          <cell r="B9777"/>
        </row>
        <row r="9778">
          <cell r="B9778"/>
        </row>
        <row r="9779">
          <cell r="B9779"/>
        </row>
        <row r="9780">
          <cell r="B9780"/>
        </row>
        <row r="9781">
          <cell r="B9781"/>
        </row>
        <row r="9782">
          <cell r="B9782"/>
        </row>
        <row r="9783">
          <cell r="B9783"/>
        </row>
        <row r="9784">
          <cell r="B9784"/>
        </row>
        <row r="9785">
          <cell r="B9785"/>
        </row>
        <row r="9786">
          <cell r="B9786"/>
        </row>
        <row r="9787">
          <cell r="B9787"/>
        </row>
        <row r="9788">
          <cell r="B9788"/>
        </row>
        <row r="9789">
          <cell r="B9789"/>
        </row>
        <row r="9790">
          <cell r="B9790"/>
        </row>
        <row r="9791">
          <cell r="B9791"/>
        </row>
        <row r="9792">
          <cell r="B9792"/>
        </row>
        <row r="9793">
          <cell r="B9793"/>
        </row>
        <row r="9794">
          <cell r="B9794"/>
        </row>
        <row r="9795">
          <cell r="B9795"/>
        </row>
        <row r="9796">
          <cell r="B9796"/>
        </row>
        <row r="9797">
          <cell r="B9797"/>
        </row>
        <row r="9798">
          <cell r="B9798"/>
        </row>
        <row r="9799">
          <cell r="B9799"/>
        </row>
        <row r="9800">
          <cell r="B9800"/>
        </row>
        <row r="9801">
          <cell r="B9801"/>
        </row>
        <row r="9802">
          <cell r="B9802"/>
        </row>
        <row r="9803">
          <cell r="B9803"/>
        </row>
        <row r="9804">
          <cell r="B9804"/>
        </row>
        <row r="9805">
          <cell r="B9805"/>
        </row>
        <row r="9806">
          <cell r="B9806"/>
        </row>
        <row r="9807">
          <cell r="B9807"/>
        </row>
        <row r="9808">
          <cell r="B9808"/>
        </row>
        <row r="9809">
          <cell r="B9809"/>
        </row>
        <row r="9810">
          <cell r="B9810"/>
        </row>
        <row r="9811">
          <cell r="B9811"/>
        </row>
        <row r="9812">
          <cell r="B9812"/>
        </row>
        <row r="9813">
          <cell r="B9813"/>
        </row>
        <row r="9814">
          <cell r="B9814"/>
        </row>
        <row r="9815">
          <cell r="B9815"/>
        </row>
        <row r="9816">
          <cell r="B9816"/>
        </row>
        <row r="9817">
          <cell r="B9817"/>
        </row>
        <row r="9818">
          <cell r="B9818"/>
        </row>
        <row r="9819">
          <cell r="B9819"/>
        </row>
        <row r="9820">
          <cell r="B9820"/>
        </row>
        <row r="9821">
          <cell r="B9821"/>
        </row>
        <row r="9822">
          <cell r="B9822"/>
        </row>
        <row r="9823">
          <cell r="B9823"/>
        </row>
        <row r="9824">
          <cell r="B9824"/>
        </row>
        <row r="9825">
          <cell r="B9825"/>
        </row>
        <row r="9826">
          <cell r="B9826"/>
        </row>
        <row r="9827">
          <cell r="B9827"/>
        </row>
        <row r="9828">
          <cell r="B9828"/>
        </row>
        <row r="9829">
          <cell r="B9829"/>
        </row>
        <row r="9830">
          <cell r="B9830"/>
        </row>
        <row r="9831">
          <cell r="B9831"/>
        </row>
        <row r="9832">
          <cell r="B9832"/>
        </row>
        <row r="9833">
          <cell r="B9833"/>
        </row>
        <row r="9834">
          <cell r="B9834"/>
        </row>
        <row r="9835">
          <cell r="B9835"/>
        </row>
        <row r="9836">
          <cell r="B9836"/>
        </row>
        <row r="9837">
          <cell r="B9837"/>
        </row>
        <row r="9838">
          <cell r="B9838"/>
        </row>
        <row r="9839">
          <cell r="B9839"/>
        </row>
        <row r="9840">
          <cell r="B9840"/>
        </row>
        <row r="9841">
          <cell r="B9841"/>
        </row>
        <row r="9842">
          <cell r="B9842"/>
        </row>
        <row r="9843">
          <cell r="B9843"/>
        </row>
        <row r="9844">
          <cell r="B9844"/>
        </row>
        <row r="9845">
          <cell r="B9845"/>
        </row>
        <row r="9846">
          <cell r="B9846"/>
        </row>
        <row r="9847">
          <cell r="B9847"/>
        </row>
        <row r="9848">
          <cell r="B9848"/>
        </row>
        <row r="9849">
          <cell r="B9849"/>
        </row>
        <row r="9850">
          <cell r="B9850"/>
        </row>
        <row r="9851">
          <cell r="B9851"/>
        </row>
        <row r="9852">
          <cell r="B9852"/>
        </row>
        <row r="9853">
          <cell r="B9853"/>
        </row>
        <row r="9854">
          <cell r="B9854"/>
        </row>
        <row r="9855">
          <cell r="B9855"/>
        </row>
        <row r="9856">
          <cell r="B9856"/>
        </row>
        <row r="9857">
          <cell r="B9857"/>
        </row>
        <row r="9858">
          <cell r="B9858"/>
        </row>
        <row r="9859">
          <cell r="B9859"/>
        </row>
        <row r="9860">
          <cell r="B9860"/>
        </row>
        <row r="9861">
          <cell r="B9861"/>
        </row>
        <row r="9862">
          <cell r="B9862"/>
        </row>
        <row r="9863">
          <cell r="B9863"/>
        </row>
        <row r="9864">
          <cell r="B9864"/>
        </row>
        <row r="9865">
          <cell r="B9865"/>
        </row>
        <row r="9866">
          <cell r="B9866"/>
        </row>
        <row r="9867">
          <cell r="B9867"/>
        </row>
        <row r="9868">
          <cell r="B9868"/>
        </row>
        <row r="9869">
          <cell r="B9869"/>
        </row>
        <row r="9870">
          <cell r="B9870"/>
        </row>
        <row r="9871">
          <cell r="B9871"/>
        </row>
        <row r="9872">
          <cell r="B9872"/>
        </row>
        <row r="9873">
          <cell r="B9873"/>
        </row>
        <row r="9874">
          <cell r="B9874"/>
        </row>
        <row r="9875">
          <cell r="B9875"/>
        </row>
        <row r="9876">
          <cell r="B9876"/>
        </row>
        <row r="9877">
          <cell r="B9877"/>
        </row>
        <row r="9878">
          <cell r="B9878"/>
        </row>
        <row r="9879">
          <cell r="B9879"/>
        </row>
        <row r="9880">
          <cell r="B9880"/>
        </row>
        <row r="9881">
          <cell r="B9881"/>
        </row>
        <row r="9882">
          <cell r="B9882"/>
        </row>
        <row r="9883">
          <cell r="B9883"/>
        </row>
        <row r="9884">
          <cell r="B9884"/>
        </row>
        <row r="9885">
          <cell r="B9885"/>
        </row>
        <row r="9886">
          <cell r="B9886"/>
        </row>
        <row r="9887">
          <cell r="B9887"/>
        </row>
        <row r="9888">
          <cell r="B9888"/>
        </row>
        <row r="9889">
          <cell r="B9889"/>
        </row>
        <row r="9890">
          <cell r="B9890"/>
        </row>
        <row r="9891">
          <cell r="B9891"/>
        </row>
        <row r="9892">
          <cell r="B9892"/>
        </row>
        <row r="9893">
          <cell r="B9893"/>
        </row>
        <row r="9894">
          <cell r="B9894"/>
        </row>
        <row r="9895">
          <cell r="B9895"/>
        </row>
        <row r="9896">
          <cell r="B9896"/>
        </row>
        <row r="9897">
          <cell r="B9897"/>
        </row>
        <row r="9898">
          <cell r="B9898"/>
        </row>
        <row r="9899">
          <cell r="B9899"/>
        </row>
        <row r="9900">
          <cell r="B9900"/>
        </row>
        <row r="9901">
          <cell r="B9901"/>
        </row>
        <row r="9902">
          <cell r="B9902"/>
        </row>
        <row r="9903">
          <cell r="B9903"/>
        </row>
        <row r="9904">
          <cell r="B9904"/>
        </row>
        <row r="9905">
          <cell r="B9905"/>
        </row>
        <row r="9906">
          <cell r="B9906"/>
        </row>
        <row r="9907">
          <cell r="B9907"/>
        </row>
        <row r="9908">
          <cell r="B9908"/>
        </row>
        <row r="9909">
          <cell r="B9909"/>
        </row>
        <row r="9910">
          <cell r="B9910"/>
        </row>
        <row r="9911">
          <cell r="B9911"/>
        </row>
        <row r="9912">
          <cell r="B9912"/>
        </row>
        <row r="9913">
          <cell r="B9913"/>
        </row>
        <row r="9914">
          <cell r="B9914"/>
        </row>
        <row r="9915">
          <cell r="B9915"/>
        </row>
        <row r="9916">
          <cell r="B9916"/>
        </row>
        <row r="9917">
          <cell r="B9917"/>
        </row>
        <row r="9918">
          <cell r="B9918"/>
        </row>
        <row r="9919">
          <cell r="B9919"/>
        </row>
        <row r="9920">
          <cell r="B9920"/>
        </row>
        <row r="9921">
          <cell r="B9921"/>
        </row>
        <row r="9922">
          <cell r="B9922"/>
        </row>
        <row r="9923">
          <cell r="B9923"/>
        </row>
        <row r="9924">
          <cell r="B9924"/>
        </row>
        <row r="9925">
          <cell r="B9925"/>
        </row>
        <row r="9926">
          <cell r="B9926"/>
        </row>
        <row r="9927">
          <cell r="B9927"/>
        </row>
        <row r="9928">
          <cell r="B9928"/>
        </row>
        <row r="9929">
          <cell r="B9929"/>
        </row>
        <row r="9930">
          <cell r="B9930"/>
        </row>
        <row r="9931">
          <cell r="B9931"/>
        </row>
        <row r="9932">
          <cell r="B9932"/>
        </row>
        <row r="9933">
          <cell r="B9933"/>
        </row>
        <row r="9934">
          <cell r="B9934"/>
        </row>
        <row r="9935">
          <cell r="B9935"/>
        </row>
        <row r="9936">
          <cell r="B9936"/>
        </row>
        <row r="9937">
          <cell r="B9937"/>
        </row>
        <row r="9938">
          <cell r="B9938"/>
        </row>
        <row r="9939">
          <cell r="B9939"/>
        </row>
        <row r="9940">
          <cell r="B9940"/>
        </row>
        <row r="9941">
          <cell r="B9941"/>
        </row>
        <row r="9942">
          <cell r="B9942"/>
        </row>
        <row r="9943">
          <cell r="B9943"/>
        </row>
        <row r="9944">
          <cell r="B9944"/>
        </row>
        <row r="9945">
          <cell r="B9945"/>
        </row>
        <row r="9946">
          <cell r="B9946"/>
        </row>
        <row r="9947">
          <cell r="B9947"/>
        </row>
        <row r="9948">
          <cell r="B9948"/>
        </row>
        <row r="9949">
          <cell r="B9949"/>
        </row>
        <row r="9950">
          <cell r="B9950"/>
        </row>
        <row r="9951">
          <cell r="B9951"/>
        </row>
        <row r="9952">
          <cell r="B9952"/>
        </row>
        <row r="9953">
          <cell r="B9953"/>
        </row>
        <row r="9954">
          <cell r="B9954"/>
        </row>
        <row r="9955">
          <cell r="B9955"/>
        </row>
        <row r="9956">
          <cell r="B9956"/>
        </row>
        <row r="9957">
          <cell r="B9957"/>
        </row>
        <row r="9958">
          <cell r="B9958"/>
        </row>
        <row r="9959">
          <cell r="B9959"/>
        </row>
        <row r="9960">
          <cell r="B9960"/>
        </row>
        <row r="9961">
          <cell r="B9961"/>
        </row>
        <row r="9962">
          <cell r="B9962"/>
        </row>
        <row r="9963">
          <cell r="B9963"/>
        </row>
        <row r="9964">
          <cell r="B9964"/>
        </row>
        <row r="9965">
          <cell r="B9965"/>
        </row>
        <row r="9966">
          <cell r="B9966"/>
        </row>
        <row r="9967">
          <cell r="B9967"/>
        </row>
        <row r="9968">
          <cell r="B9968"/>
        </row>
        <row r="9969">
          <cell r="B9969"/>
        </row>
        <row r="9970">
          <cell r="B9970"/>
        </row>
        <row r="9971">
          <cell r="B9971"/>
        </row>
        <row r="9972">
          <cell r="B9972"/>
        </row>
        <row r="9973">
          <cell r="B9973"/>
        </row>
        <row r="9974">
          <cell r="B9974"/>
        </row>
        <row r="9975">
          <cell r="B9975"/>
        </row>
        <row r="9976">
          <cell r="B9976"/>
        </row>
        <row r="9977">
          <cell r="B9977"/>
        </row>
        <row r="9978">
          <cell r="B9978"/>
        </row>
        <row r="9979">
          <cell r="B9979"/>
        </row>
        <row r="9980">
          <cell r="B9980"/>
        </row>
        <row r="9981">
          <cell r="B9981"/>
        </row>
        <row r="9982">
          <cell r="B9982"/>
        </row>
        <row r="9983">
          <cell r="B9983"/>
        </row>
        <row r="9984">
          <cell r="B9984"/>
        </row>
        <row r="9985">
          <cell r="B9985"/>
        </row>
        <row r="9986">
          <cell r="B9986"/>
        </row>
        <row r="9987">
          <cell r="B9987"/>
        </row>
        <row r="9988">
          <cell r="B9988"/>
        </row>
        <row r="9989">
          <cell r="B9989"/>
        </row>
        <row r="9990">
          <cell r="B9990"/>
        </row>
        <row r="9991">
          <cell r="B9991"/>
        </row>
        <row r="9992">
          <cell r="B9992"/>
        </row>
        <row r="9993">
          <cell r="B9993"/>
        </row>
        <row r="9994">
          <cell r="B9994"/>
        </row>
        <row r="9995">
          <cell r="B9995"/>
        </row>
        <row r="9996">
          <cell r="B9996"/>
        </row>
        <row r="9997">
          <cell r="B9997"/>
        </row>
        <row r="9998">
          <cell r="B9998"/>
        </row>
        <row r="9999">
          <cell r="B9999"/>
        </row>
        <row r="10000">
          <cell r="B10000"/>
        </row>
        <row r="10001">
          <cell r="B10001"/>
        </row>
        <row r="10002">
          <cell r="B10002"/>
        </row>
        <row r="10003">
          <cell r="B10003"/>
        </row>
        <row r="10004">
          <cell r="B10004"/>
        </row>
        <row r="10005">
          <cell r="B10005"/>
        </row>
        <row r="10006">
          <cell r="B10006"/>
        </row>
        <row r="10007">
          <cell r="B10007"/>
        </row>
        <row r="10008">
          <cell r="B10008"/>
        </row>
        <row r="10009">
          <cell r="B10009"/>
        </row>
        <row r="10010">
          <cell r="B10010"/>
        </row>
        <row r="10011">
          <cell r="B10011"/>
        </row>
        <row r="10012">
          <cell r="B10012"/>
        </row>
        <row r="10013">
          <cell r="B10013"/>
        </row>
        <row r="10014">
          <cell r="B10014"/>
        </row>
        <row r="10015">
          <cell r="B10015"/>
        </row>
        <row r="10016">
          <cell r="B10016"/>
        </row>
        <row r="10017">
          <cell r="B10017"/>
        </row>
        <row r="10018">
          <cell r="B10018"/>
        </row>
        <row r="10019">
          <cell r="B10019"/>
        </row>
        <row r="10020">
          <cell r="B10020"/>
        </row>
        <row r="10021">
          <cell r="B10021"/>
        </row>
        <row r="10022">
          <cell r="B10022"/>
        </row>
        <row r="10023">
          <cell r="B10023"/>
        </row>
        <row r="10024">
          <cell r="B10024"/>
        </row>
        <row r="10025">
          <cell r="B10025"/>
        </row>
        <row r="10026">
          <cell r="B10026"/>
        </row>
        <row r="10027">
          <cell r="B10027"/>
        </row>
        <row r="10028">
          <cell r="B10028"/>
        </row>
        <row r="10029">
          <cell r="B10029"/>
        </row>
        <row r="10030">
          <cell r="B10030"/>
        </row>
        <row r="10031">
          <cell r="B10031"/>
        </row>
        <row r="10032">
          <cell r="B10032"/>
        </row>
        <row r="10033">
          <cell r="B10033"/>
        </row>
        <row r="10034">
          <cell r="B10034"/>
        </row>
        <row r="10035">
          <cell r="B10035"/>
        </row>
        <row r="10036">
          <cell r="B10036"/>
        </row>
        <row r="10037">
          <cell r="B10037"/>
        </row>
        <row r="10038">
          <cell r="B10038"/>
        </row>
        <row r="10039">
          <cell r="B10039"/>
        </row>
        <row r="10040">
          <cell r="B10040"/>
        </row>
        <row r="10041">
          <cell r="B10041"/>
        </row>
        <row r="10042">
          <cell r="B10042"/>
        </row>
        <row r="10043">
          <cell r="B10043"/>
        </row>
        <row r="10044">
          <cell r="B10044"/>
        </row>
        <row r="10045">
          <cell r="B10045"/>
        </row>
        <row r="10046">
          <cell r="B10046"/>
        </row>
        <row r="10047">
          <cell r="B10047"/>
        </row>
        <row r="10048">
          <cell r="B10048"/>
        </row>
        <row r="10049">
          <cell r="B10049"/>
        </row>
        <row r="10050">
          <cell r="B10050"/>
        </row>
        <row r="10051">
          <cell r="B10051"/>
        </row>
        <row r="10052">
          <cell r="B10052"/>
        </row>
        <row r="10053">
          <cell r="B10053"/>
        </row>
        <row r="10054">
          <cell r="B10054"/>
        </row>
        <row r="10055">
          <cell r="B10055"/>
        </row>
        <row r="10056">
          <cell r="B10056"/>
        </row>
        <row r="10057">
          <cell r="B10057"/>
        </row>
        <row r="10058">
          <cell r="B10058"/>
        </row>
        <row r="10059">
          <cell r="B10059"/>
        </row>
        <row r="10060">
          <cell r="B10060"/>
        </row>
        <row r="10061">
          <cell r="B10061"/>
        </row>
        <row r="10062">
          <cell r="B10062"/>
        </row>
        <row r="10063">
          <cell r="B10063"/>
        </row>
        <row r="10064">
          <cell r="B10064"/>
        </row>
        <row r="10065">
          <cell r="B10065"/>
        </row>
        <row r="10066">
          <cell r="B10066"/>
        </row>
        <row r="10067">
          <cell r="B10067"/>
        </row>
        <row r="10068">
          <cell r="B10068"/>
        </row>
        <row r="10069">
          <cell r="B10069"/>
        </row>
        <row r="10070">
          <cell r="B10070"/>
        </row>
        <row r="10071">
          <cell r="B10071"/>
        </row>
        <row r="10072">
          <cell r="B10072"/>
        </row>
        <row r="10073">
          <cell r="B10073"/>
        </row>
        <row r="10074">
          <cell r="B10074"/>
        </row>
        <row r="10075">
          <cell r="B10075"/>
        </row>
        <row r="10076">
          <cell r="B10076"/>
        </row>
        <row r="10077">
          <cell r="B10077"/>
        </row>
        <row r="10078">
          <cell r="B10078"/>
        </row>
        <row r="10079">
          <cell r="B10079"/>
        </row>
        <row r="10080">
          <cell r="B10080"/>
        </row>
        <row r="10081">
          <cell r="B10081"/>
        </row>
        <row r="10082">
          <cell r="B10082"/>
        </row>
        <row r="10083">
          <cell r="B10083"/>
        </row>
        <row r="10084">
          <cell r="B10084"/>
        </row>
        <row r="10085">
          <cell r="B10085"/>
        </row>
        <row r="10086">
          <cell r="B10086"/>
        </row>
        <row r="10087">
          <cell r="B10087"/>
        </row>
        <row r="10088">
          <cell r="B10088"/>
        </row>
        <row r="10089">
          <cell r="B10089"/>
        </row>
        <row r="10090">
          <cell r="B10090"/>
        </row>
        <row r="10091">
          <cell r="B10091"/>
        </row>
        <row r="10092">
          <cell r="B10092"/>
        </row>
        <row r="10093">
          <cell r="B10093"/>
        </row>
        <row r="10094">
          <cell r="B10094"/>
        </row>
        <row r="10095">
          <cell r="B10095"/>
        </row>
        <row r="10096">
          <cell r="B10096"/>
        </row>
        <row r="10097">
          <cell r="B10097"/>
        </row>
        <row r="10098">
          <cell r="B10098"/>
        </row>
        <row r="10099">
          <cell r="B10099"/>
        </row>
        <row r="10100">
          <cell r="B10100"/>
        </row>
        <row r="10101">
          <cell r="B10101"/>
        </row>
        <row r="10102">
          <cell r="B10102"/>
        </row>
        <row r="10103">
          <cell r="B10103"/>
        </row>
        <row r="10104">
          <cell r="B10104"/>
        </row>
        <row r="10105">
          <cell r="B10105"/>
        </row>
        <row r="10106">
          <cell r="B10106"/>
        </row>
        <row r="10107">
          <cell r="B10107"/>
        </row>
        <row r="10108">
          <cell r="B10108"/>
        </row>
        <row r="10109">
          <cell r="B10109"/>
        </row>
        <row r="10110">
          <cell r="B10110"/>
        </row>
        <row r="10111">
          <cell r="B10111"/>
        </row>
        <row r="10112">
          <cell r="B10112"/>
        </row>
        <row r="10113">
          <cell r="B10113"/>
        </row>
        <row r="10114">
          <cell r="B10114"/>
        </row>
        <row r="10115">
          <cell r="B10115"/>
        </row>
        <row r="10116">
          <cell r="B10116"/>
        </row>
        <row r="10117">
          <cell r="B10117"/>
        </row>
        <row r="10118">
          <cell r="B10118"/>
        </row>
        <row r="10119">
          <cell r="B10119"/>
        </row>
        <row r="10120">
          <cell r="B10120"/>
        </row>
        <row r="10121">
          <cell r="B10121"/>
        </row>
        <row r="10122">
          <cell r="B10122"/>
        </row>
        <row r="10123">
          <cell r="B10123"/>
        </row>
        <row r="10124">
          <cell r="B10124"/>
        </row>
        <row r="10125">
          <cell r="B10125"/>
        </row>
        <row r="10126">
          <cell r="B10126"/>
        </row>
        <row r="10127">
          <cell r="B10127"/>
        </row>
        <row r="10128">
          <cell r="B10128"/>
        </row>
        <row r="10129">
          <cell r="B10129"/>
        </row>
        <row r="10130">
          <cell r="B10130"/>
        </row>
        <row r="10131">
          <cell r="B10131"/>
        </row>
        <row r="10132">
          <cell r="B10132"/>
        </row>
        <row r="10133">
          <cell r="B10133"/>
        </row>
        <row r="10134">
          <cell r="B10134"/>
        </row>
        <row r="10135">
          <cell r="B10135"/>
        </row>
        <row r="10136">
          <cell r="B10136"/>
        </row>
        <row r="10137">
          <cell r="B10137"/>
        </row>
        <row r="10138">
          <cell r="B10138"/>
        </row>
        <row r="10139">
          <cell r="B10139"/>
        </row>
        <row r="10140">
          <cell r="B10140"/>
        </row>
        <row r="10141">
          <cell r="B10141"/>
        </row>
        <row r="10142">
          <cell r="B10142"/>
        </row>
        <row r="10143">
          <cell r="B10143"/>
        </row>
        <row r="10144">
          <cell r="B10144"/>
        </row>
        <row r="10145">
          <cell r="B10145"/>
        </row>
        <row r="10146">
          <cell r="B10146"/>
        </row>
        <row r="10147">
          <cell r="B10147"/>
        </row>
        <row r="10148">
          <cell r="B10148"/>
        </row>
        <row r="10149">
          <cell r="B10149"/>
        </row>
        <row r="10150">
          <cell r="B10150"/>
        </row>
        <row r="10151">
          <cell r="B10151"/>
        </row>
        <row r="10152">
          <cell r="B10152"/>
        </row>
        <row r="10153">
          <cell r="B10153"/>
        </row>
        <row r="10154">
          <cell r="B10154"/>
        </row>
        <row r="10155">
          <cell r="B10155"/>
        </row>
        <row r="10156">
          <cell r="B10156"/>
        </row>
        <row r="10157">
          <cell r="B10157"/>
        </row>
        <row r="10158">
          <cell r="B10158"/>
        </row>
        <row r="10159">
          <cell r="B10159"/>
        </row>
        <row r="10160">
          <cell r="B10160"/>
        </row>
        <row r="10161">
          <cell r="B10161"/>
        </row>
        <row r="10162">
          <cell r="B10162"/>
        </row>
        <row r="10163">
          <cell r="B10163"/>
        </row>
        <row r="10164">
          <cell r="B10164"/>
        </row>
        <row r="10165">
          <cell r="B10165"/>
        </row>
        <row r="10166">
          <cell r="B10166"/>
        </row>
        <row r="10167">
          <cell r="B10167"/>
        </row>
        <row r="10168">
          <cell r="B10168"/>
        </row>
        <row r="10169">
          <cell r="B10169"/>
        </row>
        <row r="10170">
          <cell r="B10170"/>
        </row>
        <row r="10171">
          <cell r="B10171"/>
        </row>
        <row r="10172">
          <cell r="B10172"/>
        </row>
        <row r="10173">
          <cell r="B10173"/>
        </row>
        <row r="10174">
          <cell r="B10174"/>
        </row>
        <row r="10175">
          <cell r="B10175"/>
        </row>
        <row r="10176">
          <cell r="B10176"/>
        </row>
        <row r="10177">
          <cell r="B10177"/>
        </row>
        <row r="10178">
          <cell r="B10178"/>
        </row>
        <row r="10179">
          <cell r="B10179"/>
        </row>
        <row r="10180">
          <cell r="B10180"/>
        </row>
        <row r="10181">
          <cell r="B10181"/>
        </row>
        <row r="10182">
          <cell r="B10182"/>
        </row>
        <row r="10183">
          <cell r="B10183"/>
        </row>
        <row r="10184">
          <cell r="B10184"/>
        </row>
        <row r="10185">
          <cell r="B10185"/>
        </row>
        <row r="10186">
          <cell r="B10186"/>
        </row>
        <row r="10187">
          <cell r="B10187"/>
        </row>
        <row r="10188">
          <cell r="B10188"/>
        </row>
        <row r="10189">
          <cell r="B10189"/>
        </row>
        <row r="10190">
          <cell r="B10190"/>
        </row>
        <row r="10191">
          <cell r="B10191"/>
        </row>
        <row r="10192">
          <cell r="B10192"/>
        </row>
        <row r="10193">
          <cell r="B10193"/>
        </row>
        <row r="10194">
          <cell r="B10194"/>
        </row>
        <row r="10195">
          <cell r="B10195"/>
        </row>
        <row r="10196">
          <cell r="B10196"/>
        </row>
        <row r="10197">
          <cell r="B10197"/>
        </row>
        <row r="10198">
          <cell r="B10198"/>
        </row>
        <row r="10199">
          <cell r="B10199"/>
        </row>
        <row r="10200">
          <cell r="B10200"/>
        </row>
        <row r="10201">
          <cell r="B10201"/>
        </row>
        <row r="10202">
          <cell r="B10202"/>
        </row>
        <row r="10203">
          <cell r="B10203"/>
        </row>
        <row r="10204">
          <cell r="B10204"/>
        </row>
        <row r="10205">
          <cell r="B10205"/>
        </row>
        <row r="10206">
          <cell r="B10206"/>
        </row>
        <row r="10207">
          <cell r="B10207"/>
        </row>
        <row r="10208">
          <cell r="B10208"/>
        </row>
        <row r="10209">
          <cell r="B10209"/>
        </row>
        <row r="10210">
          <cell r="B10210"/>
        </row>
        <row r="10211">
          <cell r="B10211"/>
        </row>
        <row r="10212">
          <cell r="B10212"/>
        </row>
        <row r="10213">
          <cell r="B10213"/>
        </row>
        <row r="10214">
          <cell r="B10214"/>
        </row>
        <row r="10215">
          <cell r="B10215"/>
        </row>
        <row r="10216">
          <cell r="B10216"/>
        </row>
        <row r="10217">
          <cell r="B10217"/>
        </row>
        <row r="10218">
          <cell r="B10218"/>
        </row>
        <row r="10219">
          <cell r="B10219"/>
        </row>
        <row r="10220">
          <cell r="B10220"/>
        </row>
        <row r="10221">
          <cell r="B10221"/>
        </row>
        <row r="10222">
          <cell r="B10222"/>
        </row>
        <row r="10223">
          <cell r="B10223"/>
        </row>
        <row r="10224">
          <cell r="B10224"/>
        </row>
        <row r="10225">
          <cell r="B10225"/>
        </row>
        <row r="10226">
          <cell r="B10226"/>
        </row>
        <row r="10227">
          <cell r="B10227"/>
        </row>
        <row r="10228">
          <cell r="B10228"/>
        </row>
        <row r="10229">
          <cell r="B10229"/>
        </row>
        <row r="10230">
          <cell r="B10230"/>
        </row>
        <row r="10231">
          <cell r="B10231"/>
        </row>
        <row r="10232">
          <cell r="B10232"/>
        </row>
        <row r="10233">
          <cell r="B10233"/>
        </row>
        <row r="10234">
          <cell r="B10234"/>
        </row>
        <row r="10235">
          <cell r="B10235"/>
        </row>
        <row r="10236">
          <cell r="B10236"/>
        </row>
        <row r="10237">
          <cell r="B10237"/>
        </row>
        <row r="10238">
          <cell r="B10238"/>
        </row>
        <row r="10239">
          <cell r="B10239"/>
        </row>
        <row r="10240">
          <cell r="B10240"/>
        </row>
        <row r="10241">
          <cell r="B10241"/>
        </row>
        <row r="10242">
          <cell r="B10242"/>
        </row>
        <row r="10243">
          <cell r="B10243"/>
        </row>
        <row r="10244">
          <cell r="B10244"/>
        </row>
        <row r="10245">
          <cell r="B10245"/>
        </row>
        <row r="10246">
          <cell r="B10246"/>
        </row>
        <row r="10247">
          <cell r="B10247"/>
        </row>
        <row r="10248">
          <cell r="B10248"/>
        </row>
        <row r="10249">
          <cell r="B10249"/>
        </row>
        <row r="10250">
          <cell r="B10250"/>
        </row>
        <row r="10251">
          <cell r="B10251"/>
        </row>
        <row r="10252">
          <cell r="B10252"/>
        </row>
        <row r="10253">
          <cell r="B10253"/>
        </row>
        <row r="10254">
          <cell r="B10254"/>
        </row>
        <row r="10255">
          <cell r="B10255"/>
        </row>
        <row r="10256">
          <cell r="B10256"/>
        </row>
        <row r="10257">
          <cell r="B10257"/>
        </row>
        <row r="10258">
          <cell r="B10258"/>
        </row>
        <row r="10259">
          <cell r="B10259"/>
        </row>
        <row r="10260">
          <cell r="B10260"/>
        </row>
        <row r="10261">
          <cell r="B10261"/>
        </row>
        <row r="10262">
          <cell r="B10262"/>
        </row>
        <row r="10263">
          <cell r="B10263"/>
        </row>
        <row r="10264">
          <cell r="B10264"/>
        </row>
        <row r="10265">
          <cell r="B10265"/>
        </row>
        <row r="10266">
          <cell r="B10266"/>
        </row>
        <row r="10267">
          <cell r="B10267"/>
        </row>
        <row r="10268">
          <cell r="B10268"/>
        </row>
        <row r="10269">
          <cell r="B10269"/>
        </row>
        <row r="10270">
          <cell r="B10270"/>
        </row>
        <row r="10271">
          <cell r="B10271"/>
        </row>
        <row r="10272">
          <cell r="B10272"/>
        </row>
        <row r="10273">
          <cell r="B10273"/>
        </row>
        <row r="10274">
          <cell r="B10274"/>
        </row>
        <row r="10275">
          <cell r="B10275"/>
        </row>
        <row r="10276">
          <cell r="B10276"/>
        </row>
        <row r="10277">
          <cell r="B10277"/>
        </row>
        <row r="10278">
          <cell r="B10278"/>
        </row>
        <row r="10279">
          <cell r="B10279"/>
        </row>
        <row r="10280">
          <cell r="B10280"/>
        </row>
        <row r="10281">
          <cell r="B10281"/>
        </row>
        <row r="10282">
          <cell r="B10282"/>
        </row>
        <row r="10283">
          <cell r="B10283"/>
        </row>
        <row r="10284">
          <cell r="B10284"/>
        </row>
        <row r="10285">
          <cell r="B10285"/>
        </row>
        <row r="10286">
          <cell r="B10286"/>
        </row>
        <row r="10287">
          <cell r="B10287"/>
        </row>
        <row r="10288">
          <cell r="B10288"/>
        </row>
        <row r="10289">
          <cell r="B10289"/>
        </row>
        <row r="10290">
          <cell r="B10290"/>
        </row>
        <row r="10291">
          <cell r="B10291"/>
        </row>
        <row r="10292">
          <cell r="B10292"/>
        </row>
        <row r="10293">
          <cell r="B10293"/>
        </row>
        <row r="10294">
          <cell r="B10294"/>
        </row>
        <row r="10295">
          <cell r="B10295"/>
        </row>
        <row r="10296">
          <cell r="B10296"/>
        </row>
        <row r="10297">
          <cell r="B10297"/>
        </row>
        <row r="10298">
          <cell r="B10298"/>
        </row>
        <row r="10299">
          <cell r="B10299"/>
        </row>
        <row r="10300">
          <cell r="B10300"/>
        </row>
        <row r="10301">
          <cell r="B10301"/>
        </row>
        <row r="10302">
          <cell r="B10302"/>
        </row>
        <row r="10303">
          <cell r="B10303"/>
        </row>
        <row r="10304">
          <cell r="B10304"/>
        </row>
        <row r="10305">
          <cell r="B10305"/>
        </row>
        <row r="10306">
          <cell r="B10306"/>
        </row>
        <row r="10307">
          <cell r="B10307"/>
        </row>
        <row r="10308">
          <cell r="B10308"/>
        </row>
        <row r="10309">
          <cell r="B10309"/>
        </row>
        <row r="10310">
          <cell r="B10310"/>
        </row>
        <row r="10311">
          <cell r="B10311"/>
        </row>
        <row r="10312">
          <cell r="B10312"/>
        </row>
        <row r="10313">
          <cell r="B10313"/>
        </row>
        <row r="10314">
          <cell r="B10314"/>
        </row>
        <row r="10315">
          <cell r="B10315"/>
        </row>
        <row r="10316">
          <cell r="B10316"/>
        </row>
        <row r="10317">
          <cell r="B10317"/>
        </row>
        <row r="10318">
          <cell r="B10318"/>
        </row>
        <row r="10319">
          <cell r="B10319"/>
        </row>
        <row r="10320">
          <cell r="B10320"/>
        </row>
        <row r="10321">
          <cell r="B10321"/>
        </row>
        <row r="10322">
          <cell r="B10322"/>
        </row>
        <row r="10323">
          <cell r="B10323"/>
        </row>
        <row r="10324">
          <cell r="B10324"/>
        </row>
        <row r="10325">
          <cell r="B10325"/>
        </row>
        <row r="10326">
          <cell r="B10326"/>
        </row>
        <row r="10327">
          <cell r="B10327"/>
        </row>
        <row r="10328">
          <cell r="B10328"/>
        </row>
        <row r="10329">
          <cell r="B10329"/>
        </row>
        <row r="10330">
          <cell r="B10330"/>
        </row>
        <row r="10331">
          <cell r="B10331"/>
        </row>
        <row r="10332">
          <cell r="B10332"/>
        </row>
        <row r="10333">
          <cell r="B10333"/>
        </row>
        <row r="10334">
          <cell r="B10334"/>
        </row>
        <row r="10335">
          <cell r="B10335"/>
        </row>
        <row r="10336">
          <cell r="B10336"/>
        </row>
        <row r="10337">
          <cell r="B10337"/>
        </row>
        <row r="10338">
          <cell r="B10338"/>
        </row>
        <row r="10339">
          <cell r="B10339"/>
        </row>
        <row r="10340">
          <cell r="B10340"/>
        </row>
        <row r="10341">
          <cell r="B10341"/>
        </row>
        <row r="10342">
          <cell r="B10342"/>
        </row>
        <row r="10343">
          <cell r="B10343"/>
        </row>
        <row r="10344">
          <cell r="B10344"/>
        </row>
        <row r="10345">
          <cell r="B10345"/>
        </row>
        <row r="10346">
          <cell r="B10346"/>
        </row>
        <row r="10347">
          <cell r="B10347"/>
        </row>
        <row r="10348">
          <cell r="B10348"/>
        </row>
        <row r="10349">
          <cell r="B10349"/>
        </row>
        <row r="10350">
          <cell r="B10350"/>
        </row>
        <row r="10351">
          <cell r="B10351"/>
        </row>
        <row r="10352">
          <cell r="B10352"/>
        </row>
        <row r="10353">
          <cell r="B10353"/>
        </row>
        <row r="10354">
          <cell r="B10354"/>
        </row>
        <row r="10355">
          <cell r="B10355"/>
        </row>
        <row r="10356">
          <cell r="B10356"/>
        </row>
        <row r="10357">
          <cell r="B10357"/>
        </row>
        <row r="10358">
          <cell r="B10358"/>
        </row>
        <row r="10359">
          <cell r="B10359"/>
        </row>
        <row r="10360">
          <cell r="B10360"/>
        </row>
        <row r="10361">
          <cell r="B10361"/>
        </row>
        <row r="10362">
          <cell r="B10362"/>
        </row>
        <row r="10363">
          <cell r="B10363"/>
        </row>
        <row r="10364">
          <cell r="B10364"/>
        </row>
        <row r="10365">
          <cell r="B10365"/>
        </row>
        <row r="10366">
          <cell r="B10366"/>
        </row>
        <row r="10367">
          <cell r="B10367"/>
        </row>
        <row r="10368">
          <cell r="B10368"/>
        </row>
        <row r="10369">
          <cell r="B10369"/>
        </row>
        <row r="10370">
          <cell r="B10370"/>
        </row>
        <row r="10371">
          <cell r="B10371"/>
        </row>
        <row r="10372">
          <cell r="B10372"/>
        </row>
        <row r="10373">
          <cell r="B10373"/>
        </row>
        <row r="10374">
          <cell r="B10374"/>
        </row>
        <row r="10375">
          <cell r="B10375"/>
        </row>
        <row r="10376">
          <cell r="B10376"/>
        </row>
        <row r="10377">
          <cell r="B10377"/>
        </row>
        <row r="10378">
          <cell r="B10378"/>
        </row>
        <row r="10379">
          <cell r="B10379"/>
        </row>
        <row r="10380">
          <cell r="B10380"/>
        </row>
        <row r="10381">
          <cell r="B10381"/>
        </row>
        <row r="10382">
          <cell r="B10382"/>
        </row>
        <row r="10383">
          <cell r="B10383"/>
        </row>
        <row r="10384">
          <cell r="B10384"/>
        </row>
        <row r="10385">
          <cell r="B10385"/>
        </row>
        <row r="10386">
          <cell r="B10386"/>
        </row>
        <row r="10387">
          <cell r="B10387"/>
        </row>
        <row r="10388">
          <cell r="B10388"/>
        </row>
        <row r="10389">
          <cell r="B10389"/>
        </row>
        <row r="10390">
          <cell r="B10390"/>
        </row>
        <row r="10391">
          <cell r="B10391"/>
        </row>
        <row r="10392">
          <cell r="B10392"/>
        </row>
        <row r="10393">
          <cell r="B10393"/>
        </row>
        <row r="10394">
          <cell r="B10394"/>
        </row>
        <row r="10395">
          <cell r="B10395"/>
        </row>
        <row r="10396">
          <cell r="B10396"/>
        </row>
        <row r="10397">
          <cell r="B10397"/>
        </row>
        <row r="10398">
          <cell r="B10398"/>
        </row>
        <row r="10399">
          <cell r="B10399"/>
        </row>
        <row r="10400">
          <cell r="B10400"/>
        </row>
        <row r="10401">
          <cell r="B10401"/>
        </row>
        <row r="10402">
          <cell r="B10402"/>
        </row>
        <row r="10403">
          <cell r="B10403"/>
        </row>
        <row r="10404">
          <cell r="B10404"/>
        </row>
        <row r="10405">
          <cell r="B10405"/>
        </row>
        <row r="10406">
          <cell r="B10406"/>
        </row>
        <row r="10407">
          <cell r="B10407"/>
        </row>
        <row r="10408">
          <cell r="B10408"/>
        </row>
        <row r="10409">
          <cell r="B10409"/>
        </row>
        <row r="10410">
          <cell r="B10410"/>
        </row>
        <row r="10411">
          <cell r="B10411"/>
        </row>
        <row r="10412">
          <cell r="B10412"/>
        </row>
        <row r="10413">
          <cell r="B10413"/>
        </row>
        <row r="10414">
          <cell r="B10414"/>
        </row>
        <row r="10415">
          <cell r="B10415"/>
        </row>
        <row r="10416">
          <cell r="B10416"/>
        </row>
        <row r="10417">
          <cell r="B10417"/>
        </row>
        <row r="10418">
          <cell r="B10418"/>
        </row>
        <row r="10419">
          <cell r="B10419"/>
        </row>
        <row r="10420">
          <cell r="B10420"/>
        </row>
        <row r="10421">
          <cell r="B10421"/>
        </row>
        <row r="10422">
          <cell r="B10422"/>
        </row>
        <row r="10423">
          <cell r="B10423"/>
        </row>
        <row r="10424">
          <cell r="B10424"/>
        </row>
        <row r="10425">
          <cell r="B10425"/>
        </row>
        <row r="10426">
          <cell r="B10426"/>
        </row>
        <row r="10427">
          <cell r="B10427"/>
        </row>
        <row r="10428">
          <cell r="B10428"/>
        </row>
        <row r="10429">
          <cell r="B10429"/>
        </row>
        <row r="10430">
          <cell r="B10430"/>
        </row>
        <row r="10431">
          <cell r="B10431"/>
        </row>
        <row r="10432">
          <cell r="B10432"/>
        </row>
        <row r="10433">
          <cell r="B10433"/>
        </row>
        <row r="10434">
          <cell r="B10434"/>
        </row>
        <row r="10435">
          <cell r="B10435"/>
        </row>
        <row r="10436">
          <cell r="B10436"/>
        </row>
        <row r="10437">
          <cell r="B10437"/>
        </row>
        <row r="10438">
          <cell r="B10438"/>
        </row>
        <row r="10439">
          <cell r="B10439"/>
        </row>
        <row r="10440">
          <cell r="B10440"/>
        </row>
        <row r="10441">
          <cell r="B10441"/>
        </row>
        <row r="10442">
          <cell r="B10442"/>
        </row>
        <row r="10443">
          <cell r="B10443"/>
        </row>
        <row r="10444">
          <cell r="B10444"/>
        </row>
        <row r="10445">
          <cell r="B10445"/>
        </row>
        <row r="10446">
          <cell r="B10446"/>
        </row>
        <row r="10447">
          <cell r="B10447"/>
        </row>
        <row r="10448">
          <cell r="B10448"/>
        </row>
        <row r="10449">
          <cell r="B10449"/>
        </row>
        <row r="10450">
          <cell r="B10450"/>
        </row>
        <row r="10451">
          <cell r="B10451"/>
        </row>
        <row r="10452">
          <cell r="B10452"/>
        </row>
        <row r="10453">
          <cell r="B10453"/>
        </row>
        <row r="10454">
          <cell r="B10454"/>
        </row>
        <row r="10455">
          <cell r="B10455"/>
        </row>
        <row r="10456">
          <cell r="B10456"/>
        </row>
        <row r="10457">
          <cell r="B10457"/>
        </row>
        <row r="10458">
          <cell r="B10458"/>
        </row>
        <row r="10459">
          <cell r="B10459"/>
        </row>
        <row r="10460">
          <cell r="B10460"/>
        </row>
        <row r="10461">
          <cell r="B10461"/>
        </row>
        <row r="10462">
          <cell r="B10462"/>
        </row>
        <row r="10463">
          <cell r="B10463"/>
        </row>
        <row r="10464">
          <cell r="B10464"/>
        </row>
        <row r="10465">
          <cell r="B10465"/>
        </row>
        <row r="10466">
          <cell r="B10466"/>
        </row>
        <row r="10467">
          <cell r="B10467"/>
        </row>
        <row r="10468">
          <cell r="B10468"/>
        </row>
        <row r="10469">
          <cell r="B10469"/>
        </row>
        <row r="10470">
          <cell r="B10470"/>
        </row>
        <row r="10471">
          <cell r="B10471"/>
        </row>
        <row r="10472">
          <cell r="B10472"/>
        </row>
        <row r="10473">
          <cell r="B10473"/>
        </row>
        <row r="10474">
          <cell r="B10474"/>
        </row>
        <row r="10475">
          <cell r="B10475"/>
        </row>
        <row r="10476">
          <cell r="B10476"/>
        </row>
        <row r="10477">
          <cell r="B10477"/>
        </row>
        <row r="10478">
          <cell r="B10478"/>
        </row>
        <row r="10479">
          <cell r="B10479"/>
        </row>
        <row r="10480">
          <cell r="B10480"/>
        </row>
        <row r="10481">
          <cell r="B10481"/>
        </row>
        <row r="10482">
          <cell r="B10482"/>
        </row>
        <row r="10483">
          <cell r="B10483"/>
        </row>
        <row r="10484">
          <cell r="B10484"/>
        </row>
        <row r="10485">
          <cell r="B10485"/>
        </row>
        <row r="10486">
          <cell r="B10486"/>
        </row>
        <row r="10487">
          <cell r="B10487"/>
        </row>
        <row r="10488">
          <cell r="B10488"/>
        </row>
        <row r="10489">
          <cell r="B10489"/>
        </row>
        <row r="10490">
          <cell r="B10490"/>
        </row>
        <row r="10491">
          <cell r="B10491"/>
        </row>
        <row r="10492">
          <cell r="B10492"/>
        </row>
        <row r="10493">
          <cell r="B10493"/>
        </row>
        <row r="10494">
          <cell r="B10494"/>
        </row>
        <row r="10495">
          <cell r="B10495"/>
        </row>
        <row r="10496">
          <cell r="B10496"/>
        </row>
        <row r="10497">
          <cell r="B10497"/>
        </row>
        <row r="10498">
          <cell r="B10498"/>
        </row>
        <row r="10499">
          <cell r="B10499"/>
        </row>
        <row r="10500">
          <cell r="B10500"/>
        </row>
        <row r="10501">
          <cell r="B10501"/>
        </row>
        <row r="10502">
          <cell r="B10502"/>
        </row>
        <row r="10503">
          <cell r="B10503"/>
        </row>
        <row r="10504">
          <cell r="B10504"/>
        </row>
        <row r="10505">
          <cell r="B10505"/>
        </row>
        <row r="10506">
          <cell r="B10506"/>
        </row>
        <row r="10507">
          <cell r="B10507"/>
        </row>
        <row r="10508">
          <cell r="B10508"/>
        </row>
        <row r="10509">
          <cell r="B10509"/>
        </row>
        <row r="10510">
          <cell r="B10510"/>
        </row>
        <row r="10511">
          <cell r="B10511"/>
        </row>
        <row r="10512">
          <cell r="B10512"/>
        </row>
        <row r="10513">
          <cell r="B10513"/>
        </row>
        <row r="10514">
          <cell r="B10514"/>
        </row>
        <row r="10515">
          <cell r="B10515"/>
        </row>
        <row r="10516">
          <cell r="B10516"/>
        </row>
        <row r="10517">
          <cell r="B10517"/>
        </row>
        <row r="10518">
          <cell r="B10518"/>
        </row>
        <row r="10519">
          <cell r="B10519"/>
        </row>
        <row r="10520">
          <cell r="B10520"/>
        </row>
        <row r="10521">
          <cell r="B10521"/>
        </row>
        <row r="10522">
          <cell r="B10522"/>
        </row>
        <row r="10523">
          <cell r="B10523"/>
        </row>
        <row r="10524">
          <cell r="B10524"/>
        </row>
        <row r="10525">
          <cell r="B10525"/>
        </row>
        <row r="10526">
          <cell r="B10526"/>
        </row>
        <row r="10527">
          <cell r="B10527"/>
        </row>
        <row r="10528">
          <cell r="B10528"/>
        </row>
        <row r="10529">
          <cell r="B10529"/>
        </row>
        <row r="10530">
          <cell r="B10530"/>
        </row>
        <row r="10531">
          <cell r="B10531"/>
        </row>
        <row r="10532">
          <cell r="B10532"/>
        </row>
        <row r="10533">
          <cell r="B10533"/>
        </row>
        <row r="10534">
          <cell r="B10534"/>
        </row>
        <row r="10535">
          <cell r="B10535"/>
        </row>
        <row r="10536">
          <cell r="B10536"/>
        </row>
        <row r="10537">
          <cell r="B10537"/>
        </row>
        <row r="10538">
          <cell r="B10538"/>
        </row>
        <row r="10539">
          <cell r="B10539"/>
        </row>
        <row r="10540">
          <cell r="B10540"/>
        </row>
        <row r="10541">
          <cell r="B10541"/>
        </row>
        <row r="10542">
          <cell r="B10542"/>
        </row>
        <row r="10543">
          <cell r="B10543"/>
        </row>
        <row r="10544">
          <cell r="B10544"/>
        </row>
        <row r="10545">
          <cell r="B10545"/>
        </row>
        <row r="10546">
          <cell r="B10546"/>
        </row>
        <row r="10547">
          <cell r="B10547"/>
        </row>
        <row r="10548">
          <cell r="B10548"/>
        </row>
        <row r="10549">
          <cell r="B10549"/>
        </row>
        <row r="10550">
          <cell r="B10550"/>
        </row>
        <row r="10551">
          <cell r="B10551"/>
        </row>
        <row r="10552">
          <cell r="B10552"/>
        </row>
        <row r="10553">
          <cell r="B10553"/>
        </row>
        <row r="10554">
          <cell r="B10554"/>
        </row>
        <row r="10555">
          <cell r="B10555"/>
        </row>
        <row r="10556">
          <cell r="B10556"/>
        </row>
        <row r="10557">
          <cell r="B10557"/>
        </row>
        <row r="10558">
          <cell r="B10558"/>
        </row>
        <row r="10559">
          <cell r="B10559"/>
        </row>
        <row r="10560">
          <cell r="B10560"/>
        </row>
        <row r="10561">
          <cell r="B10561"/>
        </row>
        <row r="10562">
          <cell r="B10562"/>
        </row>
        <row r="10563">
          <cell r="B10563"/>
        </row>
        <row r="10564">
          <cell r="B10564"/>
        </row>
        <row r="10565">
          <cell r="B10565"/>
        </row>
        <row r="10566">
          <cell r="B10566"/>
        </row>
        <row r="10567">
          <cell r="B10567"/>
        </row>
        <row r="10568">
          <cell r="B10568"/>
        </row>
        <row r="10569">
          <cell r="B10569"/>
        </row>
        <row r="10570">
          <cell r="B10570"/>
        </row>
        <row r="10571">
          <cell r="B10571"/>
        </row>
        <row r="10572">
          <cell r="B10572"/>
        </row>
        <row r="10573">
          <cell r="B10573"/>
        </row>
        <row r="10574">
          <cell r="B10574"/>
        </row>
        <row r="10575">
          <cell r="B10575"/>
        </row>
        <row r="10576">
          <cell r="B10576"/>
        </row>
        <row r="10577">
          <cell r="B10577"/>
        </row>
        <row r="10578">
          <cell r="B10578"/>
        </row>
        <row r="10579">
          <cell r="B10579"/>
        </row>
        <row r="10580">
          <cell r="B10580"/>
        </row>
        <row r="10581">
          <cell r="B10581"/>
        </row>
        <row r="10582">
          <cell r="B10582"/>
        </row>
        <row r="10583">
          <cell r="B10583"/>
        </row>
        <row r="10584">
          <cell r="B10584"/>
        </row>
        <row r="10585">
          <cell r="B10585"/>
        </row>
        <row r="10586">
          <cell r="B10586"/>
        </row>
        <row r="10587">
          <cell r="B10587"/>
        </row>
        <row r="10588">
          <cell r="B10588"/>
        </row>
        <row r="10589">
          <cell r="B10589"/>
        </row>
        <row r="10590">
          <cell r="B10590"/>
        </row>
        <row r="10591">
          <cell r="B10591"/>
        </row>
        <row r="10592">
          <cell r="B10592"/>
        </row>
        <row r="10593">
          <cell r="B10593"/>
        </row>
        <row r="10594">
          <cell r="B10594"/>
        </row>
        <row r="10595">
          <cell r="B10595"/>
        </row>
        <row r="10596">
          <cell r="B10596"/>
        </row>
        <row r="10597">
          <cell r="B10597"/>
        </row>
        <row r="10598">
          <cell r="B10598"/>
        </row>
        <row r="10599">
          <cell r="B10599"/>
        </row>
        <row r="10600">
          <cell r="B10600"/>
        </row>
        <row r="10601">
          <cell r="B10601"/>
        </row>
        <row r="10602">
          <cell r="B10602"/>
        </row>
        <row r="10603">
          <cell r="B10603"/>
        </row>
        <row r="10604">
          <cell r="B10604"/>
        </row>
        <row r="10605">
          <cell r="B10605"/>
        </row>
        <row r="10606">
          <cell r="B10606"/>
        </row>
        <row r="10607">
          <cell r="B10607"/>
        </row>
        <row r="10608">
          <cell r="B10608"/>
        </row>
        <row r="10609">
          <cell r="B10609"/>
        </row>
        <row r="10610">
          <cell r="B10610"/>
        </row>
        <row r="10611">
          <cell r="B10611"/>
        </row>
        <row r="10612">
          <cell r="B10612"/>
        </row>
        <row r="10613">
          <cell r="B10613"/>
        </row>
        <row r="10614">
          <cell r="B10614"/>
        </row>
        <row r="10615">
          <cell r="B10615"/>
        </row>
        <row r="10616">
          <cell r="B10616"/>
        </row>
        <row r="10617">
          <cell r="B10617"/>
        </row>
        <row r="10618">
          <cell r="B10618"/>
        </row>
        <row r="10619">
          <cell r="B10619"/>
        </row>
        <row r="10620">
          <cell r="B10620"/>
        </row>
        <row r="10621">
          <cell r="B10621"/>
        </row>
        <row r="10622">
          <cell r="B10622"/>
        </row>
        <row r="10623">
          <cell r="B10623"/>
        </row>
        <row r="10624">
          <cell r="B10624"/>
        </row>
        <row r="10625">
          <cell r="B10625"/>
        </row>
        <row r="10626">
          <cell r="B10626"/>
        </row>
        <row r="10627">
          <cell r="B10627"/>
        </row>
        <row r="10628">
          <cell r="B10628"/>
        </row>
        <row r="10629">
          <cell r="B10629"/>
        </row>
        <row r="10630">
          <cell r="B10630"/>
        </row>
        <row r="10631">
          <cell r="B10631"/>
        </row>
        <row r="10632">
          <cell r="B10632"/>
        </row>
        <row r="10633">
          <cell r="B10633"/>
        </row>
        <row r="10634">
          <cell r="B10634"/>
        </row>
        <row r="10635">
          <cell r="B10635"/>
        </row>
        <row r="10636">
          <cell r="B10636"/>
        </row>
        <row r="10637">
          <cell r="B10637"/>
        </row>
        <row r="10638">
          <cell r="B10638"/>
        </row>
        <row r="10639">
          <cell r="B10639"/>
        </row>
        <row r="10640">
          <cell r="B10640"/>
        </row>
        <row r="10641">
          <cell r="B10641"/>
        </row>
        <row r="10642">
          <cell r="B10642"/>
        </row>
        <row r="10643">
          <cell r="B10643"/>
        </row>
        <row r="10644">
          <cell r="B10644"/>
        </row>
        <row r="10645">
          <cell r="B10645"/>
        </row>
        <row r="10646">
          <cell r="B10646"/>
        </row>
        <row r="10647">
          <cell r="B10647"/>
        </row>
        <row r="10648">
          <cell r="B10648"/>
        </row>
        <row r="10649">
          <cell r="B10649"/>
        </row>
        <row r="10650">
          <cell r="B10650"/>
        </row>
        <row r="10651">
          <cell r="B10651"/>
        </row>
        <row r="10652">
          <cell r="B10652"/>
        </row>
        <row r="10653">
          <cell r="B10653"/>
        </row>
        <row r="10654">
          <cell r="B10654"/>
        </row>
        <row r="10655">
          <cell r="B10655"/>
        </row>
        <row r="10656">
          <cell r="B10656"/>
        </row>
        <row r="10657">
          <cell r="B10657"/>
        </row>
        <row r="10658">
          <cell r="B10658"/>
        </row>
        <row r="10659">
          <cell r="B10659"/>
        </row>
        <row r="10660">
          <cell r="B10660"/>
        </row>
        <row r="10661">
          <cell r="B10661"/>
        </row>
        <row r="10662">
          <cell r="B10662"/>
        </row>
        <row r="10663">
          <cell r="B10663"/>
        </row>
        <row r="10664">
          <cell r="B10664"/>
        </row>
        <row r="10665">
          <cell r="B10665"/>
        </row>
        <row r="10666">
          <cell r="B10666"/>
        </row>
        <row r="10667">
          <cell r="B10667"/>
        </row>
        <row r="10668">
          <cell r="B10668"/>
        </row>
        <row r="10669">
          <cell r="B10669"/>
        </row>
        <row r="10670">
          <cell r="B10670"/>
        </row>
        <row r="10671">
          <cell r="B10671"/>
        </row>
        <row r="10672">
          <cell r="B10672"/>
        </row>
        <row r="10673">
          <cell r="B10673"/>
        </row>
        <row r="10674">
          <cell r="B10674"/>
        </row>
        <row r="10675">
          <cell r="B10675"/>
        </row>
        <row r="10676">
          <cell r="B10676"/>
        </row>
        <row r="10677">
          <cell r="B10677"/>
        </row>
        <row r="10678">
          <cell r="B10678"/>
        </row>
        <row r="10679">
          <cell r="B10679"/>
        </row>
        <row r="10680">
          <cell r="B10680"/>
        </row>
        <row r="10681">
          <cell r="B10681"/>
        </row>
        <row r="10682">
          <cell r="B10682"/>
        </row>
        <row r="10683">
          <cell r="B10683"/>
        </row>
        <row r="10684">
          <cell r="B10684"/>
        </row>
        <row r="10685">
          <cell r="B10685"/>
        </row>
        <row r="10686">
          <cell r="B10686"/>
        </row>
        <row r="10687">
          <cell r="B10687"/>
        </row>
        <row r="10688">
          <cell r="B10688"/>
        </row>
        <row r="10689">
          <cell r="B10689"/>
        </row>
        <row r="10690">
          <cell r="B10690"/>
        </row>
        <row r="10691">
          <cell r="B10691"/>
        </row>
        <row r="10692">
          <cell r="B10692"/>
        </row>
        <row r="10693">
          <cell r="B10693"/>
        </row>
        <row r="10694">
          <cell r="B10694"/>
        </row>
        <row r="10695">
          <cell r="B10695"/>
        </row>
        <row r="10696">
          <cell r="B10696"/>
        </row>
        <row r="10697">
          <cell r="B10697"/>
        </row>
        <row r="10698">
          <cell r="B10698"/>
        </row>
        <row r="10699">
          <cell r="B10699"/>
        </row>
        <row r="10700">
          <cell r="B10700"/>
        </row>
        <row r="10701">
          <cell r="B10701"/>
        </row>
        <row r="10702">
          <cell r="B10702"/>
        </row>
        <row r="10703">
          <cell r="B10703"/>
        </row>
        <row r="10704">
          <cell r="B10704"/>
        </row>
        <row r="10705">
          <cell r="B10705"/>
        </row>
        <row r="10706">
          <cell r="B10706"/>
        </row>
        <row r="10707">
          <cell r="B10707"/>
        </row>
        <row r="10708">
          <cell r="B10708"/>
        </row>
        <row r="10709">
          <cell r="B10709"/>
        </row>
        <row r="10710">
          <cell r="B10710"/>
        </row>
        <row r="10711">
          <cell r="B10711"/>
        </row>
        <row r="10712">
          <cell r="B10712"/>
        </row>
        <row r="10713">
          <cell r="B10713"/>
        </row>
        <row r="10714">
          <cell r="B10714"/>
        </row>
        <row r="10715">
          <cell r="B10715"/>
        </row>
        <row r="10716">
          <cell r="B10716"/>
        </row>
        <row r="10717">
          <cell r="B10717"/>
        </row>
        <row r="10718">
          <cell r="B10718"/>
        </row>
        <row r="10719">
          <cell r="B10719"/>
        </row>
        <row r="10720">
          <cell r="B10720"/>
        </row>
        <row r="10721">
          <cell r="B10721"/>
        </row>
        <row r="10722">
          <cell r="B10722"/>
        </row>
        <row r="10723">
          <cell r="B10723"/>
        </row>
        <row r="10724">
          <cell r="B10724"/>
        </row>
        <row r="10725">
          <cell r="B10725"/>
        </row>
        <row r="10726">
          <cell r="B10726"/>
        </row>
        <row r="10727">
          <cell r="B10727"/>
        </row>
        <row r="10728">
          <cell r="B10728"/>
        </row>
        <row r="10729">
          <cell r="B10729"/>
        </row>
        <row r="10730">
          <cell r="B10730"/>
        </row>
        <row r="10731">
          <cell r="B10731"/>
        </row>
        <row r="10732">
          <cell r="B10732"/>
        </row>
        <row r="10733">
          <cell r="B10733"/>
        </row>
        <row r="10734">
          <cell r="B10734"/>
        </row>
        <row r="10735">
          <cell r="B10735"/>
        </row>
        <row r="10736">
          <cell r="B10736"/>
        </row>
        <row r="10737">
          <cell r="B10737"/>
        </row>
        <row r="10738">
          <cell r="B10738"/>
        </row>
        <row r="10739">
          <cell r="B10739"/>
        </row>
        <row r="10740">
          <cell r="B10740"/>
        </row>
        <row r="10741">
          <cell r="B10741"/>
        </row>
        <row r="10742">
          <cell r="B10742"/>
        </row>
        <row r="10743">
          <cell r="B10743"/>
        </row>
        <row r="10744">
          <cell r="B10744"/>
        </row>
        <row r="10745">
          <cell r="B10745"/>
        </row>
        <row r="10746">
          <cell r="B10746"/>
        </row>
        <row r="10747">
          <cell r="B10747"/>
        </row>
        <row r="10748">
          <cell r="B10748"/>
        </row>
        <row r="10749">
          <cell r="B10749"/>
        </row>
        <row r="10750">
          <cell r="B10750"/>
        </row>
        <row r="10751">
          <cell r="B10751"/>
        </row>
        <row r="10752">
          <cell r="B10752"/>
        </row>
        <row r="10753">
          <cell r="B10753"/>
        </row>
        <row r="10754">
          <cell r="B10754"/>
        </row>
        <row r="10755">
          <cell r="B10755"/>
        </row>
        <row r="10756">
          <cell r="B10756"/>
        </row>
        <row r="10757">
          <cell r="B10757"/>
        </row>
        <row r="10758">
          <cell r="B10758"/>
        </row>
        <row r="10759">
          <cell r="B10759"/>
        </row>
        <row r="10760">
          <cell r="B10760"/>
        </row>
        <row r="10761">
          <cell r="B10761"/>
        </row>
        <row r="10762">
          <cell r="B10762"/>
        </row>
        <row r="10763">
          <cell r="B10763"/>
        </row>
        <row r="10764">
          <cell r="B10764"/>
        </row>
        <row r="10765">
          <cell r="B10765"/>
        </row>
        <row r="10766">
          <cell r="B10766"/>
        </row>
        <row r="10767">
          <cell r="B10767"/>
        </row>
        <row r="10768">
          <cell r="B10768"/>
        </row>
        <row r="10769">
          <cell r="B10769"/>
        </row>
        <row r="10770">
          <cell r="B10770"/>
        </row>
        <row r="10771">
          <cell r="B10771"/>
        </row>
        <row r="10772">
          <cell r="B10772"/>
        </row>
        <row r="10773">
          <cell r="B10773"/>
        </row>
        <row r="10774">
          <cell r="B10774"/>
        </row>
        <row r="10775">
          <cell r="B10775"/>
        </row>
        <row r="10776">
          <cell r="B10776"/>
        </row>
        <row r="10777">
          <cell r="B10777"/>
        </row>
        <row r="10778">
          <cell r="B10778"/>
        </row>
        <row r="10779">
          <cell r="B10779"/>
        </row>
        <row r="10780">
          <cell r="B10780"/>
        </row>
        <row r="10781">
          <cell r="B10781"/>
        </row>
        <row r="10782">
          <cell r="B10782"/>
        </row>
        <row r="10783">
          <cell r="B10783"/>
        </row>
        <row r="10784">
          <cell r="B10784"/>
        </row>
        <row r="10785">
          <cell r="B10785"/>
        </row>
        <row r="10786">
          <cell r="B10786"/>
        </row>
        <row r="10787">
          <cell r="B10787"/>
        </row>
        <row r="10788">
          <cell r="B10788"/>
        </row>
        <row r="10789">
          <cell r="B10789"/>
        </row>
        <row r="10790">
          <cell r="B10790"/>
        </row>
        <row r="10791">
          <cell r="B10791"/>
        </row>
        <row r="10792">
          <cell r="B10792"/>
        </row>
        <row r="10793">
          <cell r="B10793"/>
        </row>
        <row r="10794">
          <cell r="B10794"/>
        </row>
        <row r="10795">
          <cell r="B10795"/>
        </row>
        <row r="10796">
          <cell r="B10796"/>
        </row>
        <row r="10797">
          <cell r="B10797"/>
        </row>
        <row r="10798">
          <cell r="B10798"/>
        </row>
        <row r="10799">
          <cell r="B10799"/>
        </row>
        <row r="10800">
          <cell r="B10800"/>
        </row>
        <row r="10801">
          <cell r="B10801"/>
        </row>
        <row r="10802">
          <cell r="B10802"/>
        </row>
        <row r="10803">
          <cell r="B10803"/>
        </row>
        <row r="10804">
          <cell r="B10804"/>
        </row>
        <row r="10805">
          <cell r="B10805"/>
        </row>
        <row r="10806">
          <cell r="B10806"/>
        </row>
        <row r="10807">
          <cell r="B10807"/>
        </row>
        <row r="10808">
          <cell r="B10808"/>
        </row>
        <row r="10809">
          <cell r="B10809"/>
        </row>
        <row r="10810">
          <cell r="B10810"/>
        </row>
        <row r="10811">
          <cell r="B10811"/>
        </row>
        <row r="10812">
          <cell r="B10812"/>
        </row>
        <row r="10813">
          <cell r="B10813"/>
        </row>
        <row r="10814">
          <cell r="B10814"/>
        </row>
        <row r="10815">
          <cell r="B10815"/>
        </row>
        <row r="10816">
          <cell r="B10816"/>
        </row>
        <row r="10817">
          <cell r="B10817"/>
        </row>
        <row r="10818">
          <cell r="B10818"/>
        </row>
        <row r="10819">
          <cell r="B10819"/>
        </row>
        <row r="10820">
          <cell r="B10820"/>
        </row>
        <row r="10821">
          <cell r="B10821"/>
        </row>
        <row r="10822">
          <cell r="B10822"/>
        </row>
        <row r="10823">
          <cell r="B10823"/>
        </row>
        <row r="10824">
          <cell r="B10824"/>
        </row>
        <row r="10825">
          <cell r="B10825"/>
        </row>
        <row r="10826">
          <cell r="B10826"/>
        </row>
        <row r="10827">
          <cell r="B10827"/>
        </row>
        <row r="10828">
          <cell r="B10828"/>
        </row>
        <row r="10829">
          <cell r="B10829"/>
        </row>
        <row r="10830">
          <cell r="B10830"/>
        </row>
        <row r="10831">
          <cell r="B10831"/>
        </row>
        <row r="10832">
          <cell r="B10832"/>
        </row>
        <row r="10833">
          <cell r="B10833"/>
        </row>
        <row r="10834">
          <cell r="B10834"/>
        </row>
        <row r="10835">
          <cell r="B10835"/>
        </row>
        <row r="10836">
          <cell r="B10836"/>
        </row>
        <row r="10837">
          <cell r="B10837"/>
        </row>
        <row r="10838">
          <cell r="B10838"/>
        </row>
        <row r="10839">
          <cell r="B10839"/>
        </row>
        <row r="10840">
          <cell r="B10840"/>
        </row>
        <row r="10841">
          <cell r="B10841"/>
        </row>
        <row r="10842">
          <cell r="B10842"/>
        </row>
        <row r="10843">
          <cell r="B10843"/>
        </row>
        <row r="10844">
          <cell r="B10844"/>
        </row>
        <row r="10845">
          <cell r="B10845"/>
        </row>
        <row r="10846">
          <cell r="B10846"/>
        </row>
        <row r="10847">
          <cell r="B10847"/>
        </row>
        <row r="10848">
          <cell r="B10848"/>
        </row>
        <row r="10849">
          <cell r="B10849"/>
        </row>
        <row r="10850">
          <cell r="B10850"/>
        </row>
        <row r="10851">
          <cell r="B10851"/>
        </row>
        <row r="10852">
          <cell r="B10852"/>
        </row>
        <row r="10853">
          <cell r="B10853"/>
        </row>
        <row r="10854">
          <cell r="B10854"/>
        </row>
        <row r="10855">
          <cell r="B10855"/>
        </row>
        <row r="10856">
          <cell r="B10856"/>
        </row>
        <row r="10857">
          <cell r="B10857"/>
        </row>
        <row r="10858">
          <cell r="B10858"/>
        </row>
        <row r="10859">
          <cell r="B10859"/>
        </row>
        <row r="10860">
          <cell r="B10860"/>
        </row>
        <row r="10861">
          <cell r="B10861"/>
        </row>
        <row r="10862">
          <cell r="B10862"/>
        </row>
        <row r="10863">
          <cell r="B10863"/>
        </row>
        <row r="10864">
          <cell r="B10864"/>
        </row>
        <row r="10865">
          <cell r="B10865"/>
        </row>
        <row r="10866">
          <cell r="B10866"/>
        </row>
        <row r="10867">
          <cell r="B10867"/>
        </row>
        <row r="10868">
          <cell r="B10868"/>
        </row>
        <row r="10869">
          <cell r="B10869"/>
        </row>
        <row r="10870">
          <cell r="B10870"/>
        </row>
        <row r="10871">
          <cell r="B10871"/>
        </row>
        <row r="10872">
          <cell r="B10872"/>
        </row>
        <row r="10873">
          <cell r="B10873"/>
        </row>
        <row r="10874">
          <cell r="B10874"/>
        </row>
        <row r="10875">
          <cell r="B10875"/>
        </row>
        <row r="10876">
          <cell r="B10876"/>
        </row>
        <row r="10877">
          <cell r="B10877"/>
        </row>
        <row r="10878">
          <cell r="B10878"/>
        </row>
        <row r="10879">
          <cell r="B10879"/>
        </row>
        <row r="10880">
          <cell r="B10880"/>
        </row>
        <row r="10881">
          <cell r="B10881"/>
        </row>
        <row r="10882">
          <cell r="B10882"/>
        </row>
        <row r="10883">
          <cell r="B10883"/>
        </row>
        <row r="10884">
          <cell r="B10884"/>
        </row>
        <row r="10885">
          <cell r="B10885"/>
        </row>
        <row r="10886">
          <cell r="B10886"/>
        </row>
        <row r="10887">
          <cell r="B10887"/>
        </row>
        <row r="10888">
          <cell r="B10888"/>
        </row>
        <row r="10889">
          <cell r="B10889"/>
        </row>
        <row r="10890">
          <cell r="B10890"/>
        </row>
        <row r="10891">
          <cell r="B10891"/>
        </row>
        <row r="10892">
          <cell r="B10892"/>
        </row>
        <row r="10893">
          <cell r="B10893"/>
        </row>
        <row r="10894">
          <cell r="B10894"/>
        </row>
        <row r="10895">
          <cell r="B10895"/>
        </row>
        <row r="10896">
          <cell r="B10896"/>
        </row>
        <row r="10897">
          <cell r="B10897"/>
        </row>
        <row r="10898">
          <cell r="B10898"/>
        </row>
        <row r="10899">
          <cell r="B10899"/>
        </row>
        <row r="10900">
          <cell r="B10900"/>
        </row>
        <row r="10901">
          <cell r="B10901"/>
        </row>
        <row r="10902">
          <cell r="B10902"/>
        </row>
        <row r="10903">
          <cell r="B10903"/>
        </row>
        <row r="10904">
          <cell r="B10904"/>
        </row>
        <row r="10905">
          <cell r="B10905"/>
        </row>
        <row r="10906">
          <cell r="B10906"/>
        </row>
        <row r="10907">
          <cell r="B10907"/>
        </row>
        <row r="10908">
          <cell r="B10908"/>
        </row>
        <row r="10909">
          <cell r="B10909"/>
        </row>
        <row r="10910">
          <cell r="B10910"/>
        </row>
        <row r="10911">
          <cell r="B10911"/>
        </row>
        <row r="10912">
          <cell r="B10912"/>
        </row>
        <row r="10913">
          <cell r="B10913"/>
        </row>
        <row r="10914">
          <cell r="B10914"/>
        </row>
        <row r="10915">
          <cell r="B10915"/>
        </row>
        <row r="10916">
          <cell r="B10916"/>
        </row>
        <row r="10917">
          <cell r="B10917"/>
        </row>
        <row r="10918">
          <cell r="B10918"/>
        </row>
        <row r="10919">
          <cell r="B10919"/>
        </row>
        <row r="10920">
          <cell r="B10920"/>
        </row>
        <row r="10921">
          <cell r="B10921"/>
        </row>
        <row r="10922">
          <cell r="B10922"/>
        </row>
        <row r="10923">
          <cell r="B10923"/>
        </row>
        <row r="10924">
          <cell r="B10924"/>
        </row>
        <row r="10925">
          <cell r="B10925"/>
        </row>
        <row r="10926">
          <cell r="B10926"/>
        </row>
        <row r="10927">
          <cell r="B10927"/>
        </row>
        <row r="10928">
          <cell r="B10928"/>
        </row>
        <row r="10929">
          <cell r="B10929"/>
        </row>
        <row r="10930">
          <cell r="B10930"/>
        </row>
        <row r="10931">
          <cell r="B10931"/>
        </row>
        <row r="10932">
          <cell r="B10932"/>
        </row>
        <row r="10933">
          <cell r="B10933"/>
        </row>
        <row r="10934">
          <cell r="B10934"/>
        </row>
        <row r="10935">
          <cell r="B10935"/>
        </row>
        <row r="10936">
          <cell r="B10936"/>
        </row>
        <row r="10937">
          <cell r="B10937"/>
        </row>
        <row r="10938">
          <cell r="B10938"/>
        </row>
        <row r="10939">
          <cell r="B10939"/>
        </row>
        <row r="10940">
          <cell r="B10940"/>
        </row>
        <row r="10941">
          <cell r="B10941"/>
        </row>
        <row r="10942">
          <cell r="B10942"/>
        </row>
        <row r="10943">
          <cell r="B10943"/>
        </row>
        <row r="10944">
          <cell r="B10944"/>
        </row>
        <row r="10945">
          <cell r="B10945"/>
        </row>
        <row r="10946">
          <cell r="B10946"/>
        </row>
        <row r="10947">
          <cell r="B10947"/>
        </row>
        <row r="10948">
          <cell r="B10948"/>
        </row>
        <row r="10949">
          <cell r="B10949"/>
        </row>
        <row r="10950">
          <cell r="B10950"/>
        </row>
        <row r="10951">
          <cell r="B10951"/>
        </row>
        <row r="10952">
          <cell r="B10952"/>
        </row>
        <row r="10953">
          <cell r="B10953"/>
        </row>
        <row r="10954">
          <cell r="B10954"/>
        </row>
        <row r="10955">
          <cell r="B10955"/>
        </row>
        <row r="10956">
          <cell r="B10956"/>
        </row>
        <row r="10957">
          <cell r="B10957"/>
        </row>
        <row r="10958">
          <cell r="B10958"/>
        </row>
        <row r="10959">
          <cell r="B10959"/>
        </row>
        <row r="10960">
          <cell r="B10960"/>
        </row>
        <row r="10961">
          <cell r="B10961"/>
        </row>
        <row r="10962">
          <cell r="B10962"/>
        </row>
        <row r="10963">
          <cell r="B10963"/>
        </row>
        <row r="10964">
          <cell r="B10964"/>
        </row>
        <row r="10965">
          <cell r="B10965"/>
        </row>
        <row r="10966">
          <cell r="B10966"/>
        </row>
        <row r="10967">
          <cell r="B10967"/>
        </row>
        <row r="10968">
          <cell r="B10968"/>
        </row>
        <row r="10969">
          <cell r="B10969"/>
        </row>
        <row r="10970">
          <cell r="B10970"/>
        </row>
        <row r="10971">
          <cell r="B10971"/>
        </row>
        <row r="10972">
          <cell r="B10972"/>
        </row>
        <row r="10973">
          <cell r="B10973"/>
        </row>
        <row r="10974">
          <cell r="B10974"/>
        </row>
        <row r="10975">
          <cell r="B10975"/>
        </row>
        <row r="10976">
          <cell r="B10976"/>
        </row>
        <row r="10977">
          <cell r="B10977"/>
        </row>
        <row r="10978">
          <cell r="B10978"/>
        </row>
        <row r="10979">
          <cell r="B10979"/>
        </row>
        <row r="10980">
          <cell r="B10980"/>
        </row>
        <row r="10981">
          <cell r="B10981"/>
        </row>
        <row r="10982">
          <cell r="B10982"/>
        </row>
        <row r="10983">
          <cell r="B10983"/>
        </row>
        <row r="10984">
          <cell r="B10984"/>
        </row>
        <row r="10985">
          <cell r="B10985"/>
        </row>
        <row r="10986">
          <cell r="B10986"/>
        </row>
        <row r="10987">
          <cell r="B10987"/>
        </row>
        <row r="10988">
          <cell r="B10988"/>
        </row>
        <row r="10989">
          <cell r="B10989"/>
        </row>
        <row r="10990">
          <cell r="B10990"/>
        </row>
        <row r="10991">
          <cell r="B10991"/>
        </row>
        <row r="10992">
          <cell r="B10992"/>
        </row>
        <row r="10993">
          <cell r="B10993"/>
        </row>
        <row r="10994">
          <cell r="B10994"/>
        </row>
        <row r="10995">
          <cell r="B10995"/>
        </row>
        <row r="10996">
          <cell r="B10996"/>
        </row>
        <row r="10997">
          <cell r="B10997"/>
        </row>
        <row r="10998">
          <cell r="B10998"/>
        </row>
        <row r="10999">
          <cell r="B10999"/>
        </row>
        <row r="11000">
          <cell r="B11000"/>
        </row>
        <row r="11001">
          <cell r="B11001"/>
        </row>
        <row r="11002">
          <cell r="B11002"/>
        </row>
        <row r="11003">
          <cell r="B11003"/>
        </row>
        <row r="11004">
          <cell r="B11004"/>
        </row>
        <row r="11005">
          <cell r="B11005"/>
        </row>
        <row r="11006">
          <cell r="B11006"/>
        </row>
        <row r="11007">
          <cell r="B11007"/>
        </row>
        <row r="11008">
          <cell r="B11008"/>
        </row>
        <row r="11009">
          <cell r="B11009"/>
        </row>
        <row r="11010">
          <cell r="B11010"/>
        </row>
        <row r="11011">
          <cell r="B11011"/>
        </row>
        <row r="11012">
          <cell r="B11012"/>
        </row>
        <row r="11013">
          <cell r="B11013"/>
        </row>
        <row r="11014">
          <cell r="B11014"/>
        </row>
        <row r="11015">
          <cell r="B11015"/>
        </row>
        <row r="11016">
          <cell r="B11016"/>
        </row>
        <row r="11017">
          <cell r="B11017"/>
        </row>
        <row r="11018">
          <cell r="B11018"/>
        </row>
        <row r="11019">
          <cell r="B11019"/>
        </row>
        <row r="11020">
          <cell r="B11020"/>
        </row>
        <row r="11021">
          <cell r="B11021"/>
        </row>
        <row r="11022">
          <cell r="B11022"/>
        </row>
        <row r="11023">
          <cell r="B11023"/>
        </row>
        <row r="11024">
          <cell r="B11024"/>
        </row>
        <row r="11025">
          <cell r="B11025"/>
        </row>
        <row r="11026">
          <cell r="B11026"/>
        </row>
        <row r="11027">
          <cell r="B11027"/>
        </row>
        <row r="11028">
          <cell r="B11028"/>
        </row>
        <row r="11029">
          <cell r="B11029"/>
        </row>
        <row r="11030">
          <cell r="B11030"/>
        </row>
        <row r="11031">
          <cell r="B11031"/>
        </row>
        <row r="11032">
          <cell r="B11032"/>
        </row>
        <row r="11033">
          <cell r="B11033"/>
        </row>
        <row r="11034">
          <cell r="B11034"/>
        </row>
        <row r="11035">
          <cell r="B11035"/>
        </row>
        <row r="11036">
          <cell r="B11036"/>
        </row>
        <row r="11037">
          <cell r="B11037"/>
        </row>
        <row r="11038">
          <cell r="B11038"/>
        </row>
        <row r="11039">
          <cell r="B11039"/>
        </row>
        <row r="11040">
          <cell r="B11040"/>
        </row>
        <row r="11041">
          <cell r="B11041"/>
        </row>
        <row r="11042">
          <cell r="B11042"/>
        </row>
        <row r="11043">
          <cell r="B11043"/>
        </row>
        <row r="11044">
          <cell r="B11044"/>
        </row>
        <row r="11045">
          <cell r="B11045"/>
        </row>
        <row r="11046">
          <cell r="B11046"/>
        </row>
        <row r="11047">
          <cell r="B11047"/>
        </row>
        <row r="11048">
          <cell r="B11048"/>
        </row>
        <row r="11049">
          <cell r="B11049"/>
        </row>
        <row r="11050">
          <cell r="B11050"/>
        </row>
        <row r="11051">
          <cell r="B11051"/>
        </row>
        <row r="11052">
          <cell r="B11052"/>
        </row>
        <row r="11053">
          <cell r="B11053"/>
        </row>
        <row r="11054">
          <cell r="B11054"/>
        </row>
        <row r="11055">
          <cell r="B11055"/>
        </row>
        <row r="11056">
          <cell r="B11056"/>
        </row>
        <row r="11057">
          <cell r="B11057"/>
        </row>
        <row r="11058">
          <cell r="B11058"/>
        </row>
        <row r="11059">
          <cell r="B11059"/>
        </row>
        <row r="11060">
          <cell r="B11060"/>
        </row>
        <row r="11061">
          <cell r="B11061"/>
        </row>
        <row r="11062">
          <cell r="B11062"/>
        </row>
        <row r="11063">
          <cell r="B11063"/>
        </row>
        <row r="11064">
          <cell r="B11064"/>
        </row>
        <row r="11065">
          <cell r="B11065"/>
        </row>
        <row r="11066">
          <cell r="B11066"/>
        </row>
        <row r="11067">
          <cell r="B11067"/>
        </row>
        <row r="11068">
          <cell r="B11068"/>
        </row>
        <row r="11069">
          <cell r="B11069"/>
        </row>
        <row r="11070">
          <cell r="B11070"/>
        </row>
        <row r="11071">
          <cell r="B11071"/>
        </row>
        <row r="11072">
          <cell r="B11072"/>
        </row>
        <row r="11073">
          <cell r="B11073"/>
        </row>
        <row r="11074">
          <cell r="B11074"/>
        </row>
        <row r="11075">
          <cell r="B11075"/>
        </row>
        <row r="11076">
          <cell r="B11076"/>
        </row>
        <row r="11077">
          <cell r="B11077"/>
        </row>
        <row r="11078">
          <cell r="B11078"/>
        </row>
        <row r="11079">
          <cell r="B11079"/>
        </row>
        <row r="11080">
          <cell r="B11080"/>
        </row>
        <row r="11081">
          <cell r="B11081"/>
        </row>
        <row r="11082">
          <cell r="B11082"/>
        </row>
        <row r="11083">
          <cell r="B11083"/>
        </row>
        <row r="11084">
          <cell r="B11084"/>
        </row>
        <row r="11085">
          <cell r="B11085"/>
        </row>
        <row r="11086">
          <cell r="B11086"/>
        </row>
        <row r="11087">
          <cell r="B11087"/>
        </row>
        <row r="11088">
          <cell r="B11088"/>
        </row>
        <row r="11089">
          <cell r="B11089"/>
        </row>
        <row r="11090">
          <cell r="B11090"/>
        </row>
        <row r="11091">
          <cell r="B11091"/>
        </row>
        <row r="11092">
          <cell r="B11092"/>
        </row>
        <row r="11093">
          <cell r="B11093"/>
        </row>
        <row r="11094">
          <cell r="B11094"/>
        </row>
        <row r="11095">
          <cell r="B11095"/>
        </row>
        <row r="11096">
          <cell r="B11096"/>
        </row>
        <row r="11097">
          <cell r="B11097"/>
        </row>
        <row r="11098">
          <cell r="B11098"/>
        </row>
        <row r="11099">
          <cell r="B11099"/>
        </row>
        <row r="11100">
          <cell r="B11100"/>
        </row>
        <row r="11101">
          <cell r="B11101"/>
        </row>
        <row r="11102">
          <cell r="B11102"/>
        </row>
        <row r="11103">
          <cell r="B11103"/>
        </row>
        <row r="11104">
          <cell r="B11104"/>
        </row>
        <row r="11105">
          <cell r="B11105"/>
        </row>
        <row r="11106">
          <cell r="B11106"/>
        </row>
        <row r="11107">
          <cell r="B11107"/>
        </row>
        <row r="11108">
          <cell r="B11108"/>
        </row>
        <row r="11109">
          <cell r="B11109"/>
        </row>
        <row r="11110">
          <cell r="B11110"/>
        </row>
        <row r="11111">
          <cell r="B11111"/>
        </row>
        <row r="11112">
          <cell r="B11112"/>
        </row>
        <row r="11113">
          <cell r="B11113"/>
        </row>
        <row r="11114">
          <cell r="B11114"/>
        </row>
        <row r="11115">
          <cell r="B11115"/>
        </row>
        <row r="11116">
          <cell r="B11116"/>
        </row>
        <row r="11117">
          <cell r="B11117"/>
        </row>
        <row r="11118">
          <cell r="B11118"/>
        </row>
        <row r="11119">
          <cell r="B11119"/>
        </row>
        <row r="11120">
          <cell r="B11120"/>
        </row>
        <row r="11121">
          <cell r="B11121"/>
        </row>
        <row r="11122">
          <cell r="B11122"/>
        </row>
        <row r="11123">
          <cell r="B11123"/>
        </row>
        <row r="11124">
          <cell r="B11124"/>
        </row>
        <row r="11125">
          <cell r="B11125"/>
        </row>
        <row r="11126">
          <cell r="B11126"/>
        </row>
        <row r="11127">
          <cell r="B11127"/>
        </row>
        <row r="11128">
          <cell r="B11128"/>
        </row>
        <row r="11129">
          <cell r="B11129"/>
        </row>
        <row r="11130">
          <cell r="B11130"/>
        </row>
        <row r="11131">
          <cell r="B11131"/>
        </row>
        <row r="11132">
          <cell r="B11132"/>
        </row>
        <row r="11133">
          <cell r="B11133"/>
        </row>
        <row r="11134">
          <cell r="B11134"/>
        </row>
        <row r="11135">
          <cell r="B11135"/>
        </row>
        <row r="11136">
          <cell r="B11136"/>
        </row>
        <row r="11137">
          <cell r="B11137"/>
        </row>
        <row r="11138">
          <cell r="B11138"/>
        </row>
        <row r="11139">
          <cell r="B11139"/>
        </row>
        <row r="11140">
          <cell r="B11140"/>
        </row>
        <row r="11141">
          <cell r="B11141"/>
        </row>
        <row r="11142">
          <cell r="B11142"/>
        </row>
        <row r="11143">
          <cell r="B11143"/>
        </row>
        <row r="11144">
          <cell r="B11144"/>
        </row>
        <row r="11145">
          <cell r="B11145"/>
        </row>
        <row r="11146">
          <cell r="B11146"/>
        </row>
        <row r="11147">
          <cell r="B11147"/>
        </row>
        <row r="11148">
          <cell r="B11148"/>
        </row>
        <row r="11149">
          <cell r="B11149"/>
        </row>
        <row r="11150">
          <cell r="B11150"/>
        </row>
        <row r="11151">
          <cell r="B11151"/>
        </row>
        <row r="11152">
          <cell r="B11152"/>
        </row>
        <row r="11153">
          <cell r="B11153"/>
        </row>
        <row r="11154">
          <cell r="B11154"/>
        </row>
        <row r="11155">
          <cell r="B11155"/>
        </row>
        <row r="11156">
          <cell r="B11156"/>
        </row>
        <row r="11157">
          <cell r="B11157"/>
        </row>
        <row r="11158">
          <cell r="B11158"/>
        </row>
        <row r="11159">
          <cell r="B11159"/>
        </row>
        <row r="11160">
          <cell r="B11160"/>
        </row>
        <row r="11161">
          <cell r="B11161"/>
        </row>
        <row r="11162">
          <cell r="B11162"/>
        </row>
        <row r="11163">
          <cell r="B11163"/>
        </row>
        <row r="11164">
          <cell r="B11164"/>
        </row>
        <row r="11165">
          <cell r="B11165"/>
        </row>
        <row r="11166">
          <cell r="B11166"/>
        </row>
        <row r="11167">
          <cell r="B11167"/>
        </row>
        <row r="11168">
          <cell r="B11168"/>
        </row>
        <row r="11169">
          <cell r="B11169"/>
        </row>
        <row r="11170">
          <cell r="B11170"/>
        </row>
        <row r="11171">
          <cell r="B11171"/>
        </row>
        <row r="11172">
          <cell r="B11172"/>
        </row>
        <row r="11173">
          <cell r="B11173"/>
        </row>
        <row r="11174">
          <cell r="B11174"/>
        </row>
        <row r="11175">
          <cell r="B11175"/>
        </row>
        <row r="11176">
          <cell r="B11176"/>
        </row>
        <row r="11177">
          <cell r="B11177"/>
        </row>
        <row r="11178">
          <cell r="B11178"/>
        </row>
        <row r="11179">
          <cell r="B11179"/>
        </row>
        <row r="11180">
          <cell r="B11180"/>
        </row>
        <row r="11181">
          <cell r="B11181"/>
        </row>
        <row r="11182">
          <cell r="B11182"/>
        </row>
        <row r="11183">
          <cell r="B11183"/>
        </row>
        <row r="11184">
          <cell r="B11184"/>
        </row>
        <row r="11185">
          <cell r="B11185"/>
        </row>
        <row r="11186">
          <cell r="B11186"/>
        </row>
        <row r="11187">
          <cell r="B11187"/>
        </row>
        <row r="11188">
          <cell r="B11188"/>
        </row>
        <row r="11189">
          <cell r="B11189"/>
        </row>
        <row r="11190">
          <cell r="B11190"/>
        </row>
        <row r="11191">
          <cell r="B11191"/>
        </row>
        <row r="11192">
          <cell r="B11192"/>
        </row>
        <row r="11193">
          <cell r="B11193"/>
        </row>
        <row r="11194">
          <cell r="B11194"/>
        </row>
        <row r="11195">
          <cell r="B11195"/>
        </row>
        <row r="11196">
          <cell r="B11196"/>
        </row>
        <row r="11197">
          <cell r="B11197"/>
        </row>
        <row r="11198">
          <cell r="B11198"/>
        </row>
        <row r="11199">
          <cell r="B11199"/>
        </row>
        <row r="11200">
          <cell r="B11200"/>
        </row>
        <row r="11201">
          <cell r="B11201"/>
        </row>
        <row r="11202">
          <cell r="B11202"/>
        </row>
        <row r="11203">
          <cell r="B11203"/>
        </row>
        <row r="11204">
          <cell r="B11204"/>
        </row>
        <row r="11205">
          <cell r="B11205"/>
        </row>
        <row r="11206">
          <cell r="B11206"/>
        </row>
        <row r="11207">
          <cell r="B11207"/>
        </row>
        <row r="11208">
          <cell r="B11208"/>
        </row>
        <row r="11209">
          <cell r="B11209"/>
        </row>
        <row r="11210">
          <cell r="B11210"/>
        </row>
        <row r="11211">
          <cell r="B11211"/>
        </row>
        <row r="11212">
          <cell r="B11212"/>
        </row>
        <row r="11213">
          <cell r="B11213"/>
        </row>
        <row r="11214">
          <cell r="B11214"/>
        </row>
        <row r="11215">
          <cell r="B11215"/>
        </row>
        <row r="11216">
          <cell r="B11216"/>
        </row>
        <row r="11217">
          <cell r="B11217"/>
        </row>
        <row r="11218">
          <cell r="B11218"/>
        </row>
        <row r="11219">
          <cell r="B11219"/>
        </row>
        <row r="11220">
          <cell r="B11220"/>
        </row>
        <row r="11221">
          <cell r="B11221"/>
        </row>
        <row r="11222">
          <cell r="B11222"/>
        </row>
        <row r="11223">
          <cell r="B11223"/>
        </row>
        <row r="11224">
          <cell r="B11224"/>
        </row>
        <row r="11225">
          <cell r="B11225"/>
        </row>
        <row r="11226">
          <cell r="B11226"/>
        </row>
        <row r="11227">
          <cell r="B11227"/>
        </row>
        <row r="11228">
          <cell r="B11228"/>
        </row>
        <row r="11229">
          <cell r="B11229"/>
        </row>
        <row r="11230">
          <cell r="B11230"/>
        </row>
        <row r="11231">
          <cell r="B11231"/>
        </row>
        <row r="11232">
          <cell r="B11232"/>
        </row>
        <row r="11233">
          <cell r="B11233"/>
        </row>
        <row r="11234">
          <cell r="B11234"/>
        </row>
        <row r="11235">
          <cell r="B11235"/>
        </row>
        <row r="11236">
          <cell r="B11236"/>
        </row>
        <row r="11237">
          <cell r="B11237"/>
        </row>
        <row r="11238">
          <cell r="B11238"/>
        </row>
        <row r="11239">
          <cell r="B11239"/>
        </row>
        <row r="11240">
          <cell r="B11240"/>
        </row>
        <row r="11241">
          <cell r="B11241"/>
        </row>
        <row r="11242">
          <cell r="B11242"/>
        </row>
        <row r="11243">
          <cell r="B11243"/>
        </row>
        <row r="11244">
          <cell r="B11244"/>
        </row>
        <row r="11245">
          <cell r="B11245"/>
        </row>
        <row r="11246">
          <cell r="B11246"/>
        </row>
        <row r="11247">
          <cell r="B11247"/>
        </row>
        <row r="11248">
          <cell r="B11248"/>
        </row>
        <row r="11249">
          <cell r="B11249"/>
        </row>
        <row r="11250">
          <cell r="B11250"/>
        </row>
        <row r="11251">
          <cell r="B11251"/>
        </row>
        <row r="11252">
          <cell r="B11252"/>
        </row>
        <row r="11253">
          <cell r="B11253"/>
        </row>
        <row r="11254">
          <cell r="B11254"/>
        </row>
        <row r="11255">
          <cell r="B11255"/>
        </row>
        <row r="11256">
          <cell r="B11256"/>
        </row>
        <row r="11257">
          <cell r="B11257"/>
        </row>
        <row r="11258">
          <cell r="B11258"/>
        </row>
        <row r="11259">
          <cell r="B11259"/>
        </row>
        <row r="11260">
          <cell r="B11260"/>
        </row>
        <row r="11261">
          <cell r="B11261"/>
        </row>
        <row r="11262">
          <cell r="B11262"/>
        </row>
        <row r="11263">
          <cell r="B11263"/>
        </row>
        <row r="11264">
          <cell r="B11264"/>
        </row>
        <row r="11265">
          <cell r="B11265"/>
        </row>
        <row r="11266">
          <cell r="B11266"/>
        </row>
        <row r="11267">
          <cell r="B11267"/>
        </row>
        <row r="11268">
          <cell r="B11268"/>
        </row>
        <row r="11269">
          <cell r="B11269"/>
        </row>
        <row r="11270">
          <cell r="B11270"/>
        </row>
        <row r="11271">
          <cell r="B11271"/>
        </row>
        <row r="11272">
          <cell r="B11272"/>
        </row>
        <row r="11273">
          <cell r="B11273"/>
        </row>
        <row r="11274">
          <cell r="B11274"/>
        </row>
        <row r="11275">
          <cell r="B11275"/>
        </row>
        <row r="11276">
          <cell r="B11276"/>
        </row>
        <row r="11277">
          <cell r="B11277"/>
        </row>
        <row r="11278">
          <cell r="B11278"/>
        </row>
        <row r="11279">
          <cell r="B11279"/>
        </row>
        <row r="11280">
          <cell r="B11280"/>
        </row>
        <row r="11281">
          <cell r="B11281"/>
        </row>
        <row r="11282">
          <cell r="B11282"/>
        </row>
        <row r="11283">
          <cell r="B11283"/>
        </row>
        <row r="11284">
          <cell r="B11284"/>
        </row>
        <row r="11285">
          <cell r="B11285"/>
        </row>
        <row r="11286">
          <cell r="B11286"/>
        </row>
        <row r="11287">
          <cell r="B11287"/>
        </row>
        <row r="11288">
          <cell r="B11288"/>
        </row>
        <row r="11289">
          <cell r="B11289"/>
        </row>
        <row r="11290">
          <cell r="B11290"/>
        </row>
        <row r="11291">
          <cell r="B11291"/>
        </row>
        <row r="11292">
          <cell r="B11292"/>
        </row>
        <row r="11293">
          <cell r="B11293"/>
        </row>
        <row r="11294">
          <cell r="B11294"/>
        </row>
        <row r="11295">
          <cell r="B11295"/>
        </row>
        <row r="11296">
          <cell r="B11296"/>
        </row>
        <row r="11297">
          <cell r="B11297"/>
        </row>
        <row r="11298">
          <cell r="B11298"/>
        </row>
        <row r="11299">
          <cell r="B11299"/>
        </row>
        <row r="11300">
          <cell r="B11300"/>
        </row>
        <row r="11301">
          <cell r="B11301"/>
        </row>
        <row r="11302">
          <cell r="B11302"/>
        </row>
        <row r="11303">
          <cell r="B11303"/>
        </row>
        <row r="11304">
          <cell r="B11304"/>
        </row>
        <row r="11305">
          <cell r="B11305"/>
        </row>
        <row r="11306">
          <cell r="B11306"/>
        </row>
        <row r="11307">
          <cell r="B11307"/>
        </row>
        <row r="11308">
          <cell r="B11308"/>
        </row>
        <row r="11309">
          <cell r="B11309"/>
        </row>
        <row r="11310">
          <cell r="B11310"/>
        </row>
        <row r="11311">
          <cell r="B11311"/>
        </row>
        <row r="11312">
          <cell r="B11312"/>
        </row>
        <row r="11313">
          <cell r="B11313"/>
        </row>
        <row r="11314">
          <cell r="B11314"/>
        </row>
        <row r="11315">
          <cell r="B11315"/>
        </row>
        <row r="11316">
          <cell r="B11316"/>
        </row>
        <row r="11317">
          <cell r="B11317"/>
        </row>
        <row r="11318">
          <cell r="B11318"/>
        </row>
        <row r="11319">
          <cell r="B11319"/>
        </row>
        <row r="11320">
          <cell r="B11320"/>
        </row>
        <row r="11321">
          <cell r="B11321"/>
        </row>
        <row r="11322">
          <cell r="B11322"/>
        </row>
        <row r="11323">
          <cell r="B11323"/>
        </row>
        <row r="11324">
          <cell r="B11324"/>
        </row>
        <row r="11325">
          <cell r="B11325"/>
        </row>
        <row r="11326">
          <cell r="B11326"/>
        </row>
        <row r="11327">
          <cell r="B11327"/>
        </row>
        <row r="11328">
          <cell r="B11328"/>
        </row>
        <row r="11329">
          <cell r="B11329"/>
        </row>
        <row r="11330">
          <cell r="B11330"/>
        </row>
        <row r="11331">
          <cell r="B11331"/>
        </row>
        <row r="11332">
          <cell r="B11332"/>
        </row>
        <row r="11333">
          <cell r="B11333"/>
        </row>
        <row r="11334">
          <cell r="B11334"/>
        </row>
        <row r="11335">
          <cell r="B11335"/>
        </row>
        <row r="11336">
          <cell r="B11336"/>
        </row>
        <row r="11337">
          <cell r="B11337"/>
        </row>
        <row r="11338">
          <cell r="B11338"/>
        </row>
        <row r="11339">
          <cell r="B11339"/>
        </row>
        <row r="11340">
          <cell r="B11340"/>
        </row>
        <row r="11341">
          <cell r="B11341"/>
        </row>
        <row r="11342">
          <cell r="B11342"/>
        </row>
        <row r="11343">
          <cell r="B11343"/>
        </row>
        <row r="11344">
          <cell r="B11344"/>
        </row>
        <row r="11345">
          <cell r="B11345"/>
        </row>
        <row r="11346">
          <cell r="B11346"/>
        </row>
        <row r="11347">
          <cell r="B11347"/>
        </row>
        <row r="11348">
          <cell r="B11348"/>
        </row>
        <row r="11349">
          <cell r="B11349"/>
        </row>
        <row r="11350">
          <cell r="B11350"/>
        </row>
        <row r="11351">
          <cell r="B11351"/>
        </row>
        <row r="11352">
          <cell r="B11352"/>
        </row>
        <row r="11353">
          <cell r="B11353"/>
        </row>
        <row r="11354">
          <cell r="B11354"/>
        </row>
        <row r="11355">
          <cell r="B11355"/>
        </row>
        <row r="11356">
          <cell r="B11356"/>
        </row>
        <row r="11357">
          <cell r="B11357"/>
        </row>
        <row r="11358">
          <cell r="B11358"/>
        </row>
        <row r="11359">
          <cell r="B11359"/>
        </row>
        <row r="11360">
          <cell r="B11360"/>
        </row>
        <row r="11361">
          <cell r="B11361"/>
        </row>
        <row r="11362">
          <cell r="B11362"/>
        </row>
        <row r="11363">
          <cell r="B11363"/>
        </row>
        <row r="11364">
          <cell r="B11364"/>
        </row>
        <row r="11365">
          <cell r="B11365"/>
        </row>
        <row r="11366">
          <cell r="B11366"/>
        </row>
        <row r="11367">
          <cell r="B11367"/>
        </row>
        <row r="11368">
          <cell r="B11368"/>
        </row>
        <row r="11369">
          <cell r="B11369"/>
        </row>
        <row r="11370">
          <cell r="B11370"/>
        </row>
        <row r="11371">
          <cell r="B11371"/>
        </row>
        <row r="11372">
          <cell r="B11372"/>
        </row>
        <row r="11373">
          <cell r="B11373"/>
        </row>
        <row r="11374">
          <cell r="B11374"/>
        </row>
        <row r="11375">
          <cell r="B11375"/>
        </row>
        <row r="11376">
          <cell r="B11376"/>
        </row>
        <row r="11377">
          <cell r="B11377"/>
        </row>
        <row r="11378">
          <cell r="B11378"/>
        </row>
        <row r="11379">
          <cell r="B11379"/>
        </row>
        <row r="11380">
          <cell r="B11380"/>
        </row>
        <row r="11381">
          <cell r="B11381"/>
        </row>
        <row r="11382">
          <cell r="B11382"/>
        </row>
        <row r="11383">
          <cell r="B11383"/>
        </row>
        <row r="11384">
          <cell r="B11384"/>
        </row>
        <row r="11385">
          <cell r="B11385"/>
        </row>
        <row r="11386">
          <cell r="B11386"/>
        </row>
        <row r="11387">
          <cell r="B11387"/>
        </row>
        <row r="11388">
          <cell r="B11388"/>
        </row>
        <row r="11389">
          <cell r="B11389"/>
        </row>
        <row r="11390">
          <cell r="B11390"/>
        </row>
        <row r="11391">
          <cell r="B11391"/>
        </row>
        <row r="11392">
          <cell r="B11392"/>
        </row>
        <row r="11393">
          <cell r="B11393"/>
        </row>
        <row r="11394">
          <cell r="B11394"/>
        </row>
        <row r="11395">
          <cell r="B11395"/>
        </row>
        <row r="11396">
          <cell r="B11396"/>
        </row>
        <row r="11397">
          <cell r="B11397"/>
        </row>
        <row r="11398">
          <cell r="B11398"/>
        </row>
        <row r="11399">
          <cell r="B11399"/>
        </row>
        <row r="11400">
          <cell r="B11400"/>
        </row>
        <row r="11401">
          <cell r="B11401"/>
        </row>
        <row r="11402">
          <cell r="B11402"/>
        </row>
        <row r="11403">
          <cell r="B11403"/>
        </row>
        <row r="11404">
          <cell r="B11404"/>
        </row>
        <row r="11405">
          <cell r="B11405"/>
        </row>
        <row r="11406">
          <cell r="B11406"/>
        </row>
        <row r="11407">
          <cell r="B11407"/>
        </row>
        <row r="11408">
          <cell r="B11408"/>
        </row>
        <row r="11409">
          <cell r="B11409"/>
        </row>
        <row r="11410">
          <cell r="B11410"/>
        </row>
        <row r="11411">
          <cell r="B11411"/>
        </row>
        <row r="11412">
          <cell r="B11412"/>
        </row>
        <row r="11413">
          <cell r="B11413"/>
        </row>
        <row r="11414">
          <cell r="B11414"/>
        </row>
        <row r="11415">
          <cell r="B11415"/>
        </row>
        <row r="11416">
          <cell r="B11416"/>
        </row>
        <row r="11417">
          <cell r="B11417"/>
        </row>
        <row r="11418">
          <cell r="B11418"/>
        </row>
        <row r="11419">
          <cell r="B11419"/>
        </row>
        <row r="11420">
          <cell r="B11420"/>
        </row>
        <row r="11421">
          <cell r="B11421"/>
        </row>
        <row r="11422">
          <cell r="B11422"/>
        </row>
        <row r="11423">
          <cell r="B11423"/>
        </row>
        <row r="11424">
          <cell r="B11424"/>
        </row>
        <row r="11425">
          <cell r="B11425"/>
        </row>
        <row r="11426">
          <cell r="B11426"/>
        </row>
        <row r="11427">
          <cell r="B11427"/>
        </row>
        <row r="11428">
          <cell r="B11428"/>
        </row>
        <row r="11429">
          <cell r="B11429"/>
        </row>
        <row r="11430">
          <cell r="B11430"/>
        </row>
        <row r="11431">
          <cell r="B11431"/>
        </row>
        <row r="11432">
          <cell r="B11432"/>
        </row>
        <row r="11433">
          <cell r="B11433"/>
        </row>
        <row r="11434">
          <cell r="B11434"/>
        </row>
        <row r="11435">
          <cell r="B11435"/>
        </row>
        <row r="11436">
          <cell r="B11436"/>
        </row>
        <row r="11437">
          <cell r="B11437"/>
        </row>
        <row r="11438">
          <cell r="B11438"/>
        </row>
        <row r="11439">
          <cell r="B11439"/>
        </row>
        <row r="11440">
          <cell r="B11440"/>
        </row>
        <row r="11441">
          <cell r="B11441"/>
        </row>
        <row r="11442">
          <cell r="B11442"/>
        </row>
        <row r="11443">
          <cell r="B11443"/>
        </row>
        <row r="11444">
          <cell r="B11444"/>
        </row>
        <row r="11445">
          <cell r="B11445"/>
        </row>
        <row r="11446">
          <cell r="B11446"/>
        </row>
        <row r="11447">
          <cell r="B11447"/>
        </row>
        <row r="11448">
          <cell r="B11448"/>
        </row>
        <row r="11449">
          <cell r="B11449"/>
        </row>
        <row r="11450">
          <cell r="B11450"/>
        </row>
        <row r="11451">
          <cell r="B11451"/>
        </row>
        <row r="11452">
          <cell r="B11452"/>
        </row>
        <row r="11453">
          <cell r="B11453"/>
        </row>
        <row r="11454">
          <cell r="B11454"/>
        </row>
        <row r="11455">
          <cell r="B11455"/>
        </row>
        <row r="11456">
          <cell r="B11456"/>
        </row>
        <row r="11457">
          <cell r="B11457"/>
        </row>
        <row r="11458">
          <cell r="B11458"/>
        </row>
        <row r="11459">
          <cell r="B11459"/>
        </row>
        <row r="11460">
          <cell r="B11460"/>
        </row>
        <row r="11461">
          <cell r="B11461"/>
        </row>
        <row r="11462">
          <cell r="B11462"/>
        </row>
        <row r="11463">
          <cell r="B11463"/>
        </row>
        <row r="11464">
          <cell r="B11464"/>
        </row>
        <row r="11465">
          <cell r="B11465"/>
        </row>
        <row r="11466">
          <cell r="B11466"/>
        </row>
        <row r="11467">
          <cell r="B11467"/>
        </row>
        <row r="11468">
          <cell r="B11468"/>
        </row>
        <row r="11469">
          <cell r="B11469"/>
        </row>
        <row r="11470">
          <cell r="B11470"/>
        </row>
        <row r="11471">
          <cell r="B11471"/>
        </row>
        <row r="11472">
          <cell r="B11472"/>
        </row>
        <row r="11473">
          <cell r="B11473"/>
        </row>
        <row r="11474">
          <cell r="B11474"/>
        </row>
        <row r="11475">
          <cell r="B11475"/>
        </row>
        <row r="11476">
          <cell r="B11476"/>
        </row>
        <row r="11477">
          <cell r="B11477"/>
        </row>
        <row r="11478">
          <cell r="B11478"/>
        </row>
        <row r="11479">
          <cell r="B11479"/>
        </row>
        <row r="11480">
          <cell r="B11480"/>
        </row>
        <row r="11481">
          <cell r="B11481"/>
        </row>
        <row r="11482">
          <cell r="B11482"/>
        </row>
        <row r="11483">
          <cell r="B11483"/>
        </row>
        <row r="11484">
          <cell r="B11484"/>
        </row>
        <row r="11485">
          <cell r="B11485"/>
        </row>
        <row r="11486">
          <cell r="B11486"/>
        </row>
        <row r="11487">
          <cell r="B11487"/>
        </row>
        <row r="11488">
          <cell r="B11488"/>
        </row>
        <row r="11489">
          <cell r="B11489"/>
        </row>
        <row r="11490">
          <cell r="B11490"/>
        </row>
        <row r="11491">
          <cell r="B11491"/>
        </row>
        <row r="11492">
          <cell r="B11492"/>
        </row>
        <row r="11493">
          <cell r="B11493"/>
        </row>
        <row r="11494">
          <cell r="B11494"/>
        </row>
        <row r="11495">
          <cell r="B11495"/>
        </row>
        <row r="11496">
          <cell r="B11496"/>
        </row>
        <row r="11497">
          <cell r="B11497"/>
        </row>
        <row r="11498">
          <cell r="B11498"/>
        </row>
        <row r="11499">
          <cell r="B11499"/>
        </row>
        <row r="11500">
          <cell r="B11500"/>
        </row>
        <row r="11501">
          <cell r="B11501"/>
        </row>
        <row r="11502">
          <cell r="B11502"/>
        </row>
        <row r="11503">
          <cell r="B11503"/>
        </row>
        <row r="11504">
          <cell r="B11504"/>
        </row>
        <row r="11505">
          <cell r="B11505"/>
        </row>
        <row r="11506">
          <cell r="B11506"/>
        </row>
        <row r="11507">
          <cell r="B11507"/>
        </row>
        <row r="11508">
          <cell r="B11508"/>
        </row>
        <row r="11509">
          <cell r="B11509"/>
        </row>
        <row r="11510">
          <cell r="B11510"/>
        </row>
        <row r="11511">
          <cell r="B11511"/>
        </row>
        <row r="11512">
          <cell r="B11512"/>
        </row>
        <row r="11513">
          <cell r="B11513"/>
        </row>
        <row r="11514">
          <cell r="B11514"/>
        </row>
        <row r="11515">
          <cell r="B11515"/>
        </row>
        <row r="11516">
          <cell r="B11516"/>
        </row>
        <row r="11517">
          <cell r="B11517"/>
        </row>
        <row r="11518">
          <cell r="B11518"/>
        </row>
        <row r="11519">
          <cell r="B11519"/>
        </row>
        <row r="11520">
          <cell r="B11520"/>
        </row>
        <row r="11521">
          <cell r="B11521"/>
        </row>
        <row r="11522">
          <cell r="B11522"/>
        </row>
        <row r="11523">
          <cell r="B11523"/>
        </row>
        <row r="11524">
          <cell r="B11524"/>
        </row>
        <row r="11525">
          <cell r="B11525"/>
        </row>
        <row r="11526">
          <cell r="B11526"/>
        </row>
        <row r="11527">
          <cell r="B11527"/>
        </row>
        <row r="11528">
          <cell r="B11528"/>
        </row>
        <row r="11529">
          <cell r="B11529"/>
        </row>
        <row r="11530">
          <cell r="B11530"/>
        </row>
        <row r="11531">
          <cell r="B11531"/>
        </row>
        <row r="11532">
          <cell r="B11532"/>
        </row>
        <row r="11533">
          <cell r="B11533"/>
        </row>
        <row r="11534">
          <cell r="B11534"/>
        </row>
        <row r="11535">
          <cell r="B11535"/>
        </row>
        <row r="11536">
          <cell r="B11536"/>
        </row>
        <row r="11537">
          <cell r="B11537"/>
        </row>
        <row r="11538">
          <cell r="B11538"/>
        </row>
        <row r="11539">
          <cell r="B11539"/>
        </row>
        <row r="11540">
          <cell r="B11540"/>
        </row>
        <row r="11541">
          <cell r="B11541"/>
        </row>
        <row r="11542">
          <cell r="B11542"/>
        </row>
        <row r="11543">
          <cell r="B11543"/>
        </row>
        <row r="11544">
          <cell r="B11544"/>
        </row>
        <row r="11545">
          <cell r="B11545"/>
        </row>
        <row r="11546">
          <cell r="B11546"/>
        </row>
        <row r="11547">
          <cell r="B11547"/>
        </row>
        <row r="11548">
          <cell r="B11548"/>
        </row>
        <row r="11549">
          <cell r="B11549"/>
        </row>
        <row r="11550">
          <cell r="B11550"/>
        </row>
        <row r="11551">
          <cell r="B11551"/>
        </row>
        <row r="11552">
          <cell r="B11552"/>
        </row>
        <row r="11553">
          <cell r="B11553"/>
        </row>
        <row r="11554">
          <cell r="B11554"/>
        </row>
        <row r="11555">
          <cell r="B11555"/>
        </row>
        <row r="11556">
          <cell r="B11556"/>
        </row>
        <row r="11557">
          <cell r="B11557"/>
        </row>
        <row r="11558">
          <cell r="B11558"/>
        </row>
        <row r="11559">
          <cell r="B11559"/>
        </row>
        <row r="11560">
          <cell r="B11560"/>
        </row>
        <row r="11561">
          <cell r="B11561"/>
        </row>
        <row r="11562">
          <cell r="B11562"/>
        </row>
        <row r="11563">
          <cell r="B11563"/>
        </row>
        <row r="11564">
          <cell r="B11564"/>
        </row>
        <row r="11565">
          <cell r="B11565"/>
        </row>
        <row r="11566">
          <cell r="B11566"/>
        </row>
        <row r="11567">
          <cell r="B11567"/>
        </row>
        <row r="11568">
          <cell r="B11568"/>
        </row>
        <row r="11569">
          <cell r="B11569"/>
        </row>
        <row r="11570">
          <cell r="B11570"/>
        </row>
        <row r="11571">
          <cell r="B11571"/>
        </row>
        <row r="11572">
          <cell r="B11572"/>
        </row>
        <row r="11573">
          <cell r="B11573"/>
        </row>
        <row r="11574">
          <cell r="B11574"/>
        </row>
        <row r="11575">
          <cell r="B11575"/>
        </row>
        <row r="11576">
          <cell r="B11576"/>
        </row>
        <row r="11577">
          <cell r="B11577"/>
        </row>
        <row r="11578">
          <cell r="B11578"/>
        </row>
        <row r="11579">
          <cell r="B11579"/>
        </row>
        <row r="11580">
          <cell r="B11580"/>
        </row>
        <row r="11581">
          <cell r="B11581"/>
        </row>
        <row r="11582">
          <cell r="B11582"/>
        </row>
        <row r="11583">
          <cell r="B11583"/>
        </row>
        <row r="11584">
          <cell r="B11584"/>
        </row>
        <row r="11585">
          <cell r="B11585"/>
        </row>
        <row r="11586">
          <cell r="B11586"/>
        </row>
        <row r="11587">
          <cell r="B11587"/>
        </row>
        <row r="11588">
          <cell r="B11588"/>
        </row>
        <row r="11589">
          <cell r="B11589"/>
        </row>
        <row r="11590">
          <cell r="B11590"/>
        </row>
        <row r="11591">
          <cell r="B11591"/>
        </row>
        <row r="11592">
          <cell r="B11592"/>
        </row>
        <row r="11593">
          <cell r="B11593"/>
        </row>
        <row r="11594">
          <cell r="B11594"/>
        </row>
        <row r="11595">
          <cell r="B11595"/>
        </row>
        <row r="11596">
          <cell r="B11596"/>
        </row>
        <row r="11597">
          <cell r="B11597"/>
        </row>
        <row r="11598">
          <cell r="B11598"/>
        </row>
        <row r="11599">
          <cell r="B11599"/>
        </row>
        <row r="11600">
          <cell r="B11600"/>
        </row>
        <row r="11601">
          <cell r="B11601"/>
        </row>
        <row r="11602">
          <cell r="B11602"/>
        </row>
        <row r="11603">
          <cell r="B11603"/>
        </row>
        <row r="11604">
          <cell r="B11604"/>
        </row>
        <row r="11605">
          <cell r="B11605"/>
        </row>
        <row r="11606">
          <cell r="B11606"/>
        </row>
        <row r="11607">
          <cell r="B11607"/>
        </row>
        <row r="11608">
          <cell r="B11608"/>
        </row>
        <row r="11609">
          <cell r="B11609"/>
        </row>
        <row r="11610">
          <cell r="B11610"/>
        </row>
        <row r="11611">
          <cell r="B11611"/>
        </row>
        <row r="11612">
          <cell r="B11612"/>
        </row>
        <row r="11613">
          <cell r="B11613"/>
        </row>
        <row r="11614">
          <cell r="B11614"/>
        </row>
        <row r="11615">
          <cell r="B11615"/>
        </row>
        <row r="11616">
          <cell r="B11616"/>
        </row>
        <row r="11617">
          <cell r="B11617"/>
        </row>
        <row r="11618">
          <cell r="B11618"/>
        </row>
        <row r="11619">
          <cell r="B11619"/>
        </row>
        <row r="11620">
          <cell r="B11620"/>
        </row>
        <row r="11621">
          <cell r="B11621"/>
        </row>
        <row r="11622">
          <cell r="B11622"/>
        </row>
        <row r="11623">
          <cell r="B11623"/>
        </row>
        <row r="11624">
          <cell r="B11624"/>
        </row>
        <row r="11625">
          <cell r="B11625"/>
        </row>
        <row r="11626">
          <cell r="B11626"/>
        </row>
        <row r="11627">
          <cell r="B11627"/>
        </row>
        <row r="11628">
          <cell r="B11628"/>
        </row>
        <row r="11629">
          <cell r="B11629"/>
        </row>
        <row r="11630">
          <cell r="B11630"/>
        </row>
        <row r="11631">
          <cell r="B11631"/>
        </row>
        <row r="11632">
          <cell r="B11632"/>
        </row>
        <row r="11633">
          <cell r="B11633"/>
        </row>
        <row r="11634">
          <cell r="B11634"/>
        </row>
        <row r="11635">
          <cell r="B11635"/>
        </row>
        <row r="11636">
          <cell r="B11636"/>
        </row>
        <row r="11637">
          <cell r="B11637"/>
        </row>
        <row r="11638">
          <cell r="B11638"/>
        </row>
        <row r="11639">
          <cell r="B11639"/>
        </row>
        <row r="11640">
          <cell r="B11640"/>
        </row>
        <row r="11641">
          <cell r="B11641"/>
        </row>
        <row r="11642">
          <cell r="B11642"/>
        </row>
        <row r="11643">
          <cell r="B11643"/>
        </row>
        <row r="11644">
          <cell r="B11644"/>
        </row>
        <row r="11645">
          <cell r="B11645"/>
        </row>
        <row r="11646">
          <cell r="B11646"/>
        </row>
        <row r="11647">
          <cell r="B11647"/>
        </row>
        <row r="11648">
          <cell r="B11648"/>
        </row>
        <row r="11649">
          <cell r="B11649"/>
        </row>
        <row r="11650">
          <cell r="B11650"/>
        </row>
        <row r="11651">
          <cell r="B11651"/>
        </row>
        <row r="11652">
          <cell r="B11652"/>
        </row>
        <row r="11653">
          <cell r="B11653"/>
        </row>
        <row r="11654">
          <cell r="B11654"/>
        </row>
        <row r="11655">
          <cell r="B11655"/>
        </row>
        <row r="11656">
          <cell r="B11656"/>
        </row>
        <row r="11657">
          <cell r="B11657"/>
        </row>
        <row r="11658">
          <cell r="B11658"/>
        </row>
        <row r="11659">
          <cell r="B11659"/>
        </row>
        <row r="11660">
          <cell r="B11660"/>
        </row>
        <row r="11661">
          <cell r="B11661"/>
        </row>
        <row r="11662">
          <cell r="B11662"/>
        </row>
        <row r="11663">
          <cell r="B11663"/>
        </row>
        <row r="11664">
          <cell r="B11664"/>
        </row>
        <row r="11665">
          <cell r="B11665"/>
        </row>
        <row r="11666">
          <cell r="B11666"/>
        </row>
        <row r="11667">
          <cell r="B11667"/>
        </row>
        <row r="11668">
          <cell r="B11668"/>
        </row>
        <row r="11669">
          <cell r="B11669"/>
        </row>
        <row r="11670">
          <cell r="B11670"/>
        </row>
        <row r="11671">
          <cell r="B11671"/>
        </row>
        <row r="11672">
          <cell r="B11672"/>
        </row>
        <row r="11673">
          <cell r="B11673"/>
        </row>
        <row r="11674">
          <cell r="B11674"/>
        </row>
        <row r="11675">
          <cell r="B11675"/>
        </row>
        <row r="11676">
          <cell r="B11676"/>
        </row>
        <row r="11677">
          <cell r="B11677"/>
        </row>
        <row r="11678">
          <cell r="B11678"/>
        </row>
        <row r="11679">
          <cell r="B11679"/>
        </row>
        <row r="11680">
          <cell r="B11680"/>
        </row>
        <row r="11681">
          <cell r="B11681"/>
        </row>
        <row r="11682">
          <cell r="B11682"/>
        </row>
        <row r="11683">
          <cell r="B11683"/>
        </row>
        <row r="11684">
          <cell r="B11684"/>
        </row>
        <row r="11685">
          <cell r="B11685"/>
        </row>
        <row r="11686">
          <cell r="B11686"/>
        </row>
        <row r="11687">
          <cell r="B11687"/>
        </row>
        <row r="11688">
          <cell r="B11688"/>
        </row>
        <row r="11689">
          <cell r="B11689"/>
        </row>
        <row r="11690">
          <cell r="B11690"/>
        </row>
        <row r="11691">
          <cell r="B11691"/>
        </row>
        <row r="11692">
          <cell r="B11692"/>
        </row>
        <row r="11693">
          <cell r="B11693"/>
        </row>
        <row r="11694">
          <cell r="B11694"/>
        </row>
        <row r="11695">
          <cell r="B11695"/>
        </row>
        <row r="11696">
          <cell r="B11696"/>
        </row>
        <row r="11697">
          <cell r="B11697"/>
        </row>
        <row r="11698">
          <cell r="B11698"/>
        </row>
        <row r="11699">
          <cell r="B11699"/>
        </row>
        <row r="11700">
          <cell r="B11700"/>
        </row>
        <row r="11701">
          <cell r="B11701"/>
        </row>
        <row r="11702">
          <cell r="B11702"/>
        </row>
        <row r="11703">
          <cell r="B11703"/>
        </row>
        <row r="11704">
          <cell r="B11704"/>
        </row>
        <row r="11705">
          <cell r="B11705"/>
        </row>
        <row r="11706">
          <cell r="B11706"/>
        </row>
        <row r="11707">
          <cell r="B11707"/>
        </row>
        <row r="11708">
          <cell r="B11708"/>
        </row>
        <row r="11709">
          <cell r="B11709"/>
        </row>
        <row r="11710">
          <cell r="B11710"/>
        </row>
        <row r="11711">
          <cell r="B11711"/>
        </row>
        <row r="11712">
          <cell r="B11712"/>
        </row>
        <row r="11713">
          <cell r="B11713"/>
        </row>
        <row r="11714">
          <cell r="B11714"/>
        </row>
        <row r="11715">
          <cell r="B11715"/>
        </row>
        <row r="11716">
          <cell r="B11716"/>
        </row>
        <row r="11717">
          <cell r="B11717"/>
        </row>
        <row r="11718">
          <cell r="B11718"/>
        </row>
        <row r="11719">
          <cell r="B11719"/>
        </row>
        <row r="11720">
          <cell r="B11720"/>
        </row>
        <row r="11721">
          <cell r="B11721"/>
        </row>
        <row r="11722">
          <cell r="B11722"/>
        </row>
        <row r="11723">
          <cell r="B11723"/>
        </row>
        <row r="11724">
          <cell r="B11724"/>
        </row>
        <row r="11725">
          <cell r="B11725"/>
        </row>
        <row r="11726">
          <cell r="B11726"/>
        </row>
        <row r="11727">
          <cell r="B11727"/>
        </row>
        <row r="11728">
          <cell r="B11728"/>
        </row>
        <row r="11729">
          <cell r="B11729"/>
        </row>
        <row r="11730">
          <cell r="B11730"/>
        </row>
        <row r="11731">
          <cell r="B11731"/>
        </row>
        <row r="11732">
          <cell r="B11732"/>
        </row>
        <row r="11733">
          <cell r="B11733"/>
        </row>
        <row r="11734">
          <cell r="B11734"/>
        </row>
        <row r="11735">
          <cell r="B11735"/>
        </row>
        <row r="11736">
          <cell r="B11736"/>
        </row>
        <row r="11737">
          <cell r="B11737"/>
        </row>
        <row r="11738">
          <cell r="B11738"/>
        </row>
        <row r="11739">
          <cell r="B11739"/>
        </row>
        <row r="11740">
          <cell r="B11740"/>
        </row>
        <row r="11741">
          <cell r="B11741"/>
        </row>
        <row r="11742">
          <cell r="B11742"/>
        </row>
        <row r="11743">
          <cell r="B11743"/>
        </row>
        <row r="11744">
          <cell r="B11744"/>
        </row>
        <row r="11745">
          <cell r="B11745"/>
        </row>
        <row r="11746">
          <cell r="B11746"/>
        </row>
        <row r="11747">
          <cell r="B11747"/>
        </row>
        <row r="11748">
          <cell r="B11748"/>
        </row>
        <row r="11749">
          <cell r="B11749"/>
        </row>
        <row r="11750">
          <cell r="B11750"/>
        </row>
        <row r="11751">
          <cell r="B11751"/>
        </row>
        <row r="11752">
          <cell r="B11752"/>
        </row>
        <row r="11753">
          <cell r="B11753"/>
        </row>
        <row r="11754">
          <cell r="B11754"/>
        </row>
        <row r="11755">
          <cell r="B11755"/>
        </row>
        <row r="11756">
          <cell r="B11756"/>
        </row>
        <row r="11757">
          <cell r="B11757"/>
        </row>
        <row r="11758">
          <cell r="B11758"/>
        </row>
        <row r="11759">
          <cell r="B11759"/>
        </row>
        <row r="11760">
          <cell r="B11760"/>
        </row>
        <row r="11761">
          <cell r="B11761"/>
        </row>
        <row r="11762">
          <cell r="B11762"/>
        </row>
        <row r="11763">
          <cell r="B11763"/>
        </row>
        <row r="11764">
          <cell r="B11764"/>
        </row>
        <row r="11765">
          <cell r="B11765"/>
        </row>
        <row r="11766">
          <cell r="B11766"/>
        </row>
        <row r="11767">
          <cell r="B11767"/>
        </row>
        <row r="11768">
          <cell r="B11768"/>
        </row>
        <row r="11769">
          <cell r="B11769"/>
        </row>
        <row r="11770">
          <cell r="B11770"/>
        </row>
        <row r="11771">
          <cell r="B11771"/>
        </row>
        <row r="11772">
          <cell r="B11772"/>
        </row>
        <row r="11773">
          <cell r="B11773"/>
        </row>
        <row r="11774">
          <cell r="B11774"/>
        </row>
        <row r="11775">
          <cell r="B11775"/>
        </row>
        <row r="11776">
          <cell r="B11776"/>
        </row>
        <row r="11777">
          <cell r="B11777"/>
        </row>
        <row r="11778">
          <cell r="B11778"/>
        </row>
        <row r="11779">
          <cell r="B11779"/>
        </row>
        <row r="11780">
          <cell r="B11780"/>
        </row>
        <row r="11781">
          <cell r="B11781"/>
        </row>
        <row r="11782">
          <cell r="B11782"/>
        </row>
        <row r="11783">
          <cell r="B11783"/>
        </row>
        <row r="11784">
          <cell r="B11784"/>
        </row>
        <row r="11785">
          <cell r="B11785"/>
        </row>
        <row r="11786">
          <cell r="B11786"/>
        </row>
        <row r="11787">
          <cell r="B11787"/>
        </row>
        <row r="11788">
          <cell r="B11788"/>
        </row>
        <row r="11789">
          <cell r="B11789"/>
        </row>
        <row r="11790">
          <cell r="B11790"/>
        </row>
        <row r="11791">
          <cell r="B11791"/>
        </row>
        <row r="11792">
          <cell r="B11792"/>
        </row>
        <row r="11793">
          <cell r="B11793"/>
        </row>
        <row r="11794">
          <cell r="B11794"/>
        </row>
        <row r="11795">
          <cell r="B11795"/>
        </row>
        <row r="11796">
          <cell r="B11796"/>
        </row>
        <row r="11797">
          <cell r="B11797"/>
        </row>
        <row r="11798">
          <cell r="B11798"/>
        </row>
        <row r="11799">
          <cell r="B11799"/>
        </row>
        <row r="11800">
          <cell r="B11800"/>
        </row>
        <row r="11801">
          <cell r="B11801"/>
        </row>
        <row r="11802">
          <cell r="B11802"/>
        </row>
        <row r="11803">
          <cell r="B11803"/>
        </row>
        <row r="11804">
          <cell r="B11804"/>
        </row>
        <row r="11805">
          <cell r="B11805"/>
        </row>
        <row r="11806">
          <cell r="B11806"/>
        </row>
        <row r="11807">
          <cell r="B11807"/>
        </row>
        <row r="11808">
          <cell r="B11808"/>
        </row>
        <row r="11809">
          <cell r="B11809"/>
        </row>
        <row r="11810">
          <cell r="B11810"/>
        </row>
        <row r="11811">
          <cell r="B11811"/>
        </row>
        <row r="11812">
          <cell r="B11812"/>
        </row>
        <row r="11813">
          <cell r="B11813"/>
        </row>
        <row r="11814">
          <cell r="B11814"/>
        </row>
        <row r="11815">
          <cell r="B11815"/>
        </row>
        <row r="11816">
          <cell r="B11816"/>
        </row>
        <row r="11817">
          <cell r="B11817"/>
        </row>
        <row r="11818">
          <cell r="B11818"/>
        </row>
        <row r="11819">
          <cell r="B11819"/>
        </row>
        <row r="11820">
          <cell r="B11820"/>
        </row>
        <row r="11821">
          <cell r="B11821"/>
        </row>
        <row r="11822">
          <cell r="B11822"/>
        </row>
        <row r="11823">
          <cell r="B11823"/>
        </row>
        <row r="11824">
          <cell r="B11824"/>
        </row>
        <row r="11825">
          <cell r="B11825"/>
        </row>
        <row r="11826">
          <cell r="B11826"/>
        </row>
        <row r="11827">
          <cell r="B11827"/>
        </row>
        <row r="11828">
          <cell r="B11828"/>
        </row>
        <row r="11829">
          <cell r="B11829"/>
        </row>
        <row r="11830">
          <cell r="B11830"/>
        </row>
        <row r="11831">
          <cell r="B11831"/>
        </row>
        <row r="11832">
          <cell r="B11832"/>
        </row>
        <row r="11833">
          <cell r="B11833"/>
        </row>
        <row r="11834">
          <cell r="B11834"/>
        </row>
        <row r="11835">
          <cell r="B11835"/>
        </row>
        <row r="11836">
          <cell r="B11836"/>
        </row>
        <row r="11837">
          <cell r="B11837"/>
        </row>
        <row r="11838">
          <cell r="B11838"/>
        </row>
        <row r="11839">
          <cell r="B11839"/>
        </row>
        <row r="11840">
          <cell r="B11840"/>
        </row>
        <row r="11841">
          <cell r="B11841"/>
        </row>
        <row r="11842">
          <cell r="B11842"/>
        </row>
        <row r="11843">
          <cell r="B11843"/>
        </row>
        <row r="11844">
          <cell r="B11844"/>
        </row>
        <row r="11845">
          <cell r="B11845"/>
        </row>
        <row r="11846">
          <cell r="B11846"/>
        </row>
        <row r="11847">
          <cell r="B11847"/>
        </row>
        <row r="11848">
          <cell r="B11848"/>
        </row>
        <row r="11849">
          <cell r="B11849"/>
        </row>
        <row r="11850">
          <cell r="B11850"/>
        </row>
        <row r="11851">
          <cell r="B11851"/>
        </row>
        <row r="11852">
          <cell r="B11852"/>
        </row>
        <row r="11853">
          <cell r="B11853"/>
        </row>
        <row r="11854">
          <cell r="B11854"/>
        </row>
        <row r="11855">
          <cell r="B11855"/>
        </row>
        <row r="11856">
          <cell r="B11856"/>
        </row>
        <row r="11857">
          <cell r="B11857"/>
        </row>
        <row r="11858">
          <cell r="B11858"/>
        </row>
        <row r="11859">
          <cell r="B11859"/>
        </row>
        <row r="11860">
          <cell r="B11860"/>
        </row>
        <row r="11861">
          <cell r="B11861"/>
        </row>
        <row r="11862">
          <cell r="B11862"/>
        </row>
        <row r="11863">
          <cell r="B11863"/>
        </row>
        <row r="11864">
          <cell r="B11864"/>
        </row>
        <row r="11865">
          <cell r="B11865"/>
        </row>
        <row r="11866">
          <cell r="B11866"/>
        </row>
        <row r="11867">
          <cell r="B11867"/>
        </row>
        <row r="11868">
          <cell r="B11868"/>
        </row>
        <row r="11869">
          <cell r="B11869"/>
        </row>
        <row r="11870">
          <cell r="B11870"/>
        </row>
        <row r="11871">
          <cell r="B11871"/>
        </row>
        <row r="11872">
          <cell r="B11872"/>
        </row>
        <row r="11873">
          <cell r="B11873"/>
        </row>
        <row r="11874">
          <cell r="B11874"/>
        </row>
        <row r="11875">
          <cell r="B11875"/>
        </row>
        <row r="11876">
          <cell r="B11876"/>
        </row>
        <row r="11877">
          <cell r="B11877"/>
        </row>
        <row r="11878">
          <cell r="B11878"/>
        </row>
        <row r="11879">
          <cell r="B11879"/>
        </row>
        <row r="11880">
          <cell r="B11880"/>
        </row>
        <row r="11881">
          <cell r="B11881"/>
        </row>
        <row r="11882">
          <cell r="B11882"/>
        </row>
        <row r="11883">
          <cell r="B11883"/>
        </row>
        <row r="11884">
          <cell r="B11884"/>
        </row>
        <row r="11885">
          <cell r="B11885"/>
        </row>
        <row r="11886">
          <cell r="B11886"/>
        </row>
        <row r="11887">
          <cell r="B11887"/>
        </row>
        <row r="11888">
          <cell r="B11888"/>
        </row>
        <row r="11889">
          <cell r="B11889"/>
        </row>
        <row r="11890">
          <cell r="B11890"/>
        </row>
        <row r="11891">
          <cell r="B11891"/>
        </row>
        <row r="11892">
          <cell r="B11892"/>
        </row>
        <row r="11893">
          <cell r="B11893"/>
        </row>
        <row r="11894">
          <cell r="B11894"/>
        </row>
        <row r="11895">
          <cell r="B11895"/>
        </row>
        <row r="11896">
          <cell r="B11896"/>
        </row>
        <row r="11897">
          <cell r="B11897"/>
        </row>
        <row r="11898">
          <cell r="B11898"/>
        </row>
        <row r="11899">
          <cell r="B11899"/>
        </row>
        <row r="11900">
          <cell r="B11900"/>
        </row>
        <row r="11901">
          <cell r="B11901"/>
        </row>
        <row r="11902">
          <cell r="B11902"/>
        </row>
        <row r="11903">
          <cell r="B11903"/>
        </row>
        <row r="11904">
          <cell r="B11904"/>
        </row>
        <row r="11905">
          <cell r="B11905"/>
        </row>
        <row r="11906">
          <cell r="B11906"/>
        </row>
        <row r="11907">
          <cell r="B11907"/>
        </row>
        <row r="11908">
          <cell r="B11908"/>
        </row>
        <row r="11909">
          <cell r="B11909"/>
        </row>
        <row r="11910">
          <cell r="B11910"/>
        </row>
        <row r="11911">
          <cell r="B11911"/>
        </row>
        <row r="11912">
          <cell r="B11912"/>
        </row>
        <row r="11913">
          <cell r="B11913"/>
        </row>
        <row r="11914">
          <cell r="B11914"/>
        </row>
        <row r="11915">
          <cell r="B11915"/>
        </row>
        <row r="11916">
          <cell r="B11916"/>
        </row>
        <row r="11917">
          <cell r="B11917"/>
        </row>
        <row r="11918">
          <cell r="B11918"/>
        </row>
        <row r="11919">
          <cell r="B11919"/>
        </row>
        <row r="11920">
          <cell r="B11920"/>
        </row>
        <row r="11921">
          <cell r="B11921"/>
        </row>
        <row r="11922">
          <cell r="B11922"/>
        </row>
        <row r="11923">
          <cell r="B11923"/>
        </row>
        <row r="11924">
          <cell r="B11924"/>
        </row>
        <row r="11925">
          <cell r="B11925"/>
        </row>
        <row r="11926">
          <cell r="B11926"/>
        </row>
        <row r="11927">
          <cell r="B11927"/>
        </row>
        <row r="11928">
          <cell r="B11928"/>
        </row>
        <row r="11929">
          <cell r="B11929"/>
        </row>
        <row r="11930">
          <cell r="B11930"/>
        </row>
        <row r="11931">
          <cell r="B11931"/>
        </row>
        <row r="11932">
          <cell r="B11932"/>
        </row>
        <row r="11933">
          <cell r="B11933"/>
        </row>
        <row r="11934">
          <cell r="B11934"/>
        </row>
        <row r="11935">
          <cell r="B11935"/>
        </row>
        <row r="11936">
          <cell r="B11936"/>
        </row>
        <row r="11937">
          <cell r="B11937"/>
        </row>
        <row r="11938">
          <cell r="B11938"/>
        </row>
        <row r="11939">
          <cell r="B11939"/>
        </row>
        <row r="11940">
          <cell r="B11940"/>
        </row>
        <row r="11941">
          <cell r="B11941"/>
        </row>
        <row r="11942">
          <cell r="B11942"/>
        </row>
        <row r="11943">
          <cell r="B11943"/>
        </row>
        <row r="11944">
          <cell r="B11944"/>
        </row>
        <row r="11945">
          <cell r="B11945"/>
        </row>
        <row r="11946">
          <cell r="B11946"/>
        </row>
        <row r="11947">
          <cell r="B11947"/>
        </row>
        <row r="11948">
          <cell r="B11948"/>
        </row>
        <row r="11949">
          <cell r="B11949"/>
        </row>
        <row r="11950">
          <cell r="B11950"/>
        </row>
        <row r="11951">
          <cell r="B11951"/>
        </row>
        <row r="11952">
          <cell r="B11952"/>
        </row>
        <row r="11953">
          <cell r="B11953"/>
        </row>
        <row r="11954">
          <cell r="B11954"/>
        </row>
        <row r="11955">
          <cell r="B11955"/>
        </row>
        <row r="11956">
          <cell r="B11956"/>
        </row>
        <row r="11957">
          <cell r="B11957"/>
        </row>
        <row r="11958">
          <cell r="B11958"/>
        </row>
        <row r="11959">
          <cell r="B11959"/>
        </row>
        <row r="11960">
          <cell r="B11960"/>
        </row>
        <row r="11961">
          <cell r="B11961"/>
        </row>
        <row r="11962">
          <cell r="B11962"/>
        </row>
        <row r="11963">
          <cell r="B11963"/>
        </row>
        <row r="11964">
          <cell r="B11964"/>
        </row>
        <row r="11965">
          <cell r="B11965"/>
        </row>
        <row r="11966">
          <cell r="B11966"/>
        </row>
        <row r="11967">
          <cell r="B11967"/>
        </row>
        <row r="11968">
          <cell r="B11968"/>
        </row>
        <row r="11969">
          <cell r="B11969"/>
        </row>
        <row r="11970">
          <cell r="B11970"/>
        </row>
        <row r="11971">
          <cell r="B11971"/>
        </row>
        <row r="11972">
          <cell r="B11972"/>
        </row>
        <row r="11973">
          <cell r="B11973"/>
        </row>
        <row r="11974">
          <cell r="B11974"/>
        </row>
        <row r="11975">
          <cell r="B11975"/>
        </row>
        <row r="11976">
          <cell r="B11976"/>
        </row>
        <row r="11977">
          <cell r="B11977"/>
        </row>
        <row r="11978">
          <cell r="B11978"/>
        </row>
        <row r="11979">
          <cell r="B11979"/>
        </row>
        <row r="11980">
          <cell r="B11980"/>
        </row>
        <row r="11981">
          <cell r="B11981"/>
        </row>
        <row r="11982">
          <cell r="B11982"/>
        </row>
        <row r="11983">
          <cell r="B11983"/>
        </row>
        <row r="11984">
          <cell r="B11984"/>
        </row>
        <row r="11985">
          <cell r="B11985"/>
        </row>
        <row r="11986">
          <cell r="B11986"/>
        </row>
        <row r="11987">
          <cell r="B11987"/>
        </row>
        <row r="11988">
          <cell r="B11988"/>
        </row>
        <row r="11989">
          <cell r="B11989"/>
        </row>
        <row r="11990">
          <cell r="B11990"/>
        </row>
        <row r="11991">
          <cell r="B11991"/>
        </row>
        <row r="11992">
          <cell r="B11992"/>
        </row>
        <row r="11993">
          <cell r="B11993"/>
        </row>
        <row r="11994">
          <cell r="B11994"/>
        </row>
        <row r="11995">
          <cell r="B11995"/>
        </row>
        <row r="11996">
          <cell r="B11996"/>
        </row>
        <row r="11997">
          <cell r="B11997"/>
        </row>
        <row r="11998">
          <cell r="B11998"/>
        </row>
        <row r="11999">
          <cell r="B11999"/>
        </row>
        <row r="12000">
          <cell r="B12000"/>
        </row>
        <row r="12001">
          <cell r="B12001"/>
        </row>
        <row r="12002">
          <cell r="B12002"/>
        </row>
        <row r="12003">
          <cell r="B12003"/>
        </row>
        <row r="12004">
          <cell r="B12004"/>
        </row>
        <row r="12005">
          <cell r="B12005"/>
        </row>
        <row r="12006">
          <cell r="B12006"/>
        </row>
        <row r="12007">
          <cell r="B12007"/>
        </row>
        <row r="12008">
          <cell r="B12008"/>
        </row>
        <row r="12009">
          <cell r="B12009"/>
        </row>
        <row r="12010">
          <cell r="B12010"/>
        </row>
        <row r="12011">
          <cell r="B12011"/>
        </row>
        <row r="12012">
          <cell r="B12012"/>
        </row>
        <row r="12013">
          <cell r="B12013"/>
        </row>
        <row r="12014">
          <cell r="B12014"/>
        </row>
        <row r="12015">
          <cell r="B12015"/>
        </row>
        <row r="12016">
          <cell r="B12016"/>
        </row>
        <row r="12017">
          <cell r="B12017"/>
        </row>
        <row r="12018">
          <cell r="B12018"/>
        </row>
        <row r="12019">
          <cell r="B12019"/>
        </row>
        <row r="12020">
          <cell r="B12020"/>
        </row>
        <row r="12021">
          <cell r="B12021"/>
        </row>
        <row r="12022">
          <cell r="B12022"/>
        </row>
        <row r="12023">
          <cell r="B12023"/>
        </row>
        <row r="12024">
          <cell r="B12024"/>
        </row>
        <row r="12025">
          <cell r="B12025"/>
        </row>
        <row r="12026">
          <cell r="B12026"/>
        </row>
        <row r="12027">
          <cell r="B12027"/>
        </row>
        <row r="12028">
          <cell r="B12028"/>
        </row>
        <row r="12029">
          <cell r="B12029"/>
        </row>
        <row r="12030">
          <cell r="B12030"/>
        </row>
        <row r="12031">
          <cell r="B12031"/>
        </row>
        <row r="12032">
          <cell r="B12032"/>
        </row>
        <row r="12033">
          <cell r="B12033"/>
        </row>
        <row r="12034">
          <cell r="B12034"/>
        </row>
        <row r="12035">
          <cell r="B12035"/>
        </row>
        <row r="12036">
          <cell r="B12036"/>
        </row>
        <row r="12037">
          <cell r="B12037"/>
        </row>
        <row r="12038">
          <cell r="B12038"/>
        </row>
        <row r="12039">
          <cell r="B12039"/>
        </row>
        <row r="12040">
          <cell r="B12040"/>
        </row>
        <row r="12041">
          <cell r="B12041"/>
        </row>
        <row r="12042">
          <cell r="B12042"/>
        </row>
        <row r="12043">
          <cell r="B12043"/>
        </row>
        <row r="12044">
          <cell r="B12044"/>
        </row>
        <row r="12045">
          <cell r="B12045"/>
        </row>
        <row r="12046">
          <cell r="B12046"/>
        </row>
        <row r="12047">
          <cell r="B12047"/>
        </row>
        <row r="12048">
          <cell r="B12048"/>
        </row>
        <row r="12049">
          <cell r="B12049"/>
        </row>
        <row r="12050">
          <cell r="B12050"/>
        </row>
        <row r="12051">
          <cell r="B12051"/>
        </row>
        <row r="12052">
          <cell r="B12052"/>
        </row>
        <row r="12053">
          <cell r="B12053"/>
        </row>
        <row r="12054">
          <cell r="B12054"/>
        </row>
        <row r="12055">
          <cell r="B12055"/>
        </row>
        <row r="12056">
          <cell r="B12056"/>
        </row>
        <row r="12057">
          <cell r="B12057"/>
        </row>
        <row r="12058">
          <cell r="B12058"/>
        </row>
        <row r="12059">
          <cell r="B12059"/>
        </row>
        <row r="12060">
          <cell r="B12060"/>
        </row>
        <row r="12061">
          <cell r="B12061"/>
        </row>
        <row r="12062">
          <cell r="B12062"/>
        </row>
        <row r="12063">
          <cell r="B12063"/>
        </row>
        <row r="12064">
          <cell r="B12064"/>
        </row>
        <row r="12065">
          <cell r="B12065"/>
        </row>
        <row r="12066">
          <cell r="B12066"/>
        </row>
        <row r="12067">
          <cell r="B12067"/>
        </row>
        <row r="12068">
          <cell r="B12068"/>
        </row>
        <row r="12069">
          <cell r="B12069"/>
        </row>
        <row r="12070">
          <cell r="B12070"/>
        </row>
        <row r="12071">
          <cell r="B12071"/>
        </row>
        <row r="12072">
          <cell r="B12072"/>
        </row>
        <row r="12073">
          <cell r="B12073"/>
        </row>
        <row r="12074">
          <cell r="B12074"/>
        </row>
        <row r="12075">
          <cell r="B12075"/>
        </row>
        <row r="12076">
          <cell r="B12076"/>
        </row>
        <row r="12077">
          <cell r="B12077"/>
        </row>
        <row r="12078">
          <cell r="B12078"/>
        </row>
        <row r="12079">
          <cell r="B12079"/>
        </row>
        <row r="12080">
          <cell r="B12080"/>
        </row>
        <row r="12081">
          <cell r="B12081"/>
        </row>
        <row r="12082">
          <cell r="B12082"/>
        </row>
        <row r="12083">
          <cell r="B12083"/>
        </row>
        <row r="12084">
          <cell r="B12084"/>
        </row>
        <row r="12085">
          <cell r="B12085"/>
        </row>
        <row r="12086">
          <cell r="B12086"/>
        </row>
        <row r="12087">
          <cell r="B12087"/>
        </row>
        <row r="12088">
          <cell r="B12088"/>
        </row>
        <row r="12089">
          <cell r="B12089"/>
        </row>
        <row r="12090">
          <cell r="B12090"/>
        </row>
        <row r="12091">
          <cell r="B12091"/>
        </row>
        <row r="12092">
          <cell r="B12092"/>
        </row>
        <row r="12093">
          <cell r="B12093"/>
        </row>
        <row r="12094">
          <cell r="B12094"/>
        </row>
        <row r="12095">
          <cell r="B12095"/>
        </row>
        <row r="12096">
          <cell r="B12096"/>
        </row>
        <row r="12097">
          <cell r="B12097"/>
        </row>
        <row r="12098">
          <cell r="B12098"/>
        </row>
        <row r="12099">
          <cell r="B12099"/>
        </row>
        <row r="12100">
          <cell r="B12100"/>
        </row>
        <row r="12101">
          <cell r="B12101"/>
        </row>
        <row r="12102">
          <cell r="B12102"/>
        </row>
        <row r="12103">
          <cell r="B12103"/>
        </row>
        <row r="12104">
          <cell r="B12104"/>
        </row>
        <row r="12105">
          <cell r="B12105"/>
        </row>
        <row r="12106">
          <cell r="B12106"/>
        </row>
        <row r="12107">
          <cell r="B12107"/>
        </row>
        <row r="12108">
          <cell r="B12108"/>
        </row>
        <row r="12109">
          <cell r="B12109"/>
        </row>
        <row r="12110">
          <cell r="B12110"/>
        </row>
        <row r="12111">
          <cell r="B12111"/>
        </row>
        <row r="12112">
          <cell r="B12112"/>
        </row>
        <row r="12113">
          <cell r="B12113"/>
        </row>
        <row r="12114">
          <cell r="B12114"/>
        </row>
        <row r="12115">
          <cell r="B12115"/>
        </row>
        <row r="12116">
          <cell r="B12116"/>
        </row>
        <row r="12117">
          <cell r="B12117"/>
        </row>
        <row r="12118">
          <cell r="B12118"/>
        </row>
        <row r="12119">
          <cell r="B12119"/>
        </row>
        <row r="12120">
          <cell r="B12120"/>
        </row>
        <row r="12121">
          <cell r="B12121"/>
        </row>
        <row r="12122">
          <cell r="B12122"/>
        </row>
        <row r="12123">
          <cell r="B12123"/>
        </row>
        <row r="12124">
          <cell r="B12124"/>
        </row>
        <row r="12125">
          <cell r="B12125"/>
        </row>
        <row r="12126">
          <cell r="B12126"/>
        </row>
        <row r="12127">
          <cell r="B12127"/>
        </row>
        <row r="12128">
          <cell r="B12128"/>
        </row>
        <row r="12129">
          <cell r="B12129"/>
        </row>
        <row r="12130">
          <cell r="B12130"/>
        </row>
        <row r="12131">
          <cell r="B12131"/>
        </row>
        <row r="12132">
          <cell r="B12132"/>
        </row>
        <row r="12133">
          <cell r="B12133"/>
        </row>
        <row r="12134">
          <cell r="B12134"/>
        </row>
        <row r="12135">
          <cell r="B12135"/>
        </row>
        <row r="12136">
          <cell r="B12136"/>
        </row>
        <row r="12137">
          <cell r="B12137"/>
        </row>
        <row r="12138">
          <cell r="B12138"/>
        </row>
        <row r="12139">
          <cell r="B12139"/>
        </row>
        <row r="12140">
          <cell r="B12140"/>
        </row>
        <row r="12141">
          <cell r="B12141"/>
        </row>
        <row r="12142">
          <cell r="B12142"/>
        </row>
        <row r="12143">
          <cell r="B12143"/>
        </row>
        <row r="12144">
          <cell r="B12144"/>
        </row>
        <row r="12145">
          <cell r="B12145"/>
        </row>
        <row r="12146">
          <cell r="B12146"/>
        </row>
        <row r="12147">
          <cell r="B12147"/>
        </row>
        <row r="12148">
          <cell r="B12148"/>
        </row>
        <row r="12149">
          <cell r="B12149"/>
        </row>
        <row r="12150">
          <cell r="B12150"/>
        </row>
        <row r="12151">
          <cell r="B12151"/>
        </row>
        <row r="12152">
          <cell r="B12152"/>
        </row>
        <row r="12153">
          <cell r="B12153"/>
        </row>
        <row r="12154">
          <cell r="B12154"/>
        </row>
        <row r="12155">
          <cell r="B12155"/>
        </row>
        <row r="12156">
          <cell r="B12156"/>
        </row>
        <row r="12157">
          <cell r="B12157"/>
        </row>
        <row r="12158">
          <cell r="B12158"/>
        </row>
        <row r="12159">
          <cell r="B12159"/>
        </row>
        <row r="12160">
          <cell r="B12160"/>
        </row>
        <row r="12161">
          <cell r="B12161"/>
        </row>
        <row r="12162">
          <cell r="B12162"/>
        </row>
        <row r="12163">
          <cell r="B12163"/>
        </row>
        <row r="12164">
          <cell r="B12164"/>
        </row>
        <row r="12165">
          <cell r="B12165"/>
        </row>
        <row r="12166">
          <cell r="B12166"/>
        </row>
        <row r="12167">
          <cell r="B12167"/>
        </row>
        <row r="12168">
          <cell r="B12168"/>
        </row>
        <row r="12169">
          <cell r="B12169"/>
        </row>
        <row r="12170">
          <cell r="B12170"/>
        </row>
        <row r="12171">
          <cell r="B12171"/>
        </row>
        <row r="12172">
          <cell r="B12172"/>
        </row>
        <row r="12173">
          <cell r="B12173"/>
        </row>
        <row r="12174">
          <cell r="B12174"/>
        </row>
        <row r="12175">
          <cell r="B12175"/>
        </row>
        <row r="12176">
          <cell r="B12176"/>
        </row>
        <row r="12177">
          <cell r="B12177"/>
        </row>
        <row r="12178">
          <cell r="B12178"/>
        </row>
        <row r="12179">
          <cell r="B12179"/>
        </row>
        <row r="12180">
          <cell r="B12180"/>
        </row>
        <row r="12181">
          <cell r="B12181"/>
        </row>
        <row r="12182">
          <cell r="B12182"/>
        </row>
        <row r="12183">
          <cell r="B12183"/>
        </row>
        <row r="12184">
          <cell r="B12184"/>
        </row>
        <row r="12185">
          <cell r="B12185"/>
        </row>
        <row r="12186">
          <cell r="B12186"/>
        </row>
        <row r="12187">
          <cell r="B12187"/>
        </row>
        <row r="12188">
          <cell r="B12188"/>
        </row>
        <row r="12189">
          <cell r="B12189"/>
        </row>
        <row r="12190">
          <cell r="B12190"/>
        </row>
        <row r="12191">
          <cell r="B12191"/>
        </row>
        <row r="12192">
          <cell r="B12192"/>
        </row>
        <row r="12193">
          <cell r="B12193"/>
        </row>
        <row r="12194">
          <cell r="B12194"/>
        </row>
        <row r="12195">
          <cell r="B12195"/>
        </row>
        <row r="12196">
          <cell r="B12196"/>
        </row>
        <row r="12197">
          <cell r="B12197"/>
        </row>
        <row r="12198">
          <cell r="B12198"/>
        </row>
        <row r="12199">
          <cell r="B12199"/>
        </row>
        <row r="12200">
          <cell r="B12200"/>
        </row>
        <row r="12201">
          <cell r="B12201"/>
        </row>
        <row r="12202">
          <cell r="B12202"/>
        </row>
        <row r="12203">
          <cell r="B12203"/>
        </row>
        <row r="12204">
          <cell r="B12204"/>
        </row>
        <row r="12205">
          <cell r="B12205"/>
        </row>
        <row r="12206">
          <cell r="B12206"/>
        </row>
        <row r="12207">
          <cell r="B12207"/>
        </row>
        <row r="12208">
          <cell r="B12208"/>
        </row>
        <row r="12209">
          <cell r="B12209"/>
        </row>
        <row r="12210">
          <cell r="B12210"/>
        </row>
        <row r="12211">
          <cell r="B12211"/>
        </row>
        <row r="12212">
          <cell r="B12212"/>
        </row>
        <row r="12213">
          <cell r="B12213"/>
        </row>
        <row r="12214">
          <cell r="B12214"/>
        </row>
        <row r="12215">
          <cell r="B12215"/>
        </row>
        <row r="12216">
          <cell r="B12216"/>
        </row>
        <row r="12217">
          <cell r="B12217"/>
        </row>
        <row r="12218">
          <cell r="B12218"/>
        </row>
        <row r="12219">
          <cell r="B12219"/>
        </row>
        <row r="12220">
          <cell r="B12220"/>
        </row>
        <row r="12221">
          <cell r="B12221"/>
        </row>
        <row r="12222">
          <cell r="B12222"/>
        </row>
        <row r="12223">
          <cell r="B12223"/>
        </row>
        <row r="12224">
          <cell r="B12224"/>
        </row>
        <row r="12225">
          <cell r="B12225"/>
        </row>
        <row r="12226">
          <cell r="B12226"/>
        </row>
        <row r="12227">
          <cell r="B12227"/>
        </row>
        <row r="12228">
          <cell r="B12228"/>
        </row>
        <row r="12229">
          <cell r="B12229"/>
        </row>
        <row r="12230">
          <cell r="B12230"/>
        </row>
        <row r="12231">
          <cell r="B12231"/>
        </row>
        <row r="12232">
          <cell r="B12232"/>
        </row>
        <row r="12233">
          <cell r="B12233"/>
        </row>
        <row r="12234">
          <cell r="B12234"/>
        </row>
        <row r="12235">
          <cell r="B12235"/>
        </row>
        <row r="12236">
          <cell r="B12236"/>
        </row>
        <row r="12237">
          <cell r="B12237"/>
        </row>
        <row r="12238">
          <cell r="B12238"/>
        </row>
        <row r="12239">
          <cell r="B12239"/>
        </row>
        <row r="12240">
          <cell r="B12240"/>
        </row>
        <row r="12241">
          <cell r="B12241"/>
        </row>
        <row r="12242">
          <cell r="B12242"/>
        </row>
        <row r="12243">
          <cell r="B12243"/>
        </row>
        <row r="12244">
          <cell r="B12244"/>
        </row>
        <row r="12245">
          <cell r="B12245"/>
        </row>
        <row r="12246">
          <cell r="B12246"/>
        </row>
        <row r="12247">
          <cell r="B12247"/>
        </row>
        <row r="12248">
          <cell r="B12248"/>
        </row>
        <row r="12249">
          <cell r="B12249"/>
        </row>
        <row r="12250">
          <cell r="B12250"/>
        </row>
        <row r="12251">
          <cell r="B12251"/>
        </row>
        <row r="12252">
          <cell r="B12252"/>
        </row>
        <row r="12253">
          <cell r="B12253"/>
        </row>
        <row r="12254">
          <cell r="B12254"/>
        </row>
        <row r="12255">
          <cell r="B12255"/>
        </row>
        <row r="12256">
          <cell r="B12256"/>
        </row>
        <row r="12257">
          <cell r="B12257"/>
        </row>
        <row r="12258">
          <cell r="B12258"/>
        </row>
        <row r="12259">
          <cell r="B12259"/>
        </row>
        <row r="12260">
          <cell r="B12260"/>
        </row>
        <row r="12261">
          <cell r="B12261"/>
        </row>
        <row r="12262">
          <cell r="B12262"/>
        </row>
        <row r="12263">
          <cell r="B12263"/>
        </row>
        <row r="12264">
          <cell r="B12264"/>
        </row>
        <row r="12265">
          <cell r="B12265"/>
        </row>
        <row r="12266">
          <cell r="B12266"/>
        </row>
        <row r="12267">
          <cell r="B12267"/>
        </row>
        <row r="12268">
          <cell r="B12268"/>
        </row>
        <row r="12269">
          <cell r="B12269"/>
        </row>
        <row r="12270">
          <cell r="B12270"/>
        </row>
        <row r="12271">
          <cell r="B12271"/>
        </row>
        <row r="12272">
          <cell r="B12272"/>
        </row>
        <row r="12273">
          <cell r="B12273"/>
        </row>
        <row r="12274">
          <cell r="B12274"/>
        </row>
        <row r="12275">
          <cell r="B12275"/>
        </row>
        <row r="12276">
          <cell r="B12276"/>
        </row>
        <row r="12277">
          <cell r="B12277"/>
        </row>
        <row r="12278">
          <cell r="B12278"/>
        </row>
        <row r="12279">
          <cell r="B12279"/>
        </row>
        <row r="12280">
          <cell r="B12280"/>
        </row>
        <row r="12281">
          <cell r="B12281"/>
        </row>
        <row r="12282">
          <cell r="B12282"/>
        </row>
        <row r="12283">
          <cell r="B12283"/>
        </row>
        <row r="12284">
          <cell r="B12284"/>
        </row>
        <row r="12285">
          <cell r="B12285"/>
        </row>
        <row r="12286">
          <cell r="B12286"/>
        </row>
        <row r="12287">
          <cell r="B12287"/>
        </row>
        <row r="12288">
          <cell r="B12288"/>
        </row>
        <row r="12289">
          <cell r="B12289"/>
        </row>
        <row r="12290">
          <cell r="B12290"/>
        </row>
        <row r="12291">
          <cell r="B12291"/>
        </row>
        <row r="12292">
          <cell r="B12292"/>
        </row>
        <row r="12293">
          <cell r="B12293"/>
        </row>
        <row r="12294">
          <cell r="B12294"/>
        </row>
        <row r="12295">
          <cell r="B12295"/>
        </row>
        <row r="12296">
          <cell r="B12296"/>
        </row>
        <row r="12297">
          <cell r="B12297"/>
        </row>
        <row r="12298">
          <cell r="B12298"/>
        </row>
        <row r="12299">
          <cell r="B12299"/>
        </row>
        <row r="12300">
          <cell r="B12300"/>
        </row>
        <row r="12301">
          <cell r="B12301"/>
        </row>
        <row r="12302">
          <cell r="B12302"/>
        </row>
        <row r="12303">
          <cell r="B12303"/>
        </row>
        <row r="12304">
          <cell r="B12304"/>
        </row>
        <row r="12305">
          <cell r="B12305"/>
        </row>
        <row r="12306">
          <cell r="B12306"/>
        </row>
        <row r="12307">
          <cell r="B12307"/>
        </row>
        <row r="12308">
          <cell r="B12308"/>
        </row>
        <row r="12309">
          <cell r="B12309"/>
        </row>
        <row r="12310">
          <cell r="B12310"/>
        </row>
        <row r="12311">
          <cell r="B12311"/>
        </row>
        <row r="12312">
          <cell r="B12312"/>
        </row>
        <row r="12313">
          <cell r="B12313"/>
        </row>
        <row r="12314">
          <cell r="B12314"/>
        </row>
        <row r="12315">
          <cell r="B12315"/>
        </row>
        <row r="12316">
          <cell r="B12316"/>
        </row>
        <row r="12317">
          <cell r="B12317"/>
        </row>
        <row r="12318">
          <cell r="B12318"/>
        </row>
        <row r="12319">
          <cell r="B12319"/>
        </row>
        <row r="12320">
          <cell r="B12320"/>
        </row>
        <row r="12321">
          <cell r="B12321"/>
        </row>
        <row r="12322">
          <cell r="B12322"/>
        </row>
        <row r="12323">
          <cell r="B12323"/>
        </row>
        <row r="12324">
          <cell r="B12324"/>
        </row>
        <row r="12325">
          <cell r="B12325"/>
        </row>
        <row r="12326">
          <cell r="B12326"/>
        </row>
        <row r="12327">
          <cell r="B12327"/>
        </row>
        <row r="12328">
          <cell r="B12328"/>
        </row>
        <row r="12329">
          <cell r="B12329"/>
        </row>
        <row r="12330">
          <cell r="B12330"/>
        </row>
        <row r="12331">
          <cell r="B12331"/>
        </row>
        <row r="12332">
          <cell r="B12332"/>
        </row>
        <row r="12333">
          <cell r="B12333"/>
        </row>
        <row r="12334">
          <cell r="B12334"/>
        </row>
        <row r="12335">
          <cell r="B12335"/>
        </row>
        <row r="12336">
          <cell r="B12336"/>
        </row>
        <row r="12337">
          <cell r="B12337"/>
        </row>
        <row r="12338">
          <cell r="B12338"/>
        </row>
        <row r="12339">
          <cell r="B12339"/>
        </row>
        <row r="12340">
          <cell r="B12340"/>
        </row>
        <row r="12341">
          <cell r="B12341"/>
        </row>
        <row r="12342">
          <cell r="B12342"/>
        </row>
        <row r="12343">
          <cell r="B12343"/>
        </row>
        <row r="12344">
          <cell r="B12344"/>
        </row>
        <row r="12345">
          <cell r="B12345"/>
        </row>
        <row r="12346">
          <cell r="B12346"/>
        </row>
        <row r="12347">
          <cell r="B12347"/>
        </row>
        <row r="12348">
          <cell r="B12348"/>
        </row>
        <row r="12349">
          <cell r="B12349"/>
        </row>
        <row r="12350">
          <cell r="B12350"/>
        </row>
        <row r="12351">
          <cell r="B12351"/>
        </row>
        <row r="12352">
          <cell r="B12352"/>
        </row>
        <row r="12353">
          <cell r="B12353"/>
        </row>
        <row r="12354">
          <cell r="B12354"/>
        </row>
        <row r="12355">
          <cell r="B12355"/>
        </row>
        <row r="12356">
          <cell r="B12356"/>
        </row>
        <row r="12357">
          <cell r="B12357"/>
        </row>
        <row r="12358">
          <cell r="B12358"/>
        </row>
        <row r="12359">
          <cell r="B12359"/>
        </row>
        <row r="12360">
          <cell r="B12360"/>
        </row>
        <row r="12361">
          <cell r="B12361"/>
        </row>
        <row r="12362">
          <cell r="B12362"/>
        </row>
        <row r="12363">
          <cell r="B12363"/>
        </row>
        <row r="12364">
          <cell r="B12364"/>
        </row>
        <row r="12365">
          <cell r="B12365"/>
        </row>
        <row r="12366">
          <cell r="B12366"/>
        </row>
        <row r="12367">
          <cell r="B12367"/>
        </row>
        <row r="12368">
          <cell r="B12368"/>
        </row>
        <row r="12369">
          <cell r="B12369"/>
        </row>
        <row r="12370">
          <cell r="B12370"/>
        </row>
        <row r="12371">
          <cell r="B12371"/>
        </row>
        <row r="12372">
          <cell r="B12372"/>
        </row>
        <row r="12373">
          <cell r="B12373"/>
        </row>
        <row r="12374">
          <cell r="B12374"/>
        </row>
        <row r="12375">
          <cell r="B12375"/>
        </row>
        <row r="12376">
          <cell r="B12376"/>
        </row>
        <row r="12377">
          <cell r="B12377"/>
        </row>
        <row r="12378">
          <cell r="B12378"/>
        </row>
        <row r="12379">
          <cell r="B12379"/>
        </row>
        <row r="12380">
          <cell r="B12380"/>
        </row>
        <row r="12381">
          <cell r="B12381"/>
        </row>
        <row r="12382">
          <cell r="B12382"/>
        </row>
        <row r="12383">
          <cell r="B12383"/>
        </row>
        <row r="12384">
          <cell r="B12384"/>
        </row>
        <row r="12385">
          <cell r="B12385"/>
        </row>
        <row r="12386">
          <cell r="B12386"/>
        </row>
        <row r="12387">
          <cell r="B12387"/>
        </row>
        <row r="12388">
          <cell r="B12388"/>
        </row>
        <row r="12389">
          <cell r="B12389"/>
        </row>
        <row r="12390">
          <cell r="B12390"/>
        </row>
        <row r="12391">
          <cell r="B12391"/>
        </row>
        <row r="12392">
          <cell r="B12392"/>
        </row>
        <row r="12393">
          <cell r="B12393"/>
        </row>
        <row r="12394">
          <cell r="B12394"/>
        </row>
        <row r="12395">
          <cell r="B12395"/>
        </row>
        <row r="12396">
          <cell r="B12396"/>
        </row>
        <row r="12397">
          <cell r="B12397"/>
        </row>
        <row r="12398">
          <cell r="B12398"/>
        </row>
        <row r="12399">
          <cell r="B12399"/>
        </row>
        <row r="12400">
          <cell r="B12400"/>
        </row>
        <row r="12401">
          <cell r="B12401"/>
        </row>
        <row r="12402">
          <cell r="B12402"/>
        </row>
        <row r="12403">
          <cell r="B12403"/>
        </row>
        <row r="12404">
          <cell r="B12404"/>
        </row>
        <row r="12405">
          <cell r="B12405"/>
        </row>
        <row r="12406">
          <cell r="B12406"/>
        </row>
        <row r="12407">
          <cell r="B12407"/>
        </row>
        <row r="12408">
          <cell r="B12408"/>
        </row>
        <row r="12409">
          <cell r="B12409"/>
        </row>
        <row r="12410">
          <cell r="B12410"/>
        </row>
        <row r="12411">
          <cell r="B12411"/>
        </row>
        <row r="12412">
          <cell r="B12412"/>
        </row>
        <row r="12413">
          <cell r="B12413"/>
        </row>
        <row r="12414">
          <cell r="B12414"/>
        </row>
        <row r="12415">
          <cell r="B12415"/>
        </row>
        <row r="12416">
          <cell r="B12416"/>
        </row>
        <row r="12417">
          <cell r="B12417"/>
        </row>
        <row r="12418">
          <cell r="B12418"/>
        </row>
        <row r="12419">
          <cell r="B12419"/>
        </row>
        <row r="12420">
          <cell r="B12420"/>
        </row>
        <row r="12421">
          <cell r="B12421"/>
        </row>
        <row r="12422">
          <cell r="B12422"/>
        </row>
        <row r="12423">
          <cell r="B12423"/>
        </row>
        <row r="12424">
          <cell r="B12424"/>
        </row>
        <row r="12425">
          <cell r="B12425"/>
        </row>
        <row r="12426">
          <cell r="B12426"/>
        </row>
        <row r="12427">
          <cell r="B12427"/>
        </row>
        <row r="12428">
          <cell r="B12428"/>
        </row>
        <row r="12429">
          <cell r="B12429"/>
        </row>
        <row r="12430">
          <cell r="B12430"/>
        </row>
        <row r="12431">
          <cell r="B12431"/>
        </row>
        <row r="12432">
          <cell r="B12432"/>
        </row>
        <row r="12433">
          <cell r="B12433"/>
        </row>
        <row r="12434">
          <cell r="B12434"/>
        </row>
        <row r="12435">
          <cell r="B12435"/>
        </row>
        <row r="12436">
          <cell r="B12436"/>
        </row>
        <row r="12437">
          <cell r="B12437"/>
        </row>
        <row r="12438">
          <cell r="B12438"/>
        </row>
        <row r="12439">
          <cell r="B12439"/>
        </row>
        <row r="12440">
          <cell r="B12440"/>
        </row>
        <row r="12441">
          <cell r="B12441"/>
        </row>
        <row r="12442">
          <cell r="B12442"/>
        </row>
        <row r="12443">
          <cell r="B12443"/>
        </row>
        <row r="12444">
          <cell r="B12444"/>
        </row>
        <row r="12445">
          <cell r="B12445"/>
        </row>
        <row r="12446">
          <cell r="B12446"/>
        </row>
        <row r="12447">
          <cell r="B12447"/>
        </row>
        <row r="12448">
          <cell r="B12448"/>
        </row>
        <row r="12449">
          <cell r="B12449"/>
        </row>
        <row r="12450">
          <cell r="B12450"/>
        </row>
        <row r="12451">
          <cell r="B12451"/>
        </row>
        <row r="12452">
          <cell r="B12452"/>
        </row>
        <row r="12453">
          <cell r="B12453"/>
        </row>
        <row r="12454">
          <cell r="B12454"/>
        </row>
        <row r="12455">
          <cell r="B12455"/>
        </row>
        <row r="12456">
          <cell r="B12456"/>
        </row>
        <row r="12457">
          <cell r="B12457"/>
        </row>
        <row r="12458">
          <cell r="B12458"/>
        </row>
        <row r="12459">
          <cell r="B12459"/>
        </row>
        <row r="12460">
          <cell r="B12460"/>
        </row>
        <row r="12461">
          <cell r="B12461"/>
        </row>
        <row r="12462">
          <cell r="B12462"/>
        </row>
        <row r="12463">
          <cell r="B12463"/>
        </row>
        <row r="12464">
          <cell r="B12464"/>
        </row>
        <row r="12465">
          <cell r="B12465"/>
        </row>
        <row r="12466">
          <cell r="B12466"/>
        </row>
        <row r="12467">
          <cell r="B12467"/>
        </row>
        <row r="12468">
          <cell r="B12468"/>
        </row>
        <row r="12469">
          <cell r="B12469"/>
        </row>
        <row r="12470">
          <cell r="B12470"/>
        </row>
        <row r="12471">
          <cell r="B12471"/>
        </row>
        <row r="12472">
          <cell r="B12472"/>
        </row>
        <row r="12473">
          <cell r="B12473"/>
        </row>
        <row r="12474">
          <cell r="B12474"/>
        </row>
        <row r="12475">
          <cell r="B12475"/>
        </row>
        <row r="12476">
          <cell r="B12476"/>
        </row>
        <row r="12477">
          <cell r="B12477"/>
        </row>
        <row r="12478">
          <cell r="B12478"/>
        </row>
        <row r="12479">
          <cell r="B12479"/>
        </row>
        <row r="12480">
          <cell r="B12480"/>
        </row>
        <row r="12481">
          <cell r="B12481"/>
        </row>
        <row r="12482">
          <cell r="B12482"/>
        </row>
        <row r="12483">
          <cell r="B12483"/>
        </row>
        <row r="12484">
          <cell r="B12484"/>
        </row>
        <row r="12485">
          <cell r="B12485"/>
        </row>
        <row r="12486">
          <cell r="B12486"/>
        </row>
        <row r="12487">
          <cell r="B12487"/>
        </row>
        <row r="12488">
          <cell r="B12488"/>
        </row>
        <row r="12489">
          <cell r="B12489"/>
        </row>
        <row r="12490">
          <cell r="B12490"/>
        </row>
        <row r="12491">
          <cell r="B12491"/>
        </row>
        <row r="12492">
          <cell r="B12492"/>
        </row>
        <row r="12493">
          <cell r="B12493"/>
        </row>
        <row r="12494">
          <cell r="B12494"/>
        </row>
        <row r="12495">
          <cell r="B12495"/>
        </row>
        <row r="12496">
          <cell r="B12496"/>
        </row>
        <row r="12497">
          <cell r="B12497"/>
        </row>
        <row r="12498">
          <cell r="B12498"/>
        </row>
        <row r="12499">
          <cell r="B12499"/>
        </row>
        <row r="12500">
          <cell r="B12500"/>
        </row>
        <row r="12501">
          <cell r="B12501"/>
        </row>
        <row r="12502">
          <cell r="B12502"/>
        </row>
        <row r="12503">
          <cell r="B12503"/>
        </row>
        <row r="12504">
          <cell r="B12504"/>
        </row>
        <row r="12505">
          <cell r="B12505"/>
        </row>
        <row r="12506">
          <cell r="B12506"/>
        </row>
        <row r="12507">
          <cell r="B12507"/>
        </row>
        <row r="12508">
          <cell r="B12508"/>
        </row>
        <row r="12509">
          <cell r="B12509"/>
        </row>
        <row r="12510">
          <cell r="B12510"/>
        </row>
        <row r="12511">
          <cell r="B12511"/>
        </row>
        <row r="12512">
          <cell r="B12512"/>
        </row>
        <row r="12513">
          <cell r="B12513"/>
        </row>
        <row r="12514">
          <cell r="B12514"/>
        </row>
        <row r="12515">
          <cell r="B12515"/>
        </row>
        <row r="12516">
          <cell r="B12516"/>
        </row>
        <row r="12517">
          <cell r="B12517"/>
        </row>
        <row r="12518">
          <cell r="B12518"/>
        </row>
        <row r="12519">
          <cell r="B12519"/>
        </row>
        <row r="12520">
          <cell r="B12520"/>
        </row>
        <row r="12521">
          <cell r="B12521"/>
        </row>
        <row r="12522">
          <cell r="B12522"/>
        </row>
        <row r="12523">
          <cell r="B12523"/>
        </row>
        <row r="12524">
          <cell r="B12524"/>
        </row>
        <row r="12525">
          <cell r="B12525"/>
        </row>
        <row r="12526">
          <cell r="B12526"/>
        </row>
        <row r="12527">
          <cell r="B12527"/>
        </row>
        <row r="12528">
          <cell r="B12528"/>
        </row>
        <row r="12529">
          <cell r="B12529"/>
        </row>
        <row r="12530">
          <cell r="B12530"/>
        </row>
        <row r="12531">
          <cell r="B12531"/>
        </row>
        <row r="12532">
          <cell r="B12532"/>
        </row>
        <row r="12533">
          <cell r="B12533"/>
        </row>
        <row r="12534">
          <cell r="B12534"/>
        </row>
        <row r="12535">
          <cell r="B12535"/>
        </row>
        <row r="12536">
          <cell r="B12536"/>
        </row>
        <row r="12537">
          <cell r="B12537"/>
        </row>
        <row r="12538">
          <cell r="B12538"/>
        </row>
        <row r="12539">
          <cell r="B12539"/>
        </row>
        <row r="12540">
          <cell r="B12540"/>
        </row>
        <row r="12541">
          <cell r="B12541"/>
        </row>
        <row r="12542">
          <cell r="B12542"/>
        </row>
        <row r="12543">
          <cell r="B12543"/>
        </row>
        <row r="12544">
          <cell r="B12544"/>
        </row>
        <row r="12545">
          <cell r="B12545"/>
        </row>
        <row r="12546">
          <cell r="B12546"/>
        </row>
        <row r="12547">
          <cell r="B12547"/>
        </row>
        <row r="12548">
          <cell r="B12548"/>
        </row>
        <row r="12549">
          <cell r="B12549"/>
        </row>
        <row r="12550">
          <cell r="B12550"/>
        </row>
        <row r="12551">
          <cell r="B12551"/>
        </row>
        <row r="12552">
          <cell r="B12552"/>
        </row>
        <row r="12553">
          <cell r="B12553"/>
        </row>
        <row r="12554">
          <cell r="B12554"/>
        </row>
        <row r="12555">
          <cell r="B12555"/>
        </row>
        <row r="12556">
          <cell r="B12556"/>
        </row>
        <row r="12557">
          <cell r="B12557"/>
        </row>
        <row r="12558">
          <cell r="B12558"/>
        </row>
        <row r="12559">
          <cell r="B12559"/>
        </row>
        <row r="12560">
          <cell r="B12560"/>
        </row>
        <row r="12561">
          <cell r="B12561"/>
        </row>
        <row r="12562">
          <cell r="B12562"/>
        </row>
        <row r="12563">
          <cell r="B12563"/>
        </row>
        <row r="12564">
          <cell r="B12564"/>
        </row>
        <row r="12565">
          <cell r="B12565"/>
        </row>
        <row r="12566">
          <cell r="B12566"/>
        </row>
        <row r="12567">
          <cell r="B12567"/>
        </row>
        <row r="12568">
          <cell r="B12568"/>
        </row>
        <row r="12569">
          <cell r="B12569"/>
        </row>
        <row r="12570">
          <cell r="B12570"/>
        </row>
        <row r="12571">
          <cell r="B12571"/>
        </row>
        <row r="12572">
          <cell r="B12572"/>
        </row>
        <row r="12573">
          <cell r="B12573"/>
        </row>
        <row r="12574">
          <cell r="B12574"/>
        </row>
        <row r="12575">
          <cell r="B12575"/>
        </row>
        <row r="12576">
          <cell r="B12576"/>
        </row>
        <row r="12577">
          <cell r="B12577"/>
        </row>
        <row r="12578">
          <cell r="B12578"/>
        </row>
        <row r="12579">
          <cell r="B12579"/>
        </row>
        <row r="12580">
          <cell r="B12580"/>
        </row>
        <row r="12581">
          <cell r="B12581"/>
        </row>
        <row r="12582">
          <cell r="B12582"/>
        </row>
        <row r="12583">
          <cell r="B12583"/>
        </row>
        <row r="12584">
          <cell r="B12584"/>
        </row>
        <row r="12585">
          <cell r="B12585"/>
        </row>
        <row r="12586">
          <cell r="B12586"/>
        </row>
        <row r="12587">
          <cell r="B12587"/>
        </row>
        <row r="12588">
          <cell r="B12588"/>
        </row>
        <row r="12589">
          <cell r="B12589"/>
        </row>
        <row r="12590">
          <cell r="B12590"/>
        </row>
        <row r="12591">
          <cell r="B12591"/>
        </row>
        <row r="12592">
          <cell r="B12592"/>
        </row>
        <row r="12593">
          <cell r="B12593"/>
        </row>
        <row r="12594">
          <cell r="B12594"/>
        </row>
        <row r="12595">
          <cell r="B12595"/>
        </row>
        <row r="12596">
          <cell r="B12596"/>
        </row>
        <row r="12597">
          <cell r="B12597"/>
        </row>
        <row r="12598">
          <cell r="B12598"/>
        </row>
        <row r="12599">
          <cell r="B12599"/>
        </row>
        <row r="12600">
          <cell r="B12600"/>
        </row>
        <row r="12601">
          <cell r="B12601"/>
        </row>
        <row r="12602">
          <cell r="B12602"/>
        </row>
        <row r="12603">
          <cell r="B12603"/>
        </row>
        <row r="12604">
          <cell r="B12604"/>
        </row>
        <row r="12605">
          <cell r="B12605"/>
        </row>
        <row r="12606">
          <cell r="B12606"/>
        </row>
        <row r="12607">
          <cell r="B12607"/>
        </row>
        <row r="12608">
          <cell r="B12608"/>
        </row>
        <row r="12609">
          <cell r="B12609"/>
        </row>
        <row r="12610">
          <cell r="B12610"/>
        </row>
        <row r="12611">
          <cell r="B12611"/>
        </row>
        <row r="12612">
          <cell r="B12612"/>
        </row>
        <row r="12613">
          <cell r="B12613"/>
        </row>
        <row r="12614">
          <cell r="B12614"/>
        </row>
        <row r="12615">
          <cell r="B12615"/>
        </row>
        <row r="12616">
          <cell r="B12616"/>
        </row>
        <row r="12617">
          <cell r="B12617"/>
        </row>
        <row r="12618">
          <cell r="B12618"/>
        </row>
        <row r="12619">
          <cell r="B12619"/>
        </row>
        <row r="12620">
          <cell r="B12620"/>
        </row>
        <row r="12621">
          <cell r="B12621"/>
        </row>
        <row r="12622">
          <cell r="B12622"/>
        </row>
        <row r="12623">
          <cell r="B12623"/>
        </row>
        <row r="12624">
          <cell r="B12624"/>
        </row>
        <row r="12625">
          <cell r="B12625"/>
        </row>
        <row r="12626">
          <cell r="B12626"/>
        </row>
        <row r="12627">
          <cell r="B12627"/>
        </row>
        <row r="12628">
          <cell r="B12628"/>
        </row>
        <row r="12629">
          <cell r="B12629"/>
        </row>
        <row r="12630">
          <cell r="B12630"/>
        </row>
        <row r="12631">
          <cell r="B12631"/>
        </row>
        <row r="12632">
          <cell r="B12632"/>
        </row>
        <row r="12633">
          <cell r="B12633"/>
        </row>
        <row r="12634">
          <cell r="B12634"/>
        </row>
        <row r="12635">
          <cell r="B12635"/>
        </row>
        <row r="12636">
          <cell r="B12636"/>
        </row>
        <row r="12637">
          <cell r="B12637"/>
        </row>
        <row r="12638">
          <cell r="B12638"/>
        </row>
        <row r="12639">
          <cell r="B12639"/>
        </row>
        <row r="12640">
          <cell r="B12640"/>
        </row>
        <row r="12641">
          <cell r="B12641"/>
        </row>
        <row r="12642">
          <cell r="B12642"/>
        </row>
        <row r="12643">
          <cell r="B12643"/>
        </row>
        <row r="12644">
          <cell r="B12644"/>
        </row>
        <row r="12645">
          <cell r="B12645"/>
        </row>
        <row r="12646">
          <cell r="B12646"/>
        </row>
        <row r="12647">
          <cell r="B12647"/>
        </row>
        <row r="12648">
          <cell r="B12648"/>
        </row>
        <row r="12649">
          <cell r="B12649"/>
        </row>
        <row r="12650">
          <cell r="B12650"/>
        </row>
        <row r="12651">
          <cell r="B12651"/>
        </row>
        <row r="12652">
          <cell r="B12652"/>
        </row>
        <row r="12653">
          <cell r="B12653"/>
        </row>
        <row r="12654">
          <cell r="B12654"/>
        </row>
        <row r="12655">
          <cell r="B12655"/>
        </row>
        <row r="12656">
          <cell r="B12656"/>
        </row>
        <row r="12657">
          <cell r="B12657"/>
        </row>
        <row r="12658">
          <cell r="B12658"/>
        </row>
        <row r="12659">
          <cell r="B12659"/>
        </row>
        <row r="12660">
          <cell r="B12660"/>
        </row>
        <row r="12661">
          <cell r="B12661"/>
        </row>
        <row r="12662">
          <cell r="B12662"/>
        </row>
        <row r="12663">
          <cell r="B12663"/>
        </row>
        <row r="12664">
          <cell r="B12664"/>
        </row>
        <row r="12665">
          <cell r="B12665"/>
        </row>
        <row r="12666">
          <cell r="B12666"/>
        </row>
        <row r="12667">
          <cell r="B12667"/>
        </row>
        <row r="12668">
          <cell r="B12668"/>
        </row>
        <row r="12669">
          <cell r="B12669"/>
        </row>
        <row r="12670">
          <cell r="B12670"/>
        </row>
        <row r="12671">
          <cell r="B12671"/>
        </row>
        <row r="12672">
          <cell r="B12672"/>
        </row>
        <row r="12673">
          <cell r="B12673"/>
        </row>
        <row r="12674">
          <cell r="B12674"/>
        </row>
        <row r="12675">
          <cell r="B12675"/>
        </row>
        <row r="12676">
          <cell r="B12676"/>
        </row>
        <row r="12677">
          <cell r="B12677"/>
        </row>
        <row r="12678">
          <cell r="B12678"/>
        </row>
        <row r="12679">
          <cell r="B12679"/>
        </row>
        <row r="12680">
          <cell r="B12680"/>
        </row>
        <row r="12681">
          <cell r="B12681"/>
        </row>
        <row r="12682">
          <cell r="B12682"/>
        </row>
        <row r="12683">
          <cell r="B12683"/>
        </row>
        <row r="12684">
          <cell r="B12684"/>
        </row>
        <row r="12685">
          <cell r="B12685"/>
        </row>
        <row r="12686">
          <cell r="B12686"/>
        </row>
        <row r="12687">
          <cell r="B12687"/>
        </row>
        <row r="12688">
          <cell r="B12688"/>
        </row>
        <row r="12689">
          <cell r="B12689"/>
        </row>
        <row r="12690">
          <cell r="B12690"/>
        </row>
        <row r="12691">
          <cell r="B12691"/>
        </row>
        <row r="12692">
          <cell r="B12692"/>
        </row>
        <row r="12693">
          <cell r="B12693"/>
        </row>
        <row r="12694">
          <cell r="B12694"/>
        </row>
        <row r="12695">
          <cell r="B12695"/>
        </row>
        <row r="12696">
          <cell r="B12696"/>
        </row>
        <row r="12697">
          <cell r="B12697"/>
        </row>
        <row r="12698">
          <cell r="B12698"/>
        </row>
        <row r="12699">
          <cell r="B12699"/>
        </row>
        <row r="12700">
          <cell r="B12700"/>
        </row>
        <row r="12701">
          <cell r="B12701"/>
        </row>
        <row r="12702">
          <cell r="B12702"/>
        </row>
        <row r="12703">
          <cell r="B12703"/>
        </row>
        <row r="12704">
          <cell r="B12704"/>
        </row>
        <row r="12705">
          <cell r="B12705"/>
        </row>
        <row r="12706">
          <cell r="B12706"/>
        </row>
        <row r="12707">
          <cell r="B12707"/>
        </row>
        <row r="12708">
          <cell r="B12708"/>
        </row>
        <row r="12709">
          <cell r="B12709"/>
        </row>
        <row r="12710">
          <cell r="B12710"/>
        </row>
        <row r="12711">
          <cell r="B12711"/>
        </row>
        <row r="12712">
          <cell r="B12712"/>
        </row>
        <row r="12713">
          <cell r="B12713"/>
        </row>
        <row r="12714">
          <cell r="B12714"/>
        </row>
        <row r="12715">
          <cell r="B12715"/>
        </row>
        <row r="12716">
          <cell r="B12716"/>
        </row>
        <row r="12717">
          <cell r="B12717"/>
        </row>
        <row r="12718">
          <cell r="B12718"/>
        </row>
        <row r="12719">
          <cell r="B12719"/>
        </row>
        <row r="12720">
          <cell r="B12720"/>
        </row>
        <row r="12721">
          <cell r="B12721"/>
        </row>
        <row r="12722">
          <cell r="B12722"/>
        </row>
        <row r="12723">
          <cell r="B12723"/>
        </row>
        <row r="12724">
          <cell r="B12724"/>
        </row>
        <row r="12725">
          <cell r="B12725"/>
        </row>
        <row r="12726">
          <cell r="B12726"/>
        </row>
        <row r="12727">
          <cell r="B12727"/>
        </row>
        <row r="12728">
          <cell r="B12728"/>
        </row>
        <row r="12729">
          <cell r="B12729"/>
        </row>
        <row r="12730">
          <cell r="B12730"/>
        </row>
        <row r="12731">
          <cell r="B12731"/>
        </row>
        <row r="12732">
          <cell r="B12732"/>
        </row>
        <row r="12733">
          <cell r="B12733"/>
        </row>
        <row r="12734">
          <cell r="B12734"/>
        </row>
        <row r="12735">
          <cell r="B12735"/>
        </row>
        <row r="12736">
          <cell r="B12736"/>
        </row>
        <row r="12737">
          <cell r="B12737"/>
        </row>
        <row r="12738">
          <cell r="B12738"/>
        </row>
        <row r="12739">
          <cell r="B12739"/>
        </row>
        <row r="12740">
          <cell r="B12740"/>
        </row>
        <row r="12741">
          <cell r="B12741"/>
        </row>
        <row r="12742">
          <cell r="B12742"/>
        </row>
        <row r="12743">
          <cell r="B12743"/>
        </row>
        <row r="12744">
          <cell r="B12744"/>
        </row>
        <row r="12745">
          <cell r="B12745"/>
        </row>
        <row r="12746">
          <cell r="B12746"/>
        </row>
        <row r="12747">
          <cell r="B12747"/>
        </row>
        <row r="12748">
          <cell r="B12748"/>
        </row>
        <row r="12749">
          <cell r="B12749"/>
        </row>
        <row r="12750">
          <cell r="B12750"/>
        </row>
        <row r="12751">
          <cell r="B12751"/>
        </row>
        <row r="12752">
          <cell r="B12752"/>
        </row>
        <row r="12753">
          <cell r="B12753"/>
        </row>
        <row r="12754">
          <cell r="B12754"/>
        </row>
        <row r="12755">
          <cell r="B12755"/>
        </row>
        <row r="12756">
          <cell r="B12756"/>
        </row>
        <row r="12757">
          <cell r="B12757"/>
        </row>
        <row r="12758">
          <cell r="B12758"/>
        </row>
        <row r="12759">
          <cell r="B12759"/>
        </row>
        <row r="12760">
          <cell r="B12760"/>
        </row>
        <row r="12761">
          <cell r="B12761"/>
        </row>
        <row r="12762">
          <cell r="B12762"/>
        </row>
        <row r="12763">
          <cell r="B12763"/>
        </row>
        <row r="12764">
          <cell r="B12764"/>
        </row>
        <row r="12765">
          <cell r="B12765"/>
        </row>
        <row r="12766">
          <cell r="B12766"/>
        </row>
        <row r="12767">
          <cell r="B12767"/>
        </row>
        <row r="12768">
          <cell r="B12768"/>
        </row>
        <row r="12769">
          <cell r="B12769"/>
        </row>
        <row r="12770">
          <cell r="B12770"/>
        </row>
        <row r="12771">
          <cell r="B12771"/>
        </row>
        <row r="12772">
          <cell r="B12772"/>
        </row>
        <row r="12773">
          <cell r="B12773"/>
        </row>
        <row r="12774">
          <cell r="B12774"/>
        </row>
        <row r="12775">
          <cell r="B12775"/>
        </row>
        <row r="12776">
          <cell r="B12776"/>
        </row>
        <row r="12777">
          <cell r="B12777"/>
        </row>
        <row r="12778">
          <cell r="B12778"/>
        </row>
        <row r="12779">
          <cell r="B12779"/>
        </row>
        <row r="12780">
          <cell r="B12780"/>
        </row>
        <row r="12781">
          <cell r="B12781"/>
        </row>
        <row r="12782">
          <cell r="B12782"/>
        </row>
        <row r="12783">
          <cell r="B12783"/>
        </row>
        <row r="12784">
          <cell r="B12784"/>
        </row>
        <row r="12785">
          <cell r="B12785"/>
        </row>
        <row r="12786">
          <cell r="B12786"/>
        </row>
        <row r="12787">
          <cell r="B12787"/>
        </row>
        <row r="12788">
          <cell r="B12788"/>
        </row>
        <row r="12789">
          <cell r="B12789"/>
        </row>
        <row r="12790">
          <cell r="B12790"/>
        </row>
        <row r="12791">
          <cell r="B12791"/>
        </row>
        <row r="12792">
          <cell r="B12792"/>
        </row>
        <row r="12793">
          <cell r="B12793"/>
        </row>
        <row r="12794">
          <cell r="B12794"/>
        </row>
        <row r="12795">
          <cell r="B12795"/>
        </row>
        <row r="12796">
          <cell r="B12796"/>
        </row>
        <row r="12797">
          <cell r="B12797"/>
        </row>
        <row r="12798">
          <cell r="B12798"/>
        </row>
        <row r="12799">
          <cell r="B12799"/>
        </row>
        <row r="12800">
          <cell r="B12800"/>
        </row>
        <row r="12801">
          <cell r="B12801"/>
        </row>
        <row r="12802">
          <cell r="B12802"/>
        </row>
        <row r="12803">
          <cell r="B12803"/>
        </row>
        <row r="12804">
          <cell r="B12804"/>
        </row>
        <row r="12805">
          <cell r="B12805"/>
        </row>
        <row r="12806">
          <cell r="B12806"/>
        </row>
        <row r="12807">
          <cell r="B12807"/>
        </row>
        <row r="12808">
          <cell r="B12808"/>
        </row>
        <row r="12809">
          <cell r="B12809"/>
        </row>
        <row r="12810">
          <cell r="B12810"/>
        </row>
        <row r="12811">
          <cell r="B12811"/>
        </row>
        <row r="12812">
          <cell r="B12812"/>
        </row>
        <row r="12813">
          <cell r="B12813"/>
        </row>
        <row r="12814">
          <cell r="B12814"/>
        </row>
        <row r="12815">
          <cell r="B12815"/>
        </row>
        <row r="12816">
          <cell r="B12816"/>
        </row>
        <row r="12817">
          <cell r="B12817"/>
        </row>
        <row r="12818">
          <cell r="B12818"/>
        </row>
        <row r="12819">
          <cell r="B12819"/>
        </row>
        <row r="12820">
          <cell r="B12820"/>
        </row>
        <row r="12821">
          <cell r="B12821"/>
        </row>
        <row r="12822">
          <cell r="B12822"/>
        </row>
        <row r="12823">
          <cell r="B12823"/>
        </row>
        <row r="12824">
          <cell r="B12824"/>
        </row>
        <row r="12825">
          <cell r="B12825"/>
        </row>
        <row r="12826">
          <cell r="B12826"/>
        </row>
        <row r="12827">
          <cell r="B12827"/>
        </row>
        <row r="12828">
          <cell r="B12828"/>
        </row>
        <row r="12829">
          <cell r="B12829"/>
        </row>
        <row r="12830">
          <cell r="B12830"/>
        </row>
        <row r="12831">
          <cell r="B12831"/>
        </row>
        <row r="12832">
          <cell r="B12832"/>
        </row>
        <row r="12833">
          <cell r="B12833"/>
        </row>
        <row r="12834">
          <cell r="B12834"/>
        </row>
        <row r="12835">
          <cell r="B12835"/>
        </row>
        <row r="12836">
          <cell r="B12836"/>
        </row>
        <row r="12837">
          <cell r="B12837"/>
        </row>
        <row r="12838">
          <cell r="B12838"/>
        </row>
        <row r="12839">
          <cell r="B12839"/>
        </row>
        <row r="12840">
          <cell r="B12840"/>
        </row>
        <row r="12841">
          <cell r="B12841"/>
        </row>
        <row r="12842">
          <cell r="B12842"/>
        </row>
        <row r="12843">
          <cell r="B12843"/>
        </row>
        <row r="12844">
          <cell r="B12844"/>
        </row>
        <row r="12845">
          <cell r="B12845"/>
        </row>
        <row r="12846">
          <cell r="B12846"/>
        </row>
        <row r="12847">
          <cell r="B12847"/>
        </row>
        <row r="12848">
          <cell r="B12848"/>
        </row>
        <row r="12849">
          <cell r="B12849"/>
        </row>
        <row r="12850">
          <cell r="B12850"/>
        </row>
        <row r="12851">
          <cell r="B12851"/>
        </row>
        <row r="12852">
          <cell r="B12852"/>
        </row>
        <row r="12853">
          <cell r="B12853"/>
        </row>
        <row r="12854">
          <cell r="B12854"/>
        </row>
        <row r="12855">
          <cell r="B12855"/>
        </row>
        <row r="12856">
          <cell r="B12856"/>
        </row>
        <row r="12857">
          <cell r="B12857"/>
        </row>
        <row r="12858">
          <cell r="B12858"/>
        </row>
        <row r="12859">
          <cell r="B12859"/>
        </row>
        <row r="12860">
          <cell r="B12860"/>
        </row>
        <row r="12861">
          <cell r="B12861"/>
        </row>
        <row r="12862">
          <cell r="B12862"/>
        </row>
        <row r="12863">
          <cell r="B12863"/>
        </row>
        <row r="12864">
          <cell r="B12864"/>
        </row>
        <row r="12865">
          <cell r="B12865"/>
        </row>
        <row r="12866">
          <cell r="B12866"/>
        </row>
        <row r="12867">
          <cell r="B12867"/>
        </row>
        <row r="12868">
          <cell r="B12868"/>
        </row>
        <row r="12869">
          <cell r="B12869"/>
        </row>
        <row r="12870">
          <cell r="B12870"/>
        </row>
        <row r="12871">
          <cell r="B12871"/>
        </row>
        <row r="12872">
          <cell r="B12872"/>
        </row>
        <row r="12873">
          <cell r="B12873"/>
        </row>
        <row r="12874">
          <cell r="B12874"/>
        </row>
        <row r="12875">
          <cell r="B12875"/>
        </row>
        <row r="12876">
          <cell r="B12876"/>
        </row>
        <row r="12877">
          <cell r="B12877"/>
        </row>
        <row r="12878">
          <cell r="B12878"/>
        </row>
        <row r="12879">
          <cell r="B12879"/>
        </row>
        <row r="12880">
          <cell r="B12880"/>
        </row>
        <row r="12881">
          <cell r="B12881"/>
        </row>
        <row r="12882">
          <cell r="B12882"/>
        </row>
        <row r="12883">
          <cell r="B12883"/>
        </row>
        <row r="12884">
          <cell r="B12884"/>
        </row>
        <row r="12885">
          <cell r="B12885"/>
        </row>
        <row r="12886">
          <cell r="B12886"/>
        </row>
        <row r="12887">
          <cell r="B12887"/>
        </row>
        <row r="12888">
          <cell r="B12888"/>
        </row>
        <row r="12889">
          <cell r="B12889"/>
        </row>
        <row r="12890">
          <cell r="B12890"/>
        </row>
        <row r="12891">
          <cell r="B12891"/>
        </row>
        <row r="12892">
          <cell r="B12892"/>
        </row>
        <row r="12893">
          <cell r="B12893"/>
        </row>
        <row r="12894">
          <cell r="B12894"/>
        </row>
        <row r="12895">
          <cell r="B12895"/>
        </row>
        <row r="12896">
          <cell r="B12896"/>
        </row>
        <row r="12897">
          <cell r="B12897"/>
        </row>
        <row r="12898">
          <cell r="B12898"/>
        </row>
        <row r="12899">
          <cell r="B12899"/>
        </row>
        <row r="12900">
          <cell r="B12900"/>
        </row>
        <row r="12901">
          <cell r="B12901"/>
        </row>
        <row r="12902">
          <cell r="B12902"/>
        </row>
        <row r="12903">
          <cell r="B12903"/>
        </row>
        <row r="12904">
          <cell r="B12904"/>
        </row>
        <row r="12905">
          <cell r="B12905"/>
        </row>
        <row r="12906">
          <cell r="B12906"/>
        </row>
        <row r="12907">
          <cell r="B12907"/>
        </row>
        <row r="12908">
          <cell r="B12908"/>
        </row>
        <row r="12909">
          <cell r="B12909"/>
        </row>
        <row r="12910">
          <cell r="B12910"/>
        </row>
        <row r="12911">
          <cell r="B12911"/>
        </row>
        <row r="12912">
          <cell r="B12912"/>
        </row>
        <row r="12913">
          <cell r="B12913"/>
        </row>
        <row r="12914">
          <cell r="B12914"/>
        </row>
        <row r="12915">
          <cell r="B12915"/>
        </row>
        <row r="12916">
          <cell r="B12916"/>
        </row>
        <row r="12917">
          <cell r="B12917"/>
        </row>
        <row r="12918">
          <cell r="B12918"/>
        </row>
        <row r="12919">
          <cell r="B12919"/>
        </row>
        <row r="12920">
          <cell r="B12920"/>
        </row>
        <row r="12921">
          <cell r="B12921"/>
        </row>
        <row r="12922">
          <cell r="B12922"/>
        </row>
        <row r="12923">
          <cell r="B12923"/>
        </row>
        <row r="12924">
          <cell r="B12924"/>
        </row>
        <row r="12925">
          <cell r="B12925"/>
        </row>
        <row r="12926">
          <cell r="B12926"/>
        </row>
        <row r="12927">
          <cell r="B12927"/>
        </row>
        <row r="12928">
          <cell r="B12928"/>
        </row>
        <row r="12929">
          <cell r="B12929"/>
        </row>
        <row r="12930">
          <cell r="B12930"/>
        </row>
        <row r="12931">
          <cell r="B12931"/>
        </row>
        <row r="12932">
          <cell r="B12932"/>
        </row>
        <row r="12933">
          <cell r="B12933"/>
        </row>
        <row r="12934">
          <cell r="B12934"/>
        </row>
        <row r="12935">
          <cell r="B12935"/>
        </row>
        <row r="12936">
          <cell r="B12936"/>
        </row>
        <row r="12937">
          <cell r="B12937"/>
        </row>
        <row r="12938">
          <cell r="B12938"/>
        </row>
        <row r="12939">
          <cell r="B12939"/>
        </row>
        <row r="12940">
          <cell r="B12940"/>
        </row>
        <row r="12941">
          <cell r="B12941"/>
        </row>
        <row r="12942">
          <cell r="B12942"/>
        </row>
        <row r="12943">
          <cell r="B12943"/>
        </row>
        <row r="12944">
          <cell r="B12944"/>
        </row>
        <row r="12945">
          <cell r="B12945"/>
        </row>
        <row r="12946">
          <cell r="B12946"/>
        </row>
        <row r="12947">
          <cell r="B12947"/>
        </row>
        <row r="12948">
          <cell r="B12948"/>
        </row>
        <row r="12949">
          <cell r="B12949"/>
        </row>
        <row r="12950">
          <cell r="B12950"/>
        </row>
        <row r="12951">
          <cell r="B12951"/>
        </row>
        <row r="12952">
          <cell r="B12952"/>
        </row>
        <row r="12953">
          <cell r="B12953"/>
        </row>
        <row r="12954">
          <cell r="B12954"/>
        </row>
        <row r="12955">
          <cell r="B12955"/>
        </row>
        <row r="12956">
          <cell r="B12956"/>
        </row>
        <row r="12957">
          <cell r="B12957"/>
        </row>
        <row r="12958">
          <cell r="B12958"/>
        </row>
        <row r="12959">
          <cell r="B12959"/>
        </row>
        <row r="12960">
          <cell r="B12960"/>
        </row>
        <row r="12961">
          <cell r="B12961"/>
        </row>
        <row r="12962">
          <cell r="B12962"/>
        </row>
        <row r="12963">
          <cell r="B12963"/>
        </row>
        <row r="12964">
          <cell r="B12964"/>
        </row>
        <row r="12965">
          <cell r="B12965"/>
        </row>
        <row r="12966">
          <cell r="B12966"/>
        </row>
        <row r="12967">
          <cell r="B12967"/>
        </row>
        <row r="12968">
          <cell r="B12968"/>
        </row>
        <row r="12969">
          <cell r="B12969"/>
        </row>
        <row r="12970">
          <cell r="B12970"/>
        </row>
        <row r="12971">
          <cell r="B12971"/>
        </row>
        <row r="12972">
          <cell r="B12972"/>
        </row>
        <row r="12973">
          <cell r="B12973"/>
        </row>
        <row r="12974">
          <cell r="B12974"/>
        </row>
        <row r="12975">
          <cell r="B12975"/>
        </row>
        <row r="12976">
          <cell r="B12976"/>
        </row>
        <row r="12977">
          <cell r="B12977"/>
        </row>
        <row r="12978">
          <cell r="B12978"/>
        </row>
        <row r="12979">
          <cell r="B12979"/>
        </row>
        <row r="12980">
          <cell r="B12980"/>
        </row>
        <row r="12981">
          <cell r="B12981"/>
        </row>
        <row r="12982">
          <cell r="B12982"/>
        </row>
        <row r="12983">
          <cell r="B12983"/>
        </row>
        <row r="12984">
          <cell r="B12984"/>
        </row>
        <row r="12985">
          <cell r="B12985"/>
        </row>
        <row r="12986">
          <cell r="B12986"/>
        </row>
        <row r="12987">
          <cell r="B12987"/>
        </row>
        <row r="12988">
          <cell r="B12988"/>
        </row>
        <row r="12989">
          <cell r="B12989"/>
        </row>
        <row r="12990">
          <cell r="B12990"/>
        </row>
        <row r="12991">
          <cell r="B12991"/>
        </row>
        <row r="12992">
          <cell r="B12992"/>
        </row>
        <row r="12993">
          <cell r="B12993"/>
        </row>
        <row r="12994">
          <cell r="B12994"/>
        </row>
        <row r="12995">
          <cell r="B12995"/>
        </row>
        <row r="12996">
          <cell r="B12996"/>
        </row>
        <row r="12997">
          <cell r="B12997"/>
        </row>
        <row r="12998">
          <cell r="B12998"/>
        </row>
        <row r="12999">
          <cell r="B12999"/>
        </row>
        <row r="13000">
          <cell r="B13000"/>
        </row>
        <row r="13001">
          <cell r="B13001"/>
        </row>
        <row r="13002">
          <cell r="B13002"/>
        </row>
        <row r="13003">
          <cell r="B13003"/>
        </row>
        <row r="13004">
          <cell r="B13004"/>
        </row>
        <row r="13005">
          <cell r="B13005"/>
        </row>
        <row r="13006">
          <cell r="B13006"/>
        </row>
        <row r="13007">
          <cell r="B13007"/>
        </row>
        <row r="13008">
          <cell r="B13008"/>
        </row>
        <row r="13009">
          <cell r="B13009"/>
        </row>
        <row r="13010">
          <cell r="B13010"/>
        </row>
        <row r="13011">
          <cell r="B13011"/>
        </row>
        <row r="13012">
          <cell r="B13012"/>
        </row>
        <row r="13013">
          <cell r="B13013"/>
        </row>
        <row r="13014">
          <cell r="B13014"/>
        </row>
        <row r="13015">
          <cell r="B13015"/>
        </row>
        <row r="13016">
          <cell r="B13016"/>
        </row>
        <row r="13017">
          <cell r="B13017"/>
        </row>
        <row r="13018">
          <cell r="B13018"/>
        </row>
        <row r="13019">
          <cell r="B13019"/>
        </row>
        <row r="13020">
          <cell r="B13020"/>
        </row>
        <row r="13021">
          <cell r="B13021"/>
        </row>
        <row r="13022">
          <cell r="B13022"/>
        </row>
        <row r="13023">
          <cell r="B13023"/>
        </row>
        <row r="13024">
          <cell r="B13024"/>
        </row>
        <row r="13025">
          <cell r="B13025"/>
        </row>
        <row r="13026">
          <cell r="B13026"/>
        </row>
        <row r="13027">
          <cell r="B13027"/>
        </row>
        <row r="13028">
          <cell r="B13028"/>
        </row>
        <row r="13029">
          <cell r="B13029"/>
        </row>
        <row r="13030">
          <cell r="B13030"/>
        </row>
        <row r="13031">
          <cell r="B13031"/>
        </row>
        <row r="13032">
          <cell r="B13032"/>
        </row>
        <row r="13033">
          <cell r="B13033"/>
        </row>
        <row r="13034">
          <cell r="B13034"/>
        </row>
        <row r="13035">
          <cell r="B13035"/>
        </row>
        <row r="13036">
          <cell r="B13036"/>
        </row>
        <row r="13037">
          <cell r="B13037"/>
        </row>
        <row r="13038">
          <cell r="B13038"/>
        </row>
        <row r="13039">
          <cell r="B13039"/>
        </row>
        <row r="13040">
          <cell r="B13040"/>
        </row>
        <row r="13041">
          <cell r="B13041"/>
        </row>
        <row r="13042">
          <cell r="B13042"/>
        </row>
        <row r="13043">
          <cell r="B13043"/>
        </row>
        <row r="13044">
          <cell r="B13044"/>
        </row>
        <row r="13045">
          <cell r="B13045"/>
        </row>
        <row r="13046">
          <cell r="B13046"/>
        </row>
        <row r="13047">
          <cell r="B13047"/>
        </row>
        <row r="13048">
          <cell r="B13048"/>
        </row>
        <row r="13049">
          <cell r="B13049"/>
        </row>
        <row r="13050">
          <cell r="B13050"/>
        </row>
        <row r="13051">
          <cell r="B13051"/>
        </row>
        <row r="13052">
          <cell r="B13052"/>
        </row>
        <row r="13053">
          <cell r="B13053"/>
        </row>
        <row r="13054">
          <cell r="B13054"/>
        </row>
        <row r="13055">
          <cell r="B13055"/>
        </row>
        <row r="13056">
          <cell r="B13056"/>
        </row>
        <row r="13057">
          <cell r="B13057"/>
        </row>
        <row r="13058">
          <cell r="B13058"/>
        </row>
        <row r="13059">
          <cell r="B13059"/>
        </row>
        <row r="13060">
          <cell r="B13060"/>
        </row>
        <row r="13061">
          <cell r="B13061"/>
        </row>
        <row r="13062">
          <cell r="B13062"/>
        </row>
        <row r="13063">
          <cell r="B13063"/>
        </row>
        <row r="13064">
          <cell r="B13064"/>
        </row>
        <row r="13065">
          <cell r="B13065"/>
        </row>
        <row r="13066">
          <cell r="B13066"/>
        </row>
        <row r="13067">
          <cell r="B13067"/>
        </row>
        <row r="13068">
          <cell r="B13068"/>
        </row>
        <row r="13069">
          <cell r="B13069"/>
        </row>
        <row r="13070">
          <cell r="B13070"/>
        </row>
        <row r="13071">
          <cell r="B13071"/>
        </row>
        <row r="13072">
          <cell r="B13072"/>
        </row>
        <row r="13073">
          <cell r="B13073"/>
        </row>
        <row r="13074">
          <cell r="B13074"/>
        </row>
        <row r="13075">
          <cell r="B13075"/>
        </row>
        <row r="13076">
          <cell r="B13076"/>
        </row>
        <row r="13077">
          <cell r="B13077"/>
        </row>
        <row r="13078">
          <cell r="B13078"/>
        </row>
        <row r="13079">
          <cell r="B13079"/>
        </row>
        <row r="13080">
          <cell r="B13080"/>
        </row>
        <row r="13081">
          <cell r="B13081"/>
        </row>
        <row r="13082">
          <cell r="B13082"/>
        </row>
        <row r="13083">
          <cell r="B13083"/>
        </row>
        <row r="13084">
          <cell r="B13084"/>
        </row>
        <row r="13085">
          <cell r="B13085"/>
        </row>
        <row r="13086">
          <cell r="B13086"/>
        </row>
        <row r="13087">
          <cell r="B13087"/>
        </row>
        <row r="13088">
          <cell r="B13088"/>
        </row>
        <row r="13089">
          <cell r="B13089"/>
        </row>
        <row r="13090">
          <cell r="B13090"/>
        </row>
        <row r="13091">
          <cell r="B13091"/>
        </row>
        <row r="13092">
          <cell r="B13092"/>
        </row>
        <row r="13093">
          <cell r="B13093"/>
        </row>
        <row r="13094">
          <cell r="B13094"/>
        </row>
        <row r="13095">
          <cell r="B13095"/>
        </row>
        <row r="13096">
          <cell r="B13096"/>
        </row>
        <row r="13097">
          <cell r="B13097"/>
        </row>
        <row r="13098">
          <cell r="B13098"/>
        </row>
        <row r="13099">
          <cell r="B13099"/>
        </row>
        <row r="13100">
          <cell r="B13100"/>
        </row>
        <row r="13101">
          <cell r="B13101"/>
        </row>
        <row r="13102">
          <cell r="B13102"/>
        </row>
        <row r="13103">
          <cell r="B13103"/>
        </row>
        <row r="13104">
          <cell r="B13104"/>
        </row>
        <row r="13105">
          <cell r="B13105"/>
        </row>
        <row r="13106">
          <cell r="B13106"/>
        </row>
        <row r="13107">
          <cell r="B13107"/>
        </row>
        <row r="13108">
          <cell r="B13108"/>
        </row>
        <row r="13109">
          <cell r="B13109"/>
        </row>
        <row r="13110">
          <cell r="B13110"/>
        </row>
        <row r="13111">
          <cell r="B13111"/>
        </row>
        <row r="13112">
          <cell r="B13112"/>
        </row>
        <row r="13113">
          <cell r="B13113"/>
        </row>
        <row r="13114">
          <cell r="B13114"/>
        </row>
        <row r="13115">
          <cell r="B13115"/>
        </row>
        <row r="13116">
          <cell r="B13116"/>
        </row>
        <row r="13117">
          <cell r="B13117"/>
        </row>
        <row r="13118">
          <cell r="B13118"/>
        </row>
        <row r="13119">
          <cell r="B13119"/>
        </row>
        <row r="13120">
          <cell r="B13120"/>
        </row>
        <row r="13121">
          <cell r="B13121"/>
        </row>
        <row r="13122">
          <cell r="B13122"/>
        </row>
        <row r="13123">
          <cell r="B13123"/>
        </row>
        <row r="13124">
          <cell r="B13124"/>
        </row>
        <row r="13125">
          <cell r="B13125"/>
        </row>
        <row r="13126">
          <cell r="B13126"/>
        </row>
        <row r="13127">
          <cell r="B13127"/>
        </row>
        <row r="13128">
          <cell r="B13128"/>
        </row>
        <row r="13129">
          <cell r="B13129"/>
        </row>
        <row r="13130">
          <cell r="B13130"/>
        </row>
        <row r="13131">
          <cell r="B13131"/>
        </row>
        <row r="13132">
          <cell r="B13132"/>
        </row>
        <row r="13133">
          <cell r="B13133"/>
        </row>
        <row r="13134">
          <cell r="B13134"/>
        </row>
        <row r="13135">
          <cell r="B13135"/>
        </row>
        <row r="13136">
          <cell r="B13136"/>
        </row>
        <row r="13137">
          <cell r="B13137"/>
        </row>
        <row r="13138">
          <cell r="B13138"/>
        </row>
        <row r="13139">
          <cell r="B13139"/>
        </row>
        <row r="13140">
          <cell r="B13140"/>
        </row>
        <row r="13141">
          <cell r="B13141"/>
        </row>
        <row r="13142">
          <cell r="B13142"/>
        </row>
        <row r="13143">
          <cell r="B13143"/>
        </row>
        <row r="13144">
          <cell r="B13144"/>
        </row>
        <row r="13145">
          <cell r="B13145"/>
        </row>
        <row r="13146">
          <cell r="B13146"/>
        </row>
        <row r="13147">
          <cell r="B13147"/>
        </row>
        <row r="13148">
          <cell r="B13148"/>
        </row>
        <row r="13149">
          <cell r="B13149"/>
        </row>
        <row r="13150">
          <cell r="B13150"/>
        </row>
        <row r="13151">
          <cell r="B13151"/>
        </row>
        <row r="13152">
          <cell r="B13152"/>
        </row>
        <row r="13153">
          <cell r="B13153"/>
        </row>
        <row r="13154">
          <cell r="B13154"/>
        </row>
        <row r="13155">
          <cell r="B13155"/>
        </row>
        <row r="13156">
          <cell r="B13156"/>
        </row>
        <row r="13157">
          <cell r="B13157"/>
        </row>
        <row r="13158">
          <cell r="B13158"/>
        </row>
        <row r="13159">
          <cell r="B13159"/>
        </row>
        <row r="13160">
          <cell r="B13160"/>
        </row>
        <row r="13161">
          <cell r="B13161"/>
        </row>
        <row r="13162">
          <cell r="B13162"/>
        </row>
        <row r="13163">
          <cell r="B13163"/>
        </row>
        <row r="13164">
          <cell r="B13164"/>
        </row>
        <row r="13165">
          <cell r="B13165"/>
        </row>
        <row r="13166">
          <cell r="B13166"/>
        </row>
        <row r="13167">
          <cell r="B13167"/>
        </row>
        <row r="13168">
          <cell r="B13168"/>
        </row>
        <row r="13169">
          <cell r="B13169"/>
        </row>
        <row r="13170">
          <cell r="B13170"/>
        </row>
        <row r="13171">
          <cell r="B13171"/>
        </row>
        <row r="13172">
          <cell r="B13172"/>
        </row>
        <row r="13173">
          <cell r="B13173"/>
        </row>
        <row r="13174">
          <cell r="B13174"/>
        </row>
        <row r="13175">
          <cell r="B13175"/>
        </row>
        <row r="13176">
          <cell r="B13176"/>
        </row>
        <row r="13177">
          <cell r="B13177"/>
        </row>
        <row r="13178">
          <cell r="B13178"/>
        </row>
        <row r="13179">
          <cell r="B13179"/>
        </row>
        <row r="13180">
          <cell r="B13180"/>
        </row>
        <row r="13181">
          <cell r="B13181"/>
        </row>
        <row r="13182">
          <cell r="B13182"/>
        </row>
        <row r="13183">
          <cell r="B13183"/>
        </row>
        <row r="13184">
          <cell r="B13184"/>
        </row>
        <row r="13185">
          <cell r="B13185"/>
        </row>
        <row r="13186">
          <cell r="B13186"/>
        </row>
        <row r="13187">
          <cell r="B13187"/>
        </row>
        <row r="13188">
          <cell r="B13188"/>
        </row>
        <row r="13189">
          <cell r="B13189"/>
        </row>
        <row r="13190">
          <cell r="B13190"/>
        </row>
        <row r="13191">
          <cell r="B13191"/>
        </row>
        <row r="13192">
          <cell r="B13192"/>
        </row>
        <row r="13193">
          <cell r="B13193"/>
        </row>
        <row r="13194">
          <cell r="B13194"/>
        </row>
        <row r="13195">
          <cell r="B13195"/>
        </row>
        <row r="13196">
          <cell r="B13196"/>
        </row>
        <row r="13197">
          <cell r="B13197"/>
        </row>
        <row r="13198">
          <cell r="B13198"/>
        </row>
        <row r="13199">
          <cell r="B13199"/>
        </row>
        <row r="13200">
          <cell r="B13200"/>
        </row>
        <row r="13201">
          <cell r="B13201"/>
        </row>
        <row r="13202">
          <cell r="B13202"/>
        </row>
        <row r="13203">
          <cell r="B13203"/>
        </row>
        <row r="13204">
          <cell r="B13204"/>
        </row>
        <row r="13205">
          <cell r="B13205"/>
        </row>
        <row r="13206">
          <cell r="B13206"/>
        </row>
        <row r="13207">
          <cell r="B13207"/>
        </row>
        <row r="13208">
          <cell r="B13208"/>
        </row>
        <row r="13209">
          <cell r="B13209"/>
        </row>
        <row r="13210">
          <cell r="B13210"/>
        </row>
        <row r="13211">
          <cell r="B13211"/>
        </row>
        <row r="13212">
          <cell r="B13212"/>
        </row>
        <row r="13213">
          <cell r="B13213"/>
        </row>
        <row r="13214">
          <cell r="B13214"/>
        </row>
        <row r="13215">
          <cell r="B13215"/>
        </row>
        <row r="13216">
          <cell r="B13216"/>
        </row>
        <row r="13217">
          <cell r="B13217"/>
        </row>
        <row r="13218">
          <cell r="B13218"/>
        </row>
        <row r="13219">
          <cell r="B13219"/>
        </row>
        <row r="13220">
          <cell r="B13220"/>
        </row>
        <row r="13221">
          <cell r="B13221"/>
        </row>
        <row r="13222">
          <cell r="B13222"/>
        </row>
        <row r="13223">
          <cell r="B13223"/>
        </row>
        <row r="13224">
          <cell r="B13224"/>
        </row>
        <row r="13225">
          <cell r="B13225"/>
        </row>
        <row r="13226">
          <cell r="B13226"/>
        </row>
        <row r="13227">
          <cell r="B13227"/>
        </row>
        <row r="13228">
          <cell r="B13228"/>
        </row>
        <row r="13229">
          <cell r="B13229"/>
        </row>
        <row r="13230">
          <cell r="B13230"/>
        </row>
        <row r="13231">
          <cell r="B13231"/>
        </row>
        <row r="13232">
          <cell r="B13232"/>
        </row>
        <row r="13233">
          <cell r="B13233"/>
        </row>
        <row r="13234">
          <cell r="B13234"/>
        </row>
        <row r="13235">
          <cell r="B13235"/>
        </row>
        <row r="13236">
          <cell r="B13236"/>
        </row>
        <row r="13237">
          <cell r="B13237"/>
        </row>
        <row r="13238">
          <cell r="B13238"/>
        </row>
        <row r="13239">
          <cell r="B13239"/>
        </row>
        <row r="13240">
          <cell r="B13240"/>
        </row>
        <row r="13241">
          <cell r="B13241"/>
        </row>
        <row r="13242">
          <cell r="B13242"/>
        </row>
        <row r="13243">
          <cell r="B13243"/>
        </row>
        <row r="13244">
          <cell r="B13244"/>
        </row>
        <row r="13245">
          <cell r="B13245"/>
        </row>
        <row r="13246">
          <cell r="B13246"/>
        </row>
        <row r="13247">
          <cell r="B13247"/>
        </row>
        <row r="13248">
          <cell r="B13248"/>
        </row>
        <row r="13249">
          <cell r="B13249"/>
        </row>
        <row r="13250">
          <cell r="B13250"/>
        </row>
        <row r="13251">
          <cell r="B13251"/>
        </row>
        <row r="13252">
          <cell r="B13252"/>
        </row>
        <row r="13253">
          <cell r="B13253"/>
        </row>
        <row r="13254">
          <cell r="B13254"/>
        </row>
        <row r="13255">
          <cell r="B13255"/>
        </row>
        <row r="13256">
          <cell r="B13256"/>
        </row>
        <row r="13257">
          <cell r="B13257"/>
        </row>
        <row r="13258">
          <cell r="B13258"/>
        </row>
        <row r="13259">
          <cell r="B13259"/>
        </row>
        <row r="13260">
          <cell r="B13260"/>
        </row>
        <row r="13261">
          <cell r="B13261"/>
        </row>
        <row r="13262">
          <cell r="B13262"/>
        </row>
        <row r="13263">
          <cell r="B13263"/>
        </row>
        <row r="13264">
          <cell r="B13264"/>
        </row>
        <row r="13265">
          <cell r="B13265"/>
        </row>
        <row r="13266">
          <cell r="B13266"/>
        </row>
        <row r="13267">
          <cell r="B13267"/>
        </row>
        <row r="13268">
          <cell r="B13268"/>
        </row>
        <row r="13269">
          <cell r="B13269"/>
        </row>
        <row r="13270">
          <cell r="B13270"/>
        </row>
        <row r="13271">
          <cell r="B13271"/>
        </row>
        <row r="13272">
          <cell r="B13272"/>
        </row>
        <row r="13273">
          <cell r="B13273"/>
        </row>
        <row r="13274">
          <cell r="B13274"/>
        </row>
        <row r="13275">
          <cell r="B13275"/>
        </row>
        <row r="13276">
          <cell r="B13276"/>
        </row>
        <row r="13277">
          <cell r="B13277"/>
        </row>
        <row r="13278">
          <cell r="B13278"/>
        </row>
        <row r="13279">
          <cell r="B13279"/>
        </row>
        <row r="13280">
          <cell r="B13280"/>
        </row>
        <row r="13281">
          <cell r="B13281"/>
        </row>
        <row r="13282">
          <cell r="B13282"/>
        </row>
        <row r="13283">
          <cell r="B13283"/>
        </row>
        <row r="13284">
          <cell r="B13284"/>
        </row>
        <row r="13285">
          <cell r="B13285"/>
        </row>
        <row r="13286">
          <cell r="B13286"/>
        </row>
        <row r="13287">
          <cell r="B13287"/>
        </row>
        <row r="13288">
          <cell r="B13288"/>
        </row>
        <row r="13289">
          <cell r="B13289"/>
        </row>
        <row r="13290">
          <cell r="B13290"/>
        </row>
        <row r="13291">
          <cell r="B13291"/>
        </row>
        <row r="13292">
          <cell r="B13292"/>
        </row>
        <row r="13293">
          <cell r="B13293"/>
        </row>
        <row r="13294">
          <cell r="B13294"/>
        </row>
        <row r="13295">
          <cell r="B13295"/>
        </row>
        <row r="13296">
          <cell r="B13296"/>
        </row>
        <row r="13297">
          <cell r="B13297"/>
        </row>
        <row r="13298">
          <cell r="B13298"/>
        </row>
        <row r="13299">
          <cell r="B13299"/>
        </row>
        <row r="13300">
          <cell r="B13300"/>
        </row>
        <row r="13301">
          <cell r="B13301"/>
        </row>
        <row r="13302">
          <cell r="B13302"/>
        </row>
        <row r="13303">
          <cell r="B13303"/>
        </row>
        <row r="13304">
          <cell r="B13304"/>
        </row>
        <row r="13305">
          <cell r="B13305"/>
        </row>
        <row r="13306">
          <cell r="B13306"/>
        </row>
        <row r="13307">
          <cell r="B13307"/>
        </row>
        <row r="13308">
          <cell r="B13308"/>
        </row>
        <row r="13309">
          <cell r="B13309"/>
        </row>
        <row r="13310">
          <cell r="B13310"/>
        </row>
        <row r="13311">
          <cell r="B13311"/>
        </row>
        <row r="13312">
          <cell r="B13312"/>
        </row>
        <row r="13313">
          <cell r="B13313"/>
        </row>
        <row r="13314">
          <cell r="B13314"/>
        </row>
        <row r="13315">
          <cell r="B13315"/>
        </row>
        <row r="13316">
          <cell r="B13316"/>
        </row>
        <row r="13317">
          <cell r="B13317"/>
        </row>
        <row r="13318">
          <cell r="B13318"/>
        </row>
        <row r="13319">
          <cell r="B13319"/>
        </row>
        <row r="13320">
          <cell r="B13320"/>
        </row>
        <row r="13321">
          <cell r="B13321"/>
        </row>
        <row r="13322">
          <cell r="B13322"/>
        </row>
        <row r="13323">
          <cell r="B13323"/>
        </row>
        <row r="13324">
          <cell r="B13324"/>
        </row>
        <row r="13325">
          <cell r="B13325"/>
        </row>
        <row r="13326">
          <cell r="B13326"/>
        </row>
        <row r="13327">
          <cell r="B13327"/>
        </row>
        <row r="13328">
          <cell r="B13328"/>
        </row>
        <row r="13329">
          <cell r="B13329"/>
        </row>
        <row r="13330">
          <cell r="B13330"/>
        </row>
        <row r="13331">
          <cell r="B13331"/>
        </row>
        <row r="13332">
          <cell r="B13332"/>
        </row>
        <row r="13333">
          <cell r="B13333"/>
        </row>
        <row r="13334">
          <cell r="B13334"/>
        </row>
        <row r="13335">
          <cell r="B13335"/>
        </row>
        <row r="13336">
          <cell r="B13336"/>
        </row>
        <row r="13337">
          <cell r="B13337"/>
        </row>
        <row r="13338">
          <cell r="B13338"/>
        </row>
        <row r="13339">
          <cell r="B13339"/>
        </row>
        <row r="13340">
          <cell r="B13340"/>
        </row>
        <row r="13341">
          <cell r="B13341"/>
        </row>
        <row r="13342">
          <cell r="B13342"/>
        </row>
        <row r="13343">
          <cell r="B13343"/>
        </row>
        <row r="13344">
          <cell r="B13344"/>
        </row>
        <row r="13345">
          <cell r="B13345"/>
        </row>
        <row r="13346">
          <cell r="B13346"/>
        </row>
        <row r="13347">
          <cell r="B13347"/>
        </row>
        <row r="13348">
          <cell r="B13348"/>
        </row>
        <row r="13349">
          <cell r="B13349"/>
        </row>
        <row r="13350">
          <cell r="B13350"/>
        </row>
        <row r="13351">
          <cell r="B13351"/>
        </row>
        <row r="13352">
          <cell r="B13352"/>
        </row>
        <row r="13353">
          <cell r="B13353"/>
        </row>
        <row r="13354">
          <cell r="B13354"/>
        </row>
        <row r="13355">
          <cell r="B13355"/>
        </row>
        <row r="13356">
          <cell r="B13356"/>
        </row>
        <row r="13357">
          <cell r="B13357"/>
        </row>
        <row r="13358">
          <cell r="B13358"/>
        </row>
        <row r="13359">
          <cell r="B13359"/>
        </row>
        <row r="13360">
          <cell r="B13360"/>
        </row>
        <row r="13361">
          <cell r="B13361"/>
        </row>
        <row r="13362">
          <cell r="B13362"/>
        </row>
        <row r="13363">
          <cell r="B13363"/>
        </row>
        <row r="13364">
          <cell r="B13364"/>
        </row>
        <row r="13365">
          <cell r="B13365"/>
        </row>
        <row r="13366">
          <cell r="B13366"/>
        </row>
        <row r="13367">
          <cell r="B13367"/>
        </row>
        <row r="13368">
          <cell r="B13368"/>
        </row>
        <row r="13369">
          <cell r="B13369"/>
        </row>
        <row r="13370">
          <cell r="B13370"/>
        </row>
        <row r="13371">
          <cell r="B13371"/>
        </row>
        <row r="13372">
          <cell r="B13372"/>
        </row>
        <row r="13373">
          <cell r="B13373"/>
        </row>
        <row r="13374">
          <cell r="B13374"/>
        </row>
        <row r="13375">
          <cell r="B13375"/>
        </row>
        <row r="13376">
          <cell r="B13376"/>
        </row>
        <row r="13377">
          <cell r="B13377"/>
        </row>
        <row r="13378">
          <cell r="B13378"/>
        </row>
        <row r="13379">
          <cell r="B13379"/>
        </row>
        <row r="13380">
          <cell r="B13380"/>
        </row>
        <row r="13381">
          <cell r="B13381"/>
        </row>
        <row r="13382">
          <cell r="B13382"/>
        </row>
        <row r="13383">
          <cell r="B13383"/>
        </row>
        <row r="13384">
          <cell r="B13384"/>
        </row>
        <row r="13385">
          <cell r="B13385"/>
        </row>
        <row r="13386">
          <cell r="B13386"/>
        </row>
        <row r="13387">
          <cell r="B13387"/>
        </row>
        <row r="13388">
          <cell r="B13388"/>
        </row>
        <row r="13389">
          <cell r="B13389"/>
        </row>
        <row r="13390">
          <cell r="B13390"/>
        </row>
        <row r="13391">
          <cell r="B13391"/>
        </row>
        <row r="13392">
          <cell r="B13392"/>
        </row>
        <row r="13393">
          <cell r="B13393"/>
        </row>
        <row r="13394">
          <cell r="B13394"/>
        </row>
        <row r="13395">
          <cell r="B13395"/>
        </row>
        <row r="13396">
          <cell r="B13396"/>
        </row>
        <row r="13397">
          <cell r="B13397"/>
        </row>
        <row r="13398">
          <cell r="B13398"/>
        </row>
        <row r="13399">
          <cell r="B13399"/>
        </row>
        <row r="13400">
          <cell r="B13400"/>
        </row>
        <row r="13401">
          <cell r="B13401"/>
        </row>
        <row r="13402">
          <cell r="B13402"/>
        </row>
        <row r="13403">
          <cell r="B13403"/>
        </row>
        <row r="13404">
          <cell r="B13404"/>
        </row>
        <row r="13405">
          <cell r="B13405"/>
        </row>
        <row r="13406">
          <cell r="B13406"/>
        </row>
        <row r="13407">
          <cell r="B13407"/>
        </row>
        <row r="13408">
          <cell r="B13408"/>
        </row>
        <row r="13409">
          <cell r="B13409"/>
        </row>
        <row r="13410">
          <cell r="B13410"/>
        </row>
        <row r="13411">
          <cell r="B13411"/>
        </row>
        <row r="13412">
          <cell r="B13412"/>
        </row>
        <row r="13413">
          <cell r="B13413"/>
        </row>
        <row r="13414">
          <cell r="B13414"/>
        </row>
        <row r="13415">
          <cell r="B13415"/>
        </row>
        <row r="13416">
          <cell r="B13416"/>
        </row>
        <row r="13417">
          <cell r="B13417"/>
        </row>
        <row r="13418">
          <cell r="B13418"/>
        </row>
        <row r="13419">
          <cell r="B13419"/>
        </row>
        <row r="13420">
          <cell r="B13420"/>
        </row>
        <row r="13421">
          <cell r="B13421"/>
        </row>
        <row r="13422">
          <cell r="B13422"/>
        </row>
        <row r="13423">
          <cell r="B13423"/>
        </row>
        <row r="13424">
          <cell r="B13424"/>
        </row>
        <row r="13425">
          <cell r="B13425"/>
        </row>
        <row r="13426">
          <cell r="B13426"/>
        </row>
        <row r="13427">
          <cell r="B13427"/>
        </row>
        <row r="13428">
          <cell r="B13428"/>
        </row>
        <row r="13429">
          <cell r="B13429"/>
        </row>
        <row r="13430">
          <cell r="B13430"/>
        </row>
        <row r="13431">
          <cell r="B13431"/>
        </row>
        <row r="13432">
          <cell r="B13432"/>
        </row>
        <row r="13433">
          <cell r="B13433"/>
        </row>
        <row r="13434">
          <cell r="B13434"/>
        </row>
        <row r="13435">
          <cell r="B13435"/>
        </row>
        <row r="13436">
          <cell r="B13436"/>
        </row>
        <row r="13437">
          <cell r="B13437"/>
        </row>
        <row r="13438">
          <cell r="B13438"/>
        </row>
        <row r="13439">
          <cell r="B13439"/>
        </row>
        <row r="13440">
          <cell r="B13440"/>
        </row>
        <row r="13441">
          <cell r="B13441"/>
        </row>
        <row r="13442">
          <cell r="B13442"/>
        </row>
        <row r="13443">
          <cell r="B13443"/>
        </row>
        <row r="13444">
          <cell r="B13444"/>
        </row>
        <row r="13445">
          <cell r="B13445"/>
        </row>
        <row r="13446">
          <cell r="B13446"/>
        </row>
        <row r="13447">
          <cell r="B13447"/>
        </row>
        <row r="13448">
          <cell r="B13448"/>
        </row>
        <row r="13449">
          <cell r="B13449"/>
        </row>
        <row r="13450">
          <cell r="B13450"/>
        </row>
        <row r="13451">
          <cell r="B13451"/>
        </row>
        <row r="13452">
          <cell r="B13452"/>
        </row>
        <row r="13453">
          <cell r="B13453"/>
        </row>
        <row r="13454">
          <cell r="B13454"/>
        </row>
        <row r="13455">
          <cell r="B13455"/>
        </row>
        <row r="13456">
          <cell r="B13456"/>
        </row>
        <row r="13457">
          <cell r="B13457"/>
        </row>
        <row r="13458">
          <cell r="B13458"/>
        </row>
        <row r="13459">
          <cell r="B13459"/>
        </row>
        <row r="13460">
          <cell r="B13460"/>
        </row>
        <row r="13461">
          <cell r="B13461"/>
        </row>
        <row r="13462">
          <cell r="B13462"/>
        </row>
        <row r="13463">
          <cell r="B13463"/>
        </row>
        <row r="13464">
          <cell r="B13464"/>
        </row>
        <row r="13465">
          <cell r="B13465"/>
        </row>
        <row r="13466">
          <cell r="B13466"/>
        </row>
        <row r="13467">
          <cell r="B13467"/>
        </row>
        <row r="13468">
          <cell r="B13468"/>
        </row>
        <row r="13469">
          <cell r="B13469"/>
        </row>
        <row r="13470">
          <cell r="B13470"/>
        </row>
        <row r="13471">
          <cell r="B13471"/>
        </row>
        <row r="13472">
          <cell r="B13472"/>
        </row>
        <row r="13473">
          <cell r="B13473"/>
        </row>
        <row r="13474">
          <cell r="B13474"/>
        </row>
        <row r="13475">
          <cell r="B13475"/>
        </row>
        <row r="13476">
          <cell r="B13476"/>
        </row>
        <row r="13477">
          <cell r="B13477"/>
        </row>
        <row r="13478">
          <cell r="B13478"/>
        </row>
        <row r="13479">
          <cell r="B13479"/>
        </row>
        <row r="13480">
          <cell r="B13480"/>
        </row>
        <row r="13481">
          <cell r="B13481"/>
        </row>
        <row r="13482">
          <cell r="B13482"/>
        </row>
        <row r="13483">
          <cell r="B13483"/>
        </row>
        <row r="13484">
          <cell r="B13484"/>
        </row>
        <row r="13485">
          <cell r="B13485"/>
        </row>
        <row r="13486">
          <cell r="B13486"/>
        </row>
        <row r="13487">
          <cell r="B13487"/>
        </row>
        <row r="13488">
          <cell r="B13488"/>
        </row>
        <row r="13489">
          <cell r="B13489"/>
        </row>
        <row r="13490">
          <cell r="B13490"/>
        </row>
        <row r="13491">
          <cell r="B13491"/>
        </row>
        <row r="13492">
          <cell r="B13492"/>
        </row>
        <row r="13493">
          <cell r="B13493"/>
        </row>
        <row r="13494">
          <cell r="B13494"/>
        </row>
        <row r="13495">
          <cell r="B13495"/>
        </row>
        <row r="13496">
          <cell r="B13496"/>
        </row>
        <row r="13497">
          <cell r="B13497"/>
        </row>
        <row r="13498">
          <cell r="B13498"/>
        </row>
        <row r="13499">
          <cell r="B13499"/>
        </row>
        <row r="13500">
          <cell r="B13500"/>
        </row>
        <row r="13501">
          <cell r="B13501"/>
        </row>
        <row r="13502">
          <cell r="B13502"/>
        </row>
        <row r="13503">
          <cell r="B13503"/>
        </row>
        <row r="13504">
          <cell r="B13504"/>
        </row>
        <row r="13505">
          <cell r="B13505"/>
        </row>
        <row r="13506">
          <cell r="B13506"/>
        </row>
        <row r="13507">
          <cell r="B13507"/>
        </row>
        <row r="13508">
          <cell r="B13508"/>
        </row>
        <row r="13509">
          <cell r="B13509"/>
        </row>
        <row r="13510">
          <cell r="B13510"/>
        </row>
        <row r="13511">
          <cell r="B13511"/>
        </row>
        <row r="13512">
          <cell r="B13512"/>
        </row>
        <row r="13513">
          <cell r="B13513"/>
        </row>
        <row r="13514">
          <cell r="B13514"/>
        </row>
        <row r="13515">
          <cell r="B13515"/>
        </row>
        <row r="13516">
          <cell r="B13516"/>
        </row>
        <row r="13517">
          <cell r="B13517"/>
        </row>
        <row r="13518">
          <cell r="B13518"/>
        </row>
        <row r="13519">
          <cell r="B13519"/>
        </row>
        <row r="13520">
          <cell r="B13520"/>
        </row>
        <row r="13521">
          <cell r="B13521"/>
        </row>
        <row r="13522">
          <cell r="B13522"/>
        </row>
        <row r="13523">
          <cell r="B13523"/>
        </row>
        <row r="13524">
          <cell r="B13524"/>
        </row>
        <row r="13525">
          <cell r="B13525"/>
        </row>
        <row r="13526">
          <cell r="B13526"/>
        </row>
        <row r="13527">
          <cell r="B13527"/>
        </row>
        <row r="13528">
          <cell r="B13528"/>
        </row>
        <row r="13529">
          <cell r="B13529"/>
        </row>
        <row r="13530">
          <cell r="B13530"/>
        </row>
        <row r="13531">
          <cell r="B13531"/>
        </row>
        <row r="13532">
          <cell r="B13532"/>
        </row>
        <row r="13533">
          <cell r="B13533"/>
        </row>
        <row r="13534">
          <cell r="B13534"/>
        </row>
        <row r="13535">
          <cell r="B13535"/>
        </row>
        <row r="13536">
          <cell r="B13536"/>
        </row>
        <row r="13537">
          <cell r="B13537"/>
        </row>
        <row r="13538">
          <cell r="B13538"/>
        </row>
        <row r="13539">
          <cell r="B13539"/>
        </row>
        <row r="13540">
          <cell r="B13540"/>
        </row>
        <row r="13541">
          <cell r="B13541"/>
        </row>
        <row r="13542">
          <cell r="B13542"/>
        </row>
        <row r="13543">
          <cell r="B13543"/>
        </row>
        <row r="13544">
          <cell r="B13544"/>
        </row>
        <row r="13545">
          <cell r="B13545"/>
        </row>
        <row r="13546">
          <cell r="B13546"/>
        </row>
        <row r="13547">
          <cell r="B13547"/>
        </row>
        <row r="13548">
          <cell r="B13548"/>
        </row>
        <row r="13549">
          <cell r="B13549"/>
        </row>
        <row r="13550">
          <cell r="B13550"/>
        </row>
        <row r="13551">
          <cell r="B13551"/>
        </row>
        <row r="13552">
          <cell r="B13552"/>
        </row>
        <row r="13553">
          <cell r="B13553"/>
        </row>
        <row r="13554">
          <cell r="B13554"/>
        </row>
        <row r="13555">
          <cell r="B13555"/>
        </row>
        <row r="13556">
          <cell r="B13556"/>
        </row>
        <row r="13557">
          <cell r="B13557"/>
        </row>
        <row r="13558">
          <cell r="B13558"/>
        </row>
        <row r="13559">
          <cell r="B13559"/>
        </row>
        <row r="13560">
          <cell r="B13560"/>
        </row>
        <row r="13561">
          <cell r="B13561"/>
        </row>
        <row r="13562">
          <cell r="B13562"/>
        </row>
        <row r="13563">
          <cell r="B13563"/>
        </row>
        <row r="13564">
          <cell r="B13564"/>
        </row>
        <row r="13565">
          <cell r="B13565"/>
        </row>
        <row r="13566">
          <cell r="B13566"/>
        </row>
        <row r="13567">
          <cell r="B13567"/>
        </row>
        <row r="13568">
          <cell r="B13568"/>
        </row>
        <row r="13569">
          <cell r="B13569"/>
        </row>
        <row r="13570">
          <cell r="B13570"/>
        </row>
        <row r="13571">
          <cell r="B13571"/>
        </row>
        <row r="13572">
          <cell r="B13572"/>
        </row>
        <row r="13573">
          <cell r="B13573"/>
        </row>
        <row r="13574">
          <cell r="B13574"/>
        </row>
        <row r="13575">
          <cell r="B13575"/>
        </row>
        <row r="13576">
          <cell r="B13576"/>
        </row>
        <row r="13577">
          <cell r="B13577"/>
        </row>
        <row r="13578">
          <cell r="B13578"/>
        </row>
        <row r="13579">
          <cell r="B13579"/>
        </row>
        <row r="13580">
          <cell r="B13580"/>
        </row>
        <row r="13581">
          <cell r="B13581"/>
        </row>
        <row r="13582">
          <cell r="B13582"/>
        </row>
        <row r="13583">
          <cell r="B13583"/>
        </row>
        <row r="13584">
          <cell r="B13584"/>
        </row>
        <row r="13585">
          <cell r="B13585"/>
        </row>
        <row r="13586">
          <cell r="B13586"/>
        </row>
        <row r="13587">
          <cell r="B13587"/>
        </row>
        <row r="13588">
          <cell r="B13588"/>
        </row>
        <row r="13589">
          <cell r="B13589"/>
        </row>
        <row r="13590">
          <cell r="B13590"/>
        </row>
        <row r="13591">
          <cell r="B13591"/>
        </row>
        <row r="13592">
          <cell r="B13592"/>
        </row>
        <row r="13593">
          <cell r="B13593"/>
        </row>
        <row r="13594">
          <cell r="B13594"/>
        </row>
        <row r="13595">
          <cell r="B13595"/>
        </row>
        <row r="13596">
          <cell r="B13596"/>
        </row>
        <row r="13597">
          <cell r="B13597"/>
        </row>
        <row r="13598">
          <cell r="B13598"/>
        </row>
        <row r="13599">
          <cell r="B13599"/>
        </row>
        <row r="13600">
          <cell r="B13600"/>
        </row>
        <row r="13601">
          <cell r="B13601"/>
        </row>
        <row r="13602">
          <cell r="B13602"/>
        </row>
        <row r="13603">
          <cell r="B13603"/>
        </row>
        <row r="13604">
          <cell r="B13604"/>
        </row>
        <row r="13605">
          <cell r="B13605"/>
        </row>
        <row r="13606">
          <cell r="B13606"/>
        </row>
        <row r="13607">
          <cell r="B13607"/>
        </row>
        <row r="13608">
          <cell r="B13608"/>
        </row>
        <row r="13609">
          <cell r="B13609"/>
        </row>
        <row r="13610">
          <cell r="B13610"/>
        </row>
        <row r="13611">
          <cell r="B13611"/>
        </row>
        <row r="13612">
          <cell r="B13612"/>
        </row>
        <row r="13613">
          <cell r="B13613"/>
        </row>
        <row r="13614">
          <cell r="B13614"/>
        </row>
        <row r="13615">
          <cell r="B13615"/>
        </row>
        <row r="13616">
          <cell r="B13616"/>
        </row>
        <row r="13617">
          <cell r="B13617"/>
        </row>
        <row r="13618">
          <cell r="B13618"/>
        </row>
        <row r="13619">
          <cell r="B13619"/>
        </row>
        <row r="13620">
          <cell r="B13620"/>
        </row>
        <row r="13621">
          <cell r="B13621"/>
        </row>
        <row r="13622">
          <cell r="B13622"/>
        </row>
        <row r="13623">
          <cell r="B13623"/>
        </row>
        <row r="13624">
          <cell r="B13624"/>
        </row>
        <row r="13625">
          <cell r="B13625"/>
        </row>
        <row r="13626">
          <cell r="B13626"/>
        </row>
        <row r="13627">
          <cell r="B13627"/>
        </row>
        <row r="13628">
          <cell r="B13628"/>
        </row>
        <row r="13629">
          <cell r="B13629"/>
        </row>
        <row r="13630">
          <cell r="B13630"/>
        </row>
        <row r="13631">
          <cell r="B13631"/>
        </row>
        <row r="13632">
          <cell r="B13632"/>
        </row>
        <row r="13633">
          <cell r="B13633"/>
        </row>
        <row r="13634">
          <cell r="B13634"/>
        </row>
        <row r="13635">
          <cell r="B13635"/>
        </row>
        <row r="13636">
          <cell r="B13636"/>
        </row>
        <row r="13637">
          <cell r="B13637"/>
        </row>
        <row r="13638">
          <cell r="B13638"/>
        </row>
        <row r="13639">
          <cell r="B13639"/>
        </row>
        <row r="13640">
          <cell r="B13640"/>
        </row>
        <row r="13641">
          <cell r="B13641"/>
        </row>
        <row r="13642">
          <cell r="B13642"/>
        </row>
        <row r="13643">
          <cell r="B13643"/>
        </row>
        <row r="13644">
          <cell r="B13644"/>
        </row>
        <row r="13645">
          <cell r="B13645"/>
        </row>
        <row r="13646">
          <cell r="B13646"/>
        </row>
        <row r="13647">
          <cell r="B13647"/>
        </row>
        <row r="13648">
          <cell r="B13648"/>
        </row>
        <row r="13649">
          <cell r="B13649"/>
        </row>
        <row r="13650">
          <cell r="B13650"/>
        </row>
        <row r="13651">
          <cell r="B13651"/>
        </row>
        <row r="13652">
          <cell r="B13652"/>
        </row>
        <row r="13653">
          <cell r="B13653"/>
        </row>
        <row r="13654">
          <cell r="B13654"/>
        </row>
        <row r="13655">
          <cell r="B13655"/>
        </row>
        <row r="13656">
          <cell r="B13656"/>
        </row>
        <row r="13657">
          <cell r="B13657"/>
        </row>
        <row r="13658">
          <cell r="B13658"/>
        </row>
        <row r="13659">
          <cell r="B13659"/>
        </row>
        <row r="13660">
          <cell r="B13660"/>
        </row>
        <row r="13661">
          <cell r="B13661"/>
        </row>
        <row r="13662">
          <cell r="B13662"/>
        </row>
        <row r="13663">
          <cell r="B13663"/>
        </row>
        <row r="13664">
          <cell r="B13664"/>
        </row>
        <row r="13665">
          <cell r="B13665"/>
        </row>
        <row r="13666">
          <cell r="B13666"/>
        </row>
        <row r="13667">
          <cell r="B13667"/>
        </row>
        <row r="13668">
          <cell r="B13668"/>
        </row>
        <row r="13669">
          <cell r="B13669"/>
        </row>
        <row r="13670">
          <cell r="B13670"/>
        </row>
        <row r="13671">
          <cell r="B13671"/>
        </row>
        <row r="13672">
          <cell r="B13672"/>
        </row>
        <row r="13673">
          <cell r="B13673"/>
        </row>
        <row r="13674">
          <cell r="B13674"/>
        </row>
        <row r="13675">
          <cell r="B13675"/>
        </row>
        <row r="13676">
          <cell r="B13676"/>
        </row>
        <row r="13677">
          <cell r="B13677"/>
        </row>
        <row r="13678">
          <cell r="B13678"/>
        </row>
        <row r="13679">
          <cell r="B13679"/>
        </row>
        <row r="13680">
          <cell r="B13680"/>
        </row>
        <row r="13681">
          <cell r="B13681"/>
        </row>
        <row r="13682">
          <cell r="B13682"/>
        </row>
        <row r="13683">
          <cell r="B13683"/>
        </row>
        <row r="13684">
          <cell r="B13684"/>
        </row>
        <row r="13685">
          <cell r="B13685"/>
        </row>
        <row r="13686">
          <cell r="B13686"/>
        </row>
        <row r="13687">
          <cell r="B13687"/>
        </row>
        <row r="13688">
          <cell r="B13688"/>
        </row>
        <row r="13689">
          <cell r="B13689"/>
        </row>
        <row r="13690">
          <cell r="B13690"/>
        </row>
        <row r="13691">
          <cell r="B13691"/>
        </row>
        <row r="13692">
          <cell r="B13692"/>
        </row>
        <row r="13693">
          <cell r="B13693"/>
        </row>
        <row r="13694">
          <cell r="B13694"/>
        </row>
        <row r="13695">
          <cell r="B13695"/>
        </row>
        <row r="13696">
          <cell r="B13696"/>
        </row>
        <row r="13697">
          <cell r="B13697"/>
        </row>
        <row r="13698">
          <cell r="B13698"/>
        </row>
        <row r="13699">
          <cell r="B13699"/>
        </row>
        <row r="13700">
          <cell r="B13700"/>
        </row>
        <row r="13701">
          <cell r="B13701"/>
        </row>
        <row r="13702">
          <cell r="B13702"/>
        </row>
        <row r="13703">
          <cell r="B13703"/>
        </row>
        <row r="13704">
          <cell r="B13704"/>
        </row>
        <row r="13705">
          <cell r="B13705"/>
        </row>
        <row r="13706">
          <cell r="B13706"/>
        </row>
        <row r="13707">
          <cell r="B13707"/>
        </row>
        <row r="13708">
          <cell r="B13708"/>
        </row>
        <row r="13709">
          <cell r="B13709"/>
        </row>
        <row r="13710">
          <cell r="B13710"/>
        </row>
        <row r="13711">
          <cell r="B13711"/>
        </row>
        <row r="13712">
          <cell r="B13712"/>
        </row>
        <row r="13713">
          <cell r="B13713"/>
        </row>
        <row r="13714">
          <cell r="B13714"/>
        </row>
        <row r="13715">
          <cell r="B13715"/>
        </row>
        <row r="13716">
          <cell r="B13716"/>
        </row>
        <row r="13717">
          <cell r="B13717"/>
        </row>
        <row r="13718">
          <cell r="B13718"/>
        </row>
        <row r="13719">
          <cell r="B13719"/>
        </row>
        <row r="13720">
          <cell r="B13720"/>
        </row>
        <row r="13721">
          <cell r="B13721"/>
        </row>
        <row r="13722">
          <cell r="B13722"/>
        </row>
        <row r="13723">
          <cell r="B13723"/>
        </row>
        <row r="13724">
          <cell r="B13724"/>
        </row>
        <row r="13725">
          <cell r="B13725"/>
        </row>
        <row r="13726">
          <cell r="B13726"/>
        </row>
        <row r="13727">
          <cell r="B13727"/>
        </row>
        <row r="13728">
          <cell r="B13728"/>
        </row>
        <row r="13729">
          <cell r="B13729"/>
        </row>
        <row r="13730">
          <cell r="B13730"/>
        </row>
        <row r="13731">
          <cell r="B13731"/>
        </row>
        <row r="13732">
          <cell r="B13732"/>
        </row>
        <row r="13733">
          <cell r="B13733"/>
        </row>
        <row r="13734">
          <cell r="B13734"/>
        </row>
        <row r="13735">
          <cell r="B13735"/>
        </row>
        <row r="13736">
          <cell r="B13736"/>
        </row>
        <row r="13737">
          <cell r="B13737"/>
        </row>
        <row r="13738">
          <cell r="B13738"/>
        </row>
        <row r="13739">
          <cell r="B13739"/>
        </row>
        <row r="13740">
          <cell r="B13740"/>
        </row>
        <row r="13741">
          <cell r="B13741"/>
        </row>
        <row r="13742">
          <cell r="B13742"/>
        </row>
        <row r="13743">
          <cell r="B13743"/>
        </row>
        <row r="13744">
          <cell r="B13744"/>
        </row>
        <row r="13745">
          <cell r="B13745"/>
        </row>
        <row r="13746">
          <cell r="B13746"/>
        </row>
        <row r="13747">
          <cell r="B13747"/>
        </row>
        <row r="13748">
          <cell r="B13748"/>
        </row>
        <row r="13749">
          <cell r="B13749"/>
        </row>
        <row r="13750">
          <cell r="B13750"/>
        </row>
        <row r="13751">
          <cell r="B13751"/>
        </row>
        <row r="13752">
          <cell r="B13752"/>
        </row>
        <row r="13753">
          <cell r="B13753"/>
        </row>
        <row r="13754">
          <cell r="B13754"/>
        </row>
        <row r="13755">
          <cell r="B13755"/>
        </row>
        <row r="13756">
          <cell r="B13756"/>
        </row>
        <row r="13757">
          <cell r="B13757"/>
        </row>
        <row r="13758">
          <cell r="B13758"/>
        </row>
        <row r="13759">
          <cell r="B13759"/>
        </row>
        <row r="13760">
          <cell r="B13760"/>
        </row>
        <row r="13761">
          <cell r="B13761"/>
        </row>
        <row r="13762">
          <cell r="B13762"/>
        </row>
        <row r="13763">
          <cell r="B13763"/>
        </row>
        <row r="13764">
          <cell r="B13764"/>
        </row>
        <row r="13765">
          <cell r="B13765"/>
        </row>
        <row r="13766">
          <cell r="B13766"/>
        </row>
        <row r="13767">
          <cell r="B13767"/>
        </row>
        <row r="13768">
          <cell r="B13768"/>
        </row>
        <row r="13769">
          <cell r="B13769"/>
        </row>
        <row r="13770">
          <cell r="B13770"/>
        </row>
        <row r="13771">
          <cell r="B13771"/>
        </row>
        <row r="13772">
          <cell r="B13772"/>
        </row>
        <row r="13773">
          <cell r="B13773"/>
        </row>
        <row r="13774">
          <cell r="B13774"/>
        </row>
        <row r="13775">
          <cell r="B13775"/>
        </row>
        <row r="13776">
          <cell r="B13776"/>
        </row>
        <row r="13777">
          <cell r="B13777"/>
        </row>
        <row r="13778">
          <cell r="B13778"/>
        </row>
        <row r="13779">
          <cell r="B13779"/>
        </row>
        <row r="13780">
          <cell r="B13780"/>
        </row>
        <row r="13781">
          <cell r="B13781"/>
        </row>
        <row r="13782">
          <cell r="B13782"/>
        </row>
        <row r="13783">
          <cell r="B13783"/>
        </row>
        <row r="13784">
          <cell r="B13784"/>
        </row>
        <row r="13785">
          <cell r="B13785"/>
        </row>
        <row r="13786">
          <cell r="B13786"/>
        </row>
        <row r="13787">
          <cell r="B13787"/>
        </row>
        <row r="13788">
          <cell r="B13788"/>
        </row>
        <row r="13789">
          <cell r="B13789"/>
        </row>
        <row r="13790">
          <cell r="B13790"/>
        </row>
        <row r="13791">
          <cell r="B13791"/>
        </row>
        <row r="13792">
          <cell r="B13792"/>
        </row>
        <row r="13793">
          <cell r="B13793"/>
        </row>
        <row r="13794">
          <cell r="B13794"/>
        </row>
        <row r="13795">
          <cell r="B13795"/>
        </row>
        <row r="13796">
          <cell r="B13796"/>
        </row>
        <row r="13797">
          <cell r="B13797"/>
        </row>
        <row r="13798">
          <cell r="B13798"/>
        </row>
        <row r="13799">
          <cell r="B13799"/>
        </row>
        <row r="13800">
          <cell r="B13800"/>
        </row>
        <row r="13801">
          <cell r="B13801"/>
        </row>
        <row r="13802">
          <cell r="B13802"/>
        </row>
        <row r="13803">
          <cell r="B13803"/>
        </row>
        <row r="13804">
          <cell r="B13804"/>
        </row>
        <row r="13805">
          <cell r="B13805"/>
        </row>
        <row r="13806">
          <cell r="B13806"/>
        </row>
        <row r="13807">
          <cell r="B13807"/>
        </row>
        <row r="13808">
          <cell r="B13808"/>
        </row>
        <row r="13809">
          <cell r="B13809"/>
        </row>
        <row r="13810">
          <cell r="B13810"/>
        </row>
        <row r="13811">
          <cell r="B13811"/>
        </row>
        <row r="13812">
          <cell r="B13812"/>
        </row>
        <row r="13813">
          <cell r="B13813"/>
        </row>
        <row r="13814">
          <cell r="B13814"/>
        </row>
        <row r="13815">
          <cell r="B13815"/>
        </row>
        <row r="13816">
          <cell r="B13816"/>
        </row>
        <row r="13817">
          <cell r="B13817"/>
        </row>
        <row r="13818">
          <cell r="B13818"/>
        </row>
        <row r="13819">
          <cell r="B13819"/>
        </row>
        <row r="13820">
          <cell r="B13820"/>
        </row>
        <row r="13821">
          <cell r="B13821"/>
        </row>
        <row r="13822">
          <cell r="B13822"/>
        </row>
        <row r="13823">
          <cell r="B13823"/>
        </row>
        <row r="13824">
          <cell r="B13824"/>
        </row>
        <row r="13825">
          <cell r="B13825"/>
        </row>
        <row r="13826">
          <cell r="B13826"/>
        </row>
        <row r="13827">
          <cell r="B13827"/>
        </row>
        <row r="13828">
          <cell r="B13828"/>
        </row>
        <row r="13829">
          <cell r="B13829"/>
        </row>
        <row r="13830">
          <cell r="B13830"/>
        </row>
        <row r="13831">
          <cell r="B13831"/>
        </row>
        <row r="13832">
          <cell r="B13832"/>
        </row>
        <row r="13833">
          <cell r="B13833"/>
        </row>
        <row r="13834">
          <cell r="B13834"/>
        </row>
        <row r="13835">
          <cell r="B13835"/>
        </row>
        <row r="13836">
          <cell r="B13836"/>
        </row>
        <row r="13837">
          <cell r="B13837"/>
        </row>
        <row r="13838">
          <cell r="B13838"/>
        </row>
        <row r="13839">
          <cell r="B13839"/>
        </row>
        <row r="13840">
          <cell r="B13840"/>
        </row>
        <row r="13841">
          <cell r="B13841"/>
        </row>
        <row r="13842">
          <cell r="B13842"/>
        </row>
        <row r="13843">
          <cell r="B13843"/>
        </row>
        <row r="13844">
          <cell r="B13844"/>
        </row>
        <row r="13845">
          <cell r="B13845"/>
        </row>
        <row r="13846">
          <cell r="B13846"/>
        </row>
        <row r="13847">
          <cell r="B13847"/>
        </row>
        <row r="13848">
          <cell r="B13848"/>
        </row>
        <row r="13849">
          <cell r="B13849"/>
        </row>
        <row r="13850">
          <cell r="B13850"/>
        </row>
        <row r="13851">
          <cell r="B13851"/>
        </row>
        <row r="13852">
          <cell r="B13852"/>
        </row>
        <row r="13853">
          <cell r="B13853"/>
        </row>
        <row r="13854">
          <cell r="B13854"/>
        </row>
        <row r="13855">
          <cell r="B13855"/>
        </row>
        <row r="13856">
          <cell r="B13856"/>
        </row>
        <row r="13857">
          <cell r="B13857"/>
        </row>
        <row r="13858">
          <cell r="B13858"/>
        </row>
        <row r="13859">
          <cell r="B13859"/>
        </row>
        <row r="13860">
          <cell r="B13860"/>
        </row>
        <row r="13861">
          <cell r="B13861"/>
        </row>
        <row r="13862">
          <cell r="B13862"/>
        </row>
        <row r="13863">
          <cell r="B13863"/>
        </row>
        <row r="13864">
          <cell r="B13864"/>
        </row>
        <row r="13865">
          <cell r="B13865"/>
        </row>
        <row r="13866">
          <cell r="B13866"/>
        </row>
        <row r="13867">
          <cell r="B13867"/>
        </row>
        <row r="13868">
          <cell r="B13868"/>
        </row>
        <row r="13869">
          <cell r="B13869"/>
        </row>
        <row r="13870">
          <cell r="B13870"/>
        </row>
        <row r="13871">
          <cell r="B13871"/>
        </row>
        <row r="13872">
          <cell r="B13872"/>
        </row>
        <row r="13873">
          <cell r="B13873"/>
        </row>
        <row r="13874">
          <cell r="B13874"/>
        </row>
        <row r="13875">
          <cell r="B13875"/>
        </row>
        <row r="13876">
          <cell r="B13876"/>
        </row>
        <row r="13877">
          <cell r="B13877"/>
        </row>
        <row r="13878">
          <cell r="B13878"/>
        </row>
        <row r="13879">
          <cell r="B13879"/>
        </row>
        <row r="13880">
          <cell r="B13880"/>
        </row>
        <row r="13881">
          <cell r="B13881"/>
        </row>
        <row r="13882">
          <cell r="B13882"/>
        </row>
        <row r="13883">
          <cell r="B13883"/>
        </row>
        <row r="13884">
          <cell r="B13884"/>
        </row>
        <row r="13885">
          <cell r="B13885"/>
        </row>
        <row r="13886">
          <cell r="B13886"/>
        </row>
        <row r="13887">
          <cell r="B13887"/>
        </row>
        <row r="13888">
          <cell r="B13888"/>
        </row>
        <row r="13889">
          <cell r="B13889"/>
        </row>
        <row r="13890">
          <cell r="B13890"/>
        </row>
        <row r="13891">
          <cell r="B13891"/>
        </row>
        <row r="13892">
          <cell r="B13892"/>
        </row>
        <row r="13893">
          <cell r="B13893"/>
        </row>
        <row r="13894">
          <cell r="B13894"/>
        </row>
        <row r="13895">
          <cell r="B13895"/>
        </row>
        <row r="13896">
          <cell r="B13896"/>
        </row>
        <row r="13897">
          <cell r="B13897"/>
        </row>
        <row r="13898">
          <cell r="B13898"/>
        </row>
        <row r="13899">
          <cell r="B13899"/>
        </row>
        <row r="13900">
          <cell r="B13900"/>
        </row>
        <row r="13901">
          <cell r="B13901"/>
        </row>
        <row r="13902">
          <cell r="B13902"/>
        </row>
        <row r="13903">
          <cell r="B13903"/>
        </row>
        <row r="13904">
          <cell r="B13904"/>
        </row>
        <row r="13905">
          <cell r="B13905"/>
        </row>
        <row r="13906">
          <cell r="B13906"/>
        </row>
        <row r="13907">
          <cell r="B13907"/>
        </row>
        <row r="13908">
          <cell r="B13908"/>
        </row>
        <row r="13909">
          <cell r="B13909"/>
        </row>
        <row r="13910">
          <cell r="B13910"/>
        </row>
        <row r="13911">
          <cell r="B13911"/>
        </row>
        <row r="13912">
          <cell r="B13912"/>
        </row>
        <row r="13913">
          <cell r="B13913"/>
        </row>
        <row r="13914">
          <cell r="B13914"/>
        </row>
        <row r="13915">
          <cell r="B13915"/>
        </row>
        <row r="13916">
          <cell r="B13916"/>
        </row>
        <row r="13917">
          <cell r="B13917"/>
        </row>
        <row r="13918">
          <cell r="B13918"/>
        </row>
        <row r="13919">
          <cell r="B13919"/>
        </row>
        <row r="13920">
          <cell r="B13920"/>
        </row>
        <row r="13921">
          <cell r="B13921"/>
        </row>
        <row r="13922">
          <cell r="B13922"/>
        </row>
        <row r="13923">
          <cell r="B13923"/>
        </row>
        <row r="13924">
          <cell r="B13924"/>
        </row>
        <row r="13925">
          <cell r="B13925"/>
        </row>
        <row r="13926">
          <cell r="B13926"/>
        </row>
        <row r="13927">
          <cell r="B13927"/>
        </row>
        <row r="13928">
          <cell r="B13928"/>
        </row>
        <row r="13929">
          <cell r="B13929"/>
        </row>
        <row r="13930">
          <cell r="B13930"/>
        </row>
        <row r="13931">
          <cell r="B13931"/>
        </row>
        <row r="13932">
          <cell r="B13932"/>
        </row>
        <row r="13933">
          <cell r="B13933"/>
        </row>
        <row r="13934">
          <cell r="B13934"/>
        </row>
        <row r="13935">
          <cell r="B13935"/>
        </row>
        <row r="13936">
          <cell r="B13936"/>
        </row>
        <row r="13937">
          <cell r="B13937"/>
        </row>
        <row r="13938">
          <cell r="B13938"/>
        </row>
        <row r="13939">
          <cell r="B13939"/>
        </row>
        <row r="13940">
          <cell r="B13940"/>
        </row>
        <row r="13941">
          <cell r="B13941"/>
        </row>
        <row r="13942">
          <cell r="B13942"/>
        </row>
        <row r="13943">
          <cell r="B13943"/>
        </row>
        <row r="13944">
          <cell r="B13944"/>
        </row>
        <row r="13945">
          <cell r="B13945"/>
        </row>
        <row r="13946">
          <cell r="B13946"/>
        </row>
        <row r="13947">
          <cell r="B13947"/>
        </row>
        <row r="13948">
          <cell r="B13948"/>
        </row>
        <row r="13949">
          <cell r="B13949"/>
        </row>
        <row r="13950">
          <cell r="B13950"/>
        </row>
        <row r="13951">
          <cell r="B13951"/>
        </row>
        <row r="13952">
          <cell r="B13952"/>
        </row>
        <row r="13953">
          <cell r="B13953"/>
        </row>
        <row r="13954">
          <cell r="B13954"/>
        </row>
        <row r="13955">
          <cell r="B13955"/>
        </row>
        <row r="13956">
          <cell r="B13956"/>
        </row>
        <row r="13957">
          <cell r="B13957"/>
        </row>
        <row r="13958">
          <cell r="B13958"/>
        </row>
        <row r="13959">
          <cell r="B13959"/>
        </row>
        <row r="13960">
          <cell r="B13960"/>
        </row>
        <row r="13961">
          <cell r="B13961"/>
        </row>
        <row r="13962">
          <cell r="B13962"/>
        </row>
        <row r="13963">
          <cell r="B13963"/>
        </row>
        <row r="13964">
          <cell r="B13964"/>
        </row>
        <row r="13965">
          <cell r="B13965"/>
        </row>
        <row r="13966">
          <cell r="B13966"/>
        </row>
        <row r="13967">
          <cell r="B13967"/>
        </row>
        <row r="13968">
          <cell r="B13968"/>
        </row>
        <row r="13969">
          <cell r="B13969"/>
        </row>
        <row r="13970">
          <cell r="B13970"/>
        </row>
        <row r="13971">
          <cell r="B13971"/>
        </row>
        <row r="13972">
          <cell r="B13972"/>
        </row>
        <row r="13973">
          <cell r="B13973"/>
        </row>
        <row r="13974">
          <cell r="B13974"/>
        </row>
        <row r="13975">
          <cell r="B13975"/>
        </row>
        <row r="13976">
          <cell r="B13976"/>
        </row>
        <row r="13977">
          <cell r="B13977"/>
        </row>
        <row r="13978">
          <cell r="B13978"/>
        </row>
        <row r="13979">
          <cell r="B13979"/>
        </row>
        <row r="13980">
          <cell r="B13980"/>
        </row>
        <row r="13981">
          <cell r="B13981"/>
        </row>
        <row r="13982">
          <cell r="B13982"/>
        </row>
        <row r="13983">
          <cell r="B13983"/>
        </row>
        <row r="13984">
          <cell r="B13984"/>
        </row>
        <row r="13985">
          <cell r="B13985"/>
        </row>
        <row r="13986">
          <cell r="B13986"/>
        </row>
        <row r="13987">
          <cell r="B13987"/>
        </row>
        <row r="13988">
          <cell r="B13988"/>
        </row>
        <row r="13989">
          <cell r="B13989"/>
        </row>
        <row r="13990">
          <cell r="B13990"/>
        </row>
        <row r="13991">
          <cell r="B13991"/>
        </row>
        <row r="13992">
          <cell r="B13992"/>
        </row>
        <row r="13993">
          <cell r="B13993"/>
        </row>
        <row r="13994">
          <cell r="B13994"/>
        </row>
        <row r="13995">
          <cell r="B13995"/>
        </row>
        <row r="13996">
          <cell r="B13996"/>
        </row>
        <row r="13997">
          <cell r="B13997"/>
        </row>
        <row r="13998">
          <cell r="B13998"/>
        </row>
        <row r="13999">
          <cell r="B13999"/>
        </row>
        <row r="14000">
          <cell r="B14000"/>
        </row>
        <row r="14001">
          <cell r="B14001"/>
        </row>
        <row r="14002">
          <cell r="B14002"/>
        </row>
        <row r="14003">
          <cell r="B14003"/>
        </row>
        <row r="14004">
          <cell r="B14004"/>
        </row>
        <row r="14005">
          <cell r="B14005"/>
        </row>
        <row r="14006">
          <cell r="B14006"/>
        </row>
        <row r="14007">
          <cell r="B14007"/>
        </row>
        <row r="14008">
          <cell r="B14008"/>
        </row>
        <row r="14009">
          <cell r="B14009"/>
        </row>
        <row r="14010">
          <cell r="B14010"/>
        </row>
        <row r="14011">
          <cell r="B14011"/>
        </row>
        <row r="14012">
          <cell r="B14012"/>
        </row>
        <row r="14013">
          <cell r="B14013"/>
        </row>
        <row r="14014">
          <cell r="B14014"/>
        </row>
        <row r="14015">
          <cell r="B14015"/>
        </row>
        <row r="14016">
          <cell r="B14016"/>
        </row>
        <row r="14017">
          <cell r="B14017"/>
        </row>
        <row r="14018">
          <cell r="B14018"/>
        </row>
        <row r="14019">
          <cell r="B14019"/>
        </row>
        <row r="14020">
          <cell r="B14020"/>
        </row>
        <row r="14021">
          <cell r="B14021"/>
        </row>
        <row r="14022">
          <cell r="B14022"/>
        </row>
        <row r="14023">
          <cell r="B14023"/>
        </row>
        <row r="14024">
          <cell r="B14024"/>
        </row>
        <row r="14025">
          <cell r="B14025"/>
        </row>
        <row r="14026">
          <cell r="B14026"/>
        </row>
        <row r="14027">
          <cell r="B14027"/>
        </row>
        <row r="14028">
          <cell r="B14028"/>
        </row>
        <row r="14029">
          <cell r="B14029"/>
        </row>
        <row r="14030">
          <cell r="B14030"/>
        </row>
        <row r="14031">
          <cell r="B14031"/>
        </row>
        <row r="14032">
          <cell r="B14032"/>
        </row>
        <row r="14033">
          <cell r="B14033"/>
        </row>
        <row r="14034">
          <cell r="B14034"/>
        </row>
        <row r="14035">
          <cell r="B14035"/>
        </row>
        <row r="14036">
          <cell r="B14036"/>
        </row>
        <row r="14037">
          <cell r="B14037"/>
        </row>
        <row r="14038">
          <cell r="B14038"/>
        </row>
        <row r="14039">
          <cell r="B14039"/>
        </row>
        <row r="14040">
          <cell r="B14040"/>
        </row>
        <row r="14041">
          <cell r="B14041"/>
        </row>
        <row r="14042">
          <cell r="B14042"/>
        </row>
        <row r="14043">
          <cell r="B14043"/>
        </row>
        <row r="14044">
          <cell r="B14044"/>
        </row>
        <row r="14045">
          <cell r="B14045"/>
        </row>
        <row r="14046">
          <cell r="B14046"/>
        </row>
        <row r="14047">
          <cell r="B14047"/>
        </row>
        <row r="14048">
          <cell r="B14048"/>
        </row>
        <row r="14049">
          <cell r="B14049"/>
        </row>
        <row r="14050">
          <cell r="B14050"/>
        </row>
        <row r="14051">
          <cell r="B14051"/>
        </row>
        <row r="14052">
          <cell r="B14052"/>
        </row>
        <row r="14053">
          <cell r="B14053"/>
        </row>
        <row r="14054">
          <cell r="B14054"/>
        </row>
        <row r="14055">
          <cell r="B14055"/>
        </row>
        <row r="14056">
          <cell r="B14056"/>
        </row>
        <row r="14057">
          <cell r="B14057"/>
        </row>
        <row r="14058">
          <cell r="B14058"/>
        </row>
        <row r="14059">
          <cell r="B14059"/>
        </row>
        <row r="14060">
          <cell r="B14060"/>
        </row>
        <row r="14061">
          <cell r="B14061"/>
        </row>
        <row r="14062">
          <cell r="B14062"/>
        </row>
        <row r="14063">
          <cell r="B14063"/>
        </row>
        <row r="14064">
          <cell r="B14064"/>
        </row>
        <row r="14065">
          <cell r="B14065"/>
        </row>
        <row r="14066">
          <cell r="B14066"/>
        </row>
        <row r="14067">
          <cell r="B14067"/>
        </row>
        <row r="14068">
          <cell r="B14068"/>
        </row>
        <row r="14069">
          <cell r="B14069"/>
        </row>
        <row r="14070">
          <cell r="B14070"/>
        </row>
        <row r="14071">
          <cell r="B14071"/>
        </row>
        <row r="14072">
          <cell r="B14072"/>
        </row>
        <row r="14073">
          <cell r="B14073"/>
        </row>
        <row r="14074">
          <cell r="B14074"/>
        </row>
        <row r="14075">
          <cell r="B14075"/>
        </row>
        <row r="14076">
          <cell r="B14076"/>
        </row>
        <row r="14077">
          <cell r="B14077"/>
        </row>
        <row r="14078">
          <cell r="B14078"/>
        </row>
        <row r="14079">
          <cell r="B14079"/>
        </row>
        <row r="14080">
          <cell r="B14080"/>
        </row>
        <row r="14081">
          <cell r="B14081"/>
        </row>
        <row r="14082">
          <cell r="B14082"/>
        </row>
        <row r="14083">
          <cell r="B14083"/>
        </row>
        <row r="14084">
          <cell r="B14084"/>
        </row>
        <row r="14085">
          <cell r="B14085"/>
        </row>
        <row r="14086">
          <cell r="B14086"/>
        </row>
        <row r="14087">
          <cell r="B14087"/>
        </row>
        <row r="14088">
          <cell r="B14088"/>
        </row>
        <row r="14089">
          <cell r="B14089"/>
        </row>
        <row r="14090">
          <cell r="B14090"/>
        </row>
        <row r="14091">
          <cell r="B14091"/>
        </row>
        <row r="14092">
          <cell r="B14092"/>
        </row>
        <row r="14093">
          <cell r="B14093"/>
        </row>
        <row r="14094">
          <cell r="B14094"/>
        </row>
        <row r="14095">
          <cell r="B14095"/>
        </row>
        <row r="14096">
          <cell r="B14096"/>
        </row>
        <row r="14097">
          <cell r="B14097"/>
        </row>
        <row r="14098">
          <cell r="B14098"/>
        </row>
        <row r="14099">
          <cell r="B14099"/>
        </row>
        <row r="14100">
          <cell r="B14100"/>
        </row>
        <row r="14101">
          <cell r="B14101"/>
        </row>
        <row r="14102">
          <cell r="B14102"/>
        </row>
        <row r="14103">
          <cell r="B14103"/>
        </row>
        <row r="14104">
          <cell r="B14104"/>
        </row>
        <row r="14105">
          <cell r="B14105"/>
        </row>
        <row r="14106">
          <cell r="B14106"/>
        </row>
        <row r="14107">
          <cell r="B14107"/>
        </row>
        <row r="14108">
          <cell r="B14108"/>
        </row>
        <row r="14109">
          <cell r="B14109"/>
        </row>
        <row r="14110">
          <cell r="B14110"/>
        </row>
        <row r="14111">
          <cell r="B14111"/>
        </row>
        <row r="14112">
          <cell r="B14112"/>
        </row>
        <row r="14113">
          <cell r="B14113"/>
        </row>
        <row r="14114">
          <cell r="B14114"/>
        </row>
        <row r="14115">
          <cell r="B14115"/>
        </row>
        <row r="14116">
          <cell r="B14116"/>
        </row>
        <row r="14117">
          <cell r="B14117"/>
        </row>
        <row r="14118">
          <cell r="B14118"/>
        </row>
        <row r="14119">
          <cell r="B14119"/>
        </row>
        <row r="14120">
          <cell r="B14120"/>
        </row>
        <row r="14121">
          <cell r="B14121"/>
        </row>
        <row r="14122">
          <cell r="B14122"/>
        </row>
        <row r="14123">
          <cell r="B14123"/>
        </row>
        <row r="14124">
          <cell r="B14124"/>
        </row>
        <row r="14125">
          <cell r="B14125"/>
        </row>
        <row r="14126">
          <cell r="B14126"/>
        </row>
        <row r="14127">
          <cell r="B14127"/>
        </row>
        <row r="14128">
          <cell r="B14128"/>
        </row>
        <row r="14129">
          <cell r="B14129"/>
        </row>
        <row r="14130">
          <cell r="B14130"/>
        </row>
        <row r="14131">
          <cell r="B14131"/>
        </row>
        <row r="14132">
          <cell r="B14132"/>
        </row>
        <row r="14133">
          <cell r="B14133"/>
        </row>
        <row r="14134">
          <cell r="B14134"/>
        </row>
        <row r="14135">
          <cell r="B14135"/>
        </row>
        <row r="14136">
          <cell r="B14136"/>
        </row>
        <row r="14137">
          <cell r="B14137"/>
        </row>
        <row r="14138">
          <cell r="B14138"/>
        </row>
        <row r="14139">
          <cell r="B14139"/>
        </row>
        <row r="14140">
          <cell r="B14140"/>
        </row>
        <row r="14141">
          <cell r="B14141"/>
        </row>
        <row r="14142">
          <cell r="B14142"/>
        </row>
        <row r="14143">
          <cell r="B14143"/>
        </row>
        <row r="14144">
          <cell r="B14144"/>
        </row>
        <row r="14145">
          <cell r="B14145"/>
        </row>
        <row r="14146">
          <cell r="B14146"/>
        </row>
        <row r="14147">
          <cell r="B14147"/>
        </row>
        <row r="14148">
          <cell r="B14148"/>
        </row>
        <row r="14149">
          <cell r="B14149"/>
        </row>
        <row r="14150">
          <cell r="B14150"/>
        </row>
        <row r="14151">
          <cell r="B14151"/>
        </row>
        <row r="14152">
          <cell r="B14152"/>
        </row>
        <row r="14153">
          <cell r="B14153"/>
        </row>
        <row r="14154">
          <cell r="B14154"/>
        </row>
        <row r="14155">
          <cell r="B14155"/>
        </row>
        <row r="14156">
          <cell r="B14156"/>
        </row>
        <row r="14157">
          <cell r="B14157"/>
        </row>
        <row r="14158">
          <cell r="B14158"/>
        </row>
        <row r="14159">
          <cell r="B14159"/>
        </row>
        <row r="14160">
          <cell r="B14160"/>
        </row>
        <row r="14161">
          <cell r="B14161"/>
        </row>
        <row r="14162">
          <cell r="B14162"/>
        </row>
        <row r="14163">
          <cell r="B14163"/>
        </row>
        <row r="14164">
          <cell r="B14164"/>
        </row>
        <row r="14165">
          <cell r="B14165"/>
        </row>
        <row r="14166">
          <cell r="B14166"/>
        </row>
        <row r="14167">
          <cell r="B14167"/>
        </row>
        <row r="14168">
          <cell r="B14168"/>
        </row>
        <row r="14169">
          <cell r="B14169"/>
        </row>
        <row r="14170">
          <cell r="B14170"/>
        </row>
        <row r="14171">
          <cell r="B14171"/>
        </row>
        <row r="14172">
          <cell r="B14172"/>
        </row>
        <row r="14173">
          <cell r="B14173"/>
        </row>
        <row r="14174">
          <cell r="B14174"/>
        </row>
        <row r="14175">
          <cell r="B14175"/>
        </row>
        <row r="14176">
          <cell r="B14176"/>
        </row>
        <row r="14177">
          <cell r="B14177"/>
        </row>
        <row r="14178">
          <cell r="B14178"/>
        </row>
        <row r="14179">
          <cell r="B14179"/>
        </row>
        <row r="14180">
          <cell r="B14180"/>
        </row>
        <row r="14181">
          <cell r="B14181"/>
        </row>
        <row r="14182">
          <cell r="B14182"/>
        </row>
        <row r="14183">
          <cell r="B14183"/>
        </row>
        <row r="14184">
          <cell r="B14184"/>
        </row>
        <row r="14185">
          <cell r="B14185"/>
        </row>
        <row r="14186">
          <cell r="B14186"/>
        </row>
        <row r="14187">
          <cell r="B14187"/>
        </row>
        <row r="14188">
          <cell r="B14188"/>
        </row>
        <row r="14189">
          <cell r="B14189"/>
        </row>
        <row r="14190">
          <cell r="B14190"/>
        </row>
        <row r="14191">
          <cell r="B14191"/>
        </row>
        <row r="14192">
          <cell r="B14192"/>
        </row>
        <row r="14193">
          <cell r="B14193"/>
        </row>
        <row r="14194">
          <cell r="B14194"/>
        </row>
        <row r="14195">
          <cell r="B14195"/>
        </row>
        <row r="14196">
          <cell r="B14196"/>
        </row>
        <row r="14197">
          <cell r="B14197"/>
        </row>
        <row r="14198">
          <cell r="B14198"/>
        </row>
        <row r="14199">
          <cell r="B14199"/>
        </row>
        <row r="14200">
          <cell r="B14200"/>
        </row>
        <row r="14201">
          <cell r="B14201"/>
        </row>
        <row r="14202">
          <cell r="B14202"/>
        </row>
        <row r="14203">
          <cell r="B14203"/>
        </row>
        <row r="14204">
          <cell r="B14204"/>
        </row>
        <row r="14205">
          <cell r="B14205"/>
        </row>
        <row r="14206">
          <cell r="B14206"/>
        </row>
        <row r="14207">
          <cell r="B14207"/>
        </row>
        <row r="14208">
          <cell r="B14208"/>
        </row>
        <row r="14209">
          <cell r="B14209"/>
        </row>
        <row r="14210">
          <cell r="B14210"/>
        </row>
        <row r="14211">
          <cell r="B14211"/>
        </row>
        <row r="14212">
          <cell r="B14212"/>
        </row>
        <row r="14213">
          <cell r="B14213"/>
        </row>
        <row r="14214">
          <cell r="B14214"/>
        </row>
        <row r="14215">
          <cell r="B14215"/>
        </row>
        <row r="14216">
          <cell r="B14216"/>
        </row>
        <row r="14217">
          <cell r="B14217"/>
        </row>
        <row r="14218">
          <cell r="B14218"/>
        </row>
        <row r="14219">
          <cell r="B14219"/>
        </row>
        <row r="14220">
          <cell r="B14220"/>
        </row>
        <row r="14221">
          <cell r="B14221"/>
        </row>
        <row r="14222">
          <cell r="B14222"/>
        </row>
        <row r="14223">
          <cell r="B14223"/>
        </row>
        <row r="14224">
          <cell r="B14224"/>
        </row>
        <row r="14225">
          <cell r="B14225"/>
        </row>
        <row r="14226">
          <cell r="B14226"/>
        </row>
        <row r="14227">
          <cell r="B14227"/>
        </row>
        <row r="14228">
          <cell r="B14228"/>
        </row>
        <row r="14229">
          <cell r="B14229"/>
        </row>
        <row r="14230">
          <cell r="B14230"/>
        </row>
        <row r="14231">
          <cell r="B14231"/>
        </row>
        <row r="14232">
          <cell r="B14232"/>
        </row>
        <row r="14233">
          <cell r="B14233"/>
        </row>
        <row r="14234">
          <cell r="B14234"/>
        </row>
        <row r="14235">
          <cell r="B14235"/>
        </row>
        <row r="14236">
          <cell r="B14236"/>
        </row>
        <row r="14237">
          <cell r="B14237"/>
        </row>
        <row r="14238">
          <cell r="B14238"/>
        </row>
        <row r="14239">
          <cell r="B14239"/>
        </row>
        <row r="14240">
          <cell r="B14240"/>
        </row>
        <row r="14241">
          <cell r="B14241"/>
        </row>
        <row r="14242">
          <cell r="B14242"/>
        </row>
        <row r="14243">
          <cell r="B14243"/>
        </row>
        <row r="14244">
          <cell r="B14244"/>
        </row>
        <row r="14245">
          <cell r="B14245"/>
        </row>
        <row r="14246">
          <cell r="B14246"/>
        </row>
        <row r="14247">
          <cell r="B14247"/>
        </row>
        <row r="14248">
          <cell r="B14248"/>
        </row>
        <row r="14249">
          <cell r="B14249"/>
        </row>
        <row r="14250">
          <cell r="B14250"/>
        </row>
        <row r="14251">
          <cell r="B14251"/>
        </row>
        <row r="14252">
          <cell r="B14252"/>
        </row>
        <row r="14253">
          <cell r="B14253"/>
        </row>
        <row r="14254">
          <cell r="B14254"/>
        </row>
        <row r="14255">
          <cell r="B14255"/>
        </row>
        <row r="14256">
          <cell r="B14256"/>
        </row>
        <row r="14257">
          <cell r="B14257"/>
        </row>
        <row r="14258">
          <cell r="B14258"/>
        </row>
        <row r="14259">
          <cell r="B14259"/>
        </row>
        <row r="14260">
          <cell r="B14260"/>
        </row>
        <row r="14261">
          <cell r="B14261"/>
        </row>
        <row r="14262">
          <cell r="B14262"/>
        </row>
        <row r="14263">
          <cell r="B14263"/>
        </row>
        <row r="14264">
          <cell r="B14264"/>
        </row>
        <row r="14265">
          <cell r="B14265"/>
        </row>
        <row r="14266">
          <cell r="B14266"/>
        </row>
        <row r="14267">
          <cell r="B14267"/>
        </row>
        <row r="14268">
          <cell r="B14268"/>
        </row>
        <row r="14269">
          <cell r="B14269"/>
        </row>
        <row r="14270">
          <cell r="B14270"/>
        </row>
        <row r="14271">
          <cell r="B14271"/>
        </row>
        <row r="14272">
          <cell r="B14272"/>
        </row>
        <row r="14273">
          <cell r="B14273"/>
        </row>
        <row r="14274">
          <cell r="B14274"/>
        </row>
        <row r="14275">
          <cell r="B14275"/>
        </row>
        <row r="14276">
          <cell r="B14276"/>
        </row>
        <row r="14277">
          <cell r="B14277"/>
        </row>
        <row r="14278">
          <cell r="B14278"/>
        </row>
        <row r="14279">
          <cell r="B14279"/>
        </row>
        <row r="14280">
          <cell r="B14280"/>
        </row>
        <row r="14281">
          <cell r="B14281"/>
        </row>
        <row r="14282">
          <cell r="B14282"/>
        </row>
        <row r="14283">
          <cell r="B14283"/>
        </row>
        <row r="14284">
          <cell r="B14284"/>
        </row>
        <row r="14285">
          <cell r="B14285"/>
        </row>
        <row r="14286">
          <cell r="B14286"/>
        </row>
        <row r="14287">
          <cell r="B14287"/>
        </row>
        <row r="14288">
          <cell r="B14288"/>
        </row>
        <row r="14289">
          <cell r="B14289"/>
        </row>
        <row r="14290">
          <cell r="B14290"/>
        </row>
        <row r="14291">
          <cell r="B14291"/>
        </row>
        <row r="14292">
          <cell r="B14292"/>
        </row>
        <row r="14293">
          <cell r="B14293"/>
        </row>
        <row r="14294">
          <cell r="B14294"/>
        </row>
        <row r="14295">
          <cell r="B14295"/>
        </row>
        <row r="14296">
          <cell r="B14296"/>
        </row>
        <row r="14297">
          <cell r="B14297"/>
        </row>
        <row r="14298">
          <cell r="B14298"/>
        </row>
        <row r="14299">
          <cell r="B14299"/>
        </row>
        <row r="14300">
          <cell r="B14300"/>
        </row>
        <row r="14301">
          <cell r="B14301"/>
        </row>
        <row r="14302">
          <cell r="B14302"/>
        </row>
        <row r="14303">
          <cell r="B14303"/>
        </row>
        <row r="14304">
          <cell r="B14304"/>
        </row>
        <row r="14305">
          <cell r="B14305"/>
        </row>
        <row r="14306">
          <cell r="B14306"/>
        </row>
        <row r="14307">
          <cell r="B14307"/>
        </row>
        <row r="14308">
          <cell r="B14308"/>
        </row>
        <row r="14309">
          <cell r="B14309"/>
        </row>
        <row r="14310">
          <cell r="B14310"/>
        </row>
        <row r="14311">
          <cell r="B14311"/>
        </row>
        <row r="14312">
          <cell r="B14312"/>
        </row>
        <row r="14313">
          <cell r="B14313"/>
        </row>
        <row r="14314">
          <cell r="B14314"/>
        </row>
        <row r="14315">
          <cell r="B14315"/>
        </row>
        <row r="14316">
          <cell r="B14316"/>
        </row>
        <row r="14317">
          <cell r="B14317"/>
        </row>
        <row r="14318">
          <cell r="B14318"/>
        </row>
        <row r="14319">
          <cell r="B14319"/>
        </row>
        <row r="14320">
          <cell r="B14320"/>
        </row>
        <row r="14321">
          <cell r="B14321"/>
        </row>
        <row r="14322">
          <cell r="B14322"/>
        </row>
        <row r="14323">
          <cell r="B14323"/>
        </row>
        <row r="14324">
          <cell r="B14324"/>
        </row>
        <row r="14325">
          <cell r="B14325"/>
        </row>
        <row r="14326">
          <cell r="B14326"/>
        </row>
        <row r="14327">
          <cell r="B14327"/>
        </row>
        <row r="14328">
          <cell r="B14328"/>
        </row>
        <row r="14329">
          <cell r="B14329"/>
        </row>
        <row r="14330">
          <cell r="B14330"/>
        </row>
        <row r="14331">
          <cell r="B14331"/>
        </row>
        <row r="14332">
          <cell r="B14332"/>
        </row>
        <row r="14333">
          <cell r="B14333"/>
        </row>
        <row r="14334">
          <cell r="B14334"/>
        </row>
        <row r="14335">
          <cell r="B14335"/>
        </row>
        <row r="14336">
          <cell r="B14336"/>
        </row>
        <row r="14337">
          <cell r="B14337"/>
        </row>
        <row r="14338">
          <cell r="B14338"/>
        </row>
        <row r="14339">
          <cell r="B14339"/>
        </row>
        <row r="14340">
          <cell r="B14340"/>
        </row>
        <row r="14341">
          <cell r="B14341"/>
        </row>
        <row r="14342">
          <cell r="B14342"/>
        </row>
        <row r="14343">
          <cell r="B14343"/>
        </row>
        <row r="14344">
          <cell r="B14344"/>
        </row>
        <row r="14345">
          <cell r="B14345"/>
        </row>
        <row r="14346">
          <cell r="B14346"/>
        </row>
        <row r="14347">
          <cell r="B14347"/>
        </row>
        <row r="14348">
          <cell r="B14348"/>
        </row>
        <row r="14349">
          <cell r="B14349"/>
        </row>
        <row r="14350">
          <cell r="B14350"/>
        </row>
        <row r="14351">
          <cell r="B14351"/>
        </row>
        <row r="14352">
          <cell r="B14352"/>
        </row>
        <row r="14353">
          <cell r="B14353"/>
        </row>
        <row r="14354">
          <cell r="B14354"/>
        </row>
        <row r="14355">
          <cell r="B14355"/>
        </row>
        <row r="14356">
          <cell r="B14356"/>
        </row>
        <row r="14357">
          <cell r="B14357"/>
        </row>
        <row r="14358">
          <cell r="B14358"/>
        </row>
        <row r="14359">
          <cell r="B14359"/>
        </row>
        <row r="14360">
          <cell r="B14360"/>
        </row>
        <row r="14361">
          <cell r="B14361"/>
        </row>
        <row r="14362">
          <cell r="B14362"/>
        </row>
        <row r="14363">
          <cell r="B14363"/>
        </row>
        <row r="14364">
          <cell r="B14364"/>
        </row>
        <row r="14365">
          <cell r="B14365"/>
        </row>
        <row r="14366">
          <cell r="B14366"/>
        </row>
        <row r="14367">
          <cell r="B14367"/>
        </row>
        <row r="14368">
          <cell r="B14368"/>
        </row>
        <row r="14369">
          <cell r="B14369"/>
        </row>
        <row r="14370">
          <cell r="B14370"/>
        </row>
        <row r="14371">
          <cell r="B14371"/>
        </row>
        <row r="14372">
          <cell r="B14372"/>
        </row>
        <row r="14373">
          <cell r="B14373"/>
        </row>
        <row r="14374">
          <cell r="B14374"/>
        </row>
        <row r="14375">
          <cell r="B14375"/>
        </row>
        <row r="14376">
          <cell r="B14376"/>
        </row>
        <row r="14377">
          <cell r="B14377"/>
        </row>
        <row r="14378">
          <cell r="B14378"/>
        </row>
        <row r="14379">
          <cell r="B14379"/>
        </row>
        <row r="14380">
          <cell r="B14380"/>
        </row>
        <row r="14381">
          <cell r="B14381"/>
        </row>
        <row r="14382">
          <cell r="B14382"/>
        </row>
        <row r="14383">
          <cell r="B14383"/>
        </row>
        <row r="14384">
          <cell r="B14384"/>
        </row>
        <row r="14385">
          <cell r="B14385"/>
        </row>
        <row r="14386">
          <cell r="B14386"/>
        </row>
        <row r="14387">
          <cell r="B14387"/>
        </row>
        <row r="14388">
          <cell r="B14388"/>
        </row>
        <row r="14389">
          <cell r="B14389"/>
        </row>
        <row r="14390">
          <cell r="B14390"/>
        </row>
        <row r="14391">
          <cell r="B14391"/>
        </row>
        <row r="14392">
          <cell r="B14392"/>
        </row>
        <row r="14393">
          <cell r="B14393"/>
        </row>
        <row r="14394">
          <cell r="B14394"/>
        </row>
        <row r="14395">
          <cell r="B14395"/>
        </row>
        <row r="14396">
          <cell r="B14396"/>
        </row>
        <row r="14397">
          <cell r="B14397"/>
        </row>
        <row r="14398">
          <cell r="B14398"/>
        </row>
        <row r="14399">
          <cell r="B14399"/>
        </row>
        <row r="14400">
          <cell r="B14400"/>
        </row>
        <row r="14401">
          <cell r="B14401"/>
        </row>
        <row r="14402">
          <cell r="B14402"/>
        </row>
        <row r="14403">
          <cell r="B14403"/>
        </row>
        <row r="14404">
          <cell r="B14404"/>
        </row>
        <row r="14405">
          <cell r="B14405"/>
        </row>
        <row r="14406">
          <cell r="B14406"/>
        </row>
        <row r="14407">
          <cell r="B14407"/>
        </row>
        <row r="14408">
          <cell r="B14408"/>
        </row>
        <row r="14409">
          <cell r="B14409"/>
        </row>
        <row r="14410">
          <cell r="B14410"/>
        </row>
        <row r="14411">
          <cell r="B14411"/>
        </row>
        <row r="14412">
          <cell r="B14412"/>
        </row>
        <row r="14413">
          <cell r="B14413"/>
        </row>
        <row r="14414">
          <cell r="B14414"/>
        </row>
        <row r="14415">
          <cell r="B14415"/>
        </row>
        <row r="14416">
          <cell r="B14416"/>
        </row>
        <row r="14417">
          <cell r="B14417"/>
        </row>
        <row r="14418">
          <cell r="B14418"/>
        </row>
        <row r="14419">
          <cell r="B14419"/>
        </row>
        <row r="14420">
          <cell r="B14420"/>
        </row>
        <row r="14421">
          <cell r="B14421"/>
        </row>
        <row r="14422">
          <cell r="B14422"/>
        </row>
        <row r="14423">
          <cell r="B14423"/>
        </row>
        <row r="14424">
          <cell r="B14424"/>
        </row>
        <row r="14425">
          <cell r="B14425"/>
        </row>
        <row r="14426">
          <cell r="B14426"/>
        </row>
        <row r="14427">
          <cell r="B14427"/>
        </row>
        <row r="14428">
          <cell r="B14428"/>
        </row>
        <row r="14429">
          <cell r="B14429"/>
        </row>
        <row r="14430">
          <cell r="B14430"/>
        </row>
        <row r="14431">
          <cell r="B14431"/>
        </row>
        <row r="14432">
          <cell r="B14432"/>
        </row>
        <row r="14433">
          <cell r="B14433"/>
        </row>
        <row r="14434">
          <cell r="B14434"/>
        </row>
        <row r="14435">
          <cell r="B14435"/>
        </row>
        <row r="14436">
          <cell r="B14436"/>
        </row>
        <row r="14437">
          <cell r="B14437"/>
        </row>
        <row r="14438">
          <cell r="B14438"/>
        </row>
        <row r="14439">
          <cell r="B14439"/>
        </row>
        <row r="14440">
          <cell r="B14440"/>
        </row>
        <row r="14441">
          <cell r="B14441"/>
        </row>
        <row r="14442">
          <cell r="B14442"/>
        </row>
        <row r="14443">
          <cell r="B14443"/>
        </row>
        <row r="14444">
          <cell r="B14444"/>
        </row>
        <row r="14445">
          <cell r="B14445"/>
        </row>
        <row r="14446">
          <cell r="B14446"/>
        </row>
        <row r="14447">
          <cell r="B14447"/>
        </row>
        <row r="14448">
          <cell r="B14448"/>
        </row>
        <row r="14449">
          <cell r="B14449"/>
        </row>
        <row r="14450">
          <cell r="B14450"/>
        </row>
        <row r="14451">
          <cell r="B14451"/>
        </row>
        <row r="14452">
          <cell r="B14452"/>
        </row>
        <row r="14453">
          <cell r="B14453"/>
        </row>
        <row r="14454">
          <cell r="B14454"/>
        </row>
        <row r="14455">
          <cell r="B14455"/>
        </row>
        <row r="14456">
          <cell r="B14456"/>
        </row>
        <row r="14457">
          <cell r="B14457"/>
        </row>
        <row r="14458">
          <cell r="B14458"/>
        </row>
        <row r="14459">
          <cell r="B14459"/>
        </row>
        <row r="14460">
          <cell r="B14460"/>
        </row>
        <row r="14461">
          <cell r="B14461"/>
        </row>
        <row r="14462">
          <cell r="B14462"/>
        </row>
        <row r="14463">
          <cell r="B14463"/>
        </row>
        <row r="14464">
          <cell r="B14464"/>
        </row>
        <row r="14465">
          <cell r="B14465"/>
        </row>
        <row r="14466">
          <cell r="B14466"/>
        </row>
        <row r="14467">
          <cell r="B14467"/>
        </row>
        <row r="14468">
          <cell r="B14468"/>
        </row>
        <row r="14469">
          <cell r="B14469"/>
        </row>
        <row r="14470">
          <cell r="B14470"/>
        </row>
        <row r="14471">
          <cell r="B14471"/>
        </row>
        <row r="14472">
          <cell r="B14472"/>
        </row>
        <row r="14473">
          <cell r="B14473"/>
        </row>
        <row r="14474">
          <cell r="B14474"/>
        </row>
        <row r="14475">
          <cell r="B14475"/>
        </row>
        <row r="14476">
          <cell r="B14476"/>
        </row>
        <row r="14477">
          <cell r="B14477"/>
        </row>
        <row r="14478">
          <cell r="B14478"/>
        </row>
        <row r="14479">
          <cell r="B14479"/>
        </row>
        <row r="14480">
          <cell r="B14480"/>
        </row>
        <row r="14481">
          <cell r="B14481"/>
        </row>
        <row r="14482">
          <cell r="B14482"/>
        </row>
        <row r="14483">
          <cell r="B14483"/>
        </row>
        <row r="14484">
          <cell r="B14484"/>
        </row>
        <row r="14485">
          <cell r="B14485"/>
        </row>
        <row r="14486">
          <cell r="B14486"/>
        </row>
        <row r="14487">
          <cell r="B14487"/>
        </row>
        <row r="14488">
          <cell r="B14488"/>
        </row>
        <row r="14489">
          <cell r="B14489"/>
        </row>
        <row r="14490">
          <cell r="B14490"/>
        </row>
        <row r="14491">
          <cell r="B14491"/>
        </row>
        <row r="14492">
          <cell r="B14492"/>
        </row>
        <row r="14493">
          <cell r="B14493"/>
        </row>
        <row r="14494">
          <cell r="B14494"/>
        </row>
        <row r="14495">
          <cell r="B14495"/>
        </row>
        <row r="14496">
          <cell r="B14496"/>
        </row>
        <row r="14497">
          <cell r="B14497"/>
        </row>
        <row r="14498">
          <cell r="B14498"/>
        </row>
        <row r="14499">
          <cell r="B14499"/>
        </row>
        <row r="14500">
          <cell r="B14500"/>
        </row>
        <row r="14501">
          <cell r="B14501"/>
        </row>
        <row r="14502">
          <cell r="B14502"/>
        </row>
        <row r="14503">
          <cell r="B14503"/>
        </row>
        <row r="14504">
          <cell r="B14504"/>
        </row>
        <row r="14505">
          <cell r="B14505"/>
        </row>
        <row r="14506">
          <cell r="B14506"/>
        </row>
        <row r="14507">
          <cell r="B14507"/>
        </row>
        <row r="14508">
          <cell r="B14508"/>
        </row>
        <row r="14509">
          <cell r="B14509"/>
        </row>
        <row r="14510">
          <cell r="B14510"/>
        </row>
        <row r="14511">
          <cell r="B14511"/>
        </row>
        <row r="14512">
          <cell r="B14512"/>
        </row>
        <row r="14513">
          <cell r="B14513"/>
        </row>
        <row r="14514">
          <cell r="B14514"/>
        </row>
        <row r="14515">
          <cell r="B14515"/>
        </row>
        <row r="14516">
          <cell r="B14516"/>
        </row>
        <row r="14517">
          <cell r="B14517"/>
        </row>
        <row r="14518">
          <cell r="B14518"/>
        </row>
        <row r="14519">
          <cell r="B14519"/>
        </row>
        <row r="14520">
          <cell r="B14520"/>
        </row>
        <row r="14521">
          <cell r="B14521"/>
        </row>
        <row r="14522">
          <cell r="B14522"/>
        </row>
        <row r="14523">
          <cell r="B14523"/>
        </row>
        <row r="14524">
          <cell r="B14524"/>
        </row>
        <row r="14525">
          <cell r="B14525"/>
        </row>
        <row r="14526">
          <cell r="B14526"/>
        </row>
        <row r="14527">
          <cell r="B14527"/>
        </row>
        <row r="14528">
          <cell r="B14528"/>
        </row>
        <row r="14529">
          <cell r="B14529"/>
        </row>
        <row r="14530">
          <cell r="B14530"/>
        </row>
        <row r="14531">
          <cell r="B14531"/>
        </row>
        <row r="14532">
          <cell r="B14532"/>
        </row>
        <row r="14533">
          <cell r="B14533"/>
        </row>
        <row r="14534">
          <cell r="B14534"/>
        </row>
        <row r="14535">
          <cell r="B14535"/>
        </row>
        <row r="14536">
          <cell r="B14536"/>
        </row>
        <row r="14537">
          <cell r="B14537"/>
        </row>
        <row r="14538">
          <cell r="B14538"/>
        </row>
        <row r="14539">
          <cell r="B14539"/>
        </row>
        <row r="14540">
          <cell r="B14540"/>
        </row>
        <row r="14541">
          <cell r="B14541"/>
        </row>
        <row r="14542">
          <cell r="B14542"/>
        </row>
        <row r="14543">
          <cell r="B14543"/>
        </row>
        <row r="14544">
          <cell r="B14544"/>
        </row>
        <row r="14545">
          <cell r="B14545"/>
        </row>
        <row r="14546">
          <cell r="B14546"/>
        </row>
        <row r="14547">
          <cell r="B14547"/>
        </row>
        <row r="14548">
          <cell r="B14548"/>
        </row>
        <row r="14549">
          <cell r="B14549"/>
        </row>
        <row r="14550">
          <cell r="B14550"/>
        </row>
        <row r="14551">
          <cell r="B14551"/>
        </row>
        <row r="14552">
          <cell r="B14552"/>
        </row>
        <row r="14553">
          <cell r="B14553"/>
        </row>
        <row r="14554">
          <cell r="B14554"/>
        </row>
        <row r="14555">
          <cell r="B14555"/>
        </row>
        <row r="14556">
          <cell r="B14556"/>
        </row>
        <row r="14557">
          <cell r="B14557"/>
        </row>
        <row r="14558">
          <cell r="B14558"/>
        </row>
        <row r="14559">
          <cell r="B14559"/>
        </row>
        <row r="14560">
          <cell r="B14560"/>
        </row>
        <row r="14561">
          <cell r="B14561"/>
        </row>
        <row r="14562">
          <cell r="B14562"/>
        </row>
        <row r="14563">
          <cell r="B14563"/>
        </row>
        <row r="14564">
          <cell r="B14564"/>
        </row>
        <row r="14565">
          <cell r="B14565"/>
        </row>
        <row r="14566">
          <cell r="B14566"/>
        </row>
        <row r="14567">
          <cell r="B14567"/>
        </row>
        <row r="14568">
          <cell r="B14568"/>
        </row>
        <row r="14569">
          <cell r="B14569"/>
        </row>
        <row r="14570">
          <cell r="B14570"/>
        </row>
        <row r="14571">
          <cell r="B14571"/>
        </row>
        <row r="14572">
          <cell r="B14572"/>
        </row>
        <row r="14573">
          <cell r="B14573"/>
        </row>
        <row r="14574">
          <cell r="B14574"/>
        </row>
        <row r="14575">
          <cell r="B14575"/>
        </row>
        <row r="14576">
          <cell r="B14576"/>
        </row>
        <row r="14577">
          <cell r="B14577"/>
        </row>
        <row r="14578">
          <cell r="B14578"/>
        </row>
        <row r="14579">
          <cell r="B14579"/>
        </row>
        <row r="14580">
          <cell r="B14580"/>
        </row>
        <row r="14581">
          <cell r="B14581"/>
        </row>
        <row r="14582">
          <cell r="B14582"/>
        </row>
        <row r="14583">
          <cell r="B14583"/>
        </row>
        <row r="14584">
          <cell r="B14584"/>
        </row>
        <row r="14585">
          <cell r="B14585"/>
        </row>
        <row r="14586">
          <cell r="B14586"/>
        </row>
        <row r="14587">
          <cell r="B14587"/>
        </row>
        <row r="14588">
          <cell r="B14588"/>
        </row>
        <row r="14589">
          <cell r="B14589"/>
        </row>
        <row r="14590">
          <cell r="B14590"/>
        </row>
        <row r="14591">
          <cell r="B14591"/>
        </row>
        <row r="14592">
          <cell r="B14592"/>
        </row>
        <row r="14593">
          <cell r="B14593"/>
        </row>
        <row r="14594">
          <cell r="B14594"/>
        </row>
        <row r="14595">
          <cell r="B14595"/>
        </row>
        <row r="14596">
          <cell r="B14596"/>
        </row>
        <row r="14597">
          <cell r="B14597"/>
        </row>
        <row r="14598">
          <cell r="B14598"/>
        </row>
        <row r="14599">
          <cell r="B14599"/>
        </row>
        <row r="14600">
          <cell r="B14600"/>
        </row>
        <row r="14601">
          <cell r="B14601"/>
        </row>
        <row r="14602">
          <cell r="B14602"/>
        </row>
        <row r="14603">
          <cell r="B14603"/>
        </row>
        <row r="14604">
          <cell r="B14604"/>
        </row>
        <row r="14605">
          <cell r="B14605"/>
        </row>
        <row r="14606">
          <cell r="B14606"/>
        </row>
        <row r="14607">
          <cell r="B14607"/>
        </row>
        <row r="14608">
          <cell r="B14608"/>
        </row>
        <row r="14609">
          <cell r="B14609"/>
        </row>
        <row r="14610">
          <cell r="B14610"/>
        </row>
        <row r="14611">
          <cell r="B14611"/>
        </row>
        <row r="14612">
          <cell r="B14612"/>
        </row>
        <row r="14613">
          <cell r="B14613"/>
        </row>
        <row r="14614">
          <cell r="B14614"/>
        </row>
        <row r="14615">
          <cell r="B14615"/>
        </row>
        <row r="14616">
          <cell r="B14616"/>
        </row>
        <row r="14617">
          <cell r="B14617"/>
        </row>
        <row r="14618">
          <cell r="B14618"/>
        </row>
        <row r="14619">
          <cell r="B14619"/>
        </row>
        <row r="14620">
          <cell r="B14620"/>
        </row>
        <row r="14621">
          <cell r="B14621"/>
        </row>
        <row r="14622">
          <cell r="B14622"/>
        </row>
        <row r="14623">
          <cell r="B14623"/>
        </row>
        <row r="14624">
          <cell r="B14624"/>
        </row>
        <row r="14625">
          <cell r="B14625"/>
        </row>
        <row r="14626">
          <cell r="B14626"/>
        </row>
        <row r="14627">
          <cell r="B14627"/>
        </row>
        <row r="14628">
          <cell r="B14628"/>
        </row>
        <row r="14629">
          <cell r="B14629"/>
        </row>
        <row r="14630">
          <cell r="B14630"/>
        </row>
        <row r="14631">
          <cell r="B14631"/>
        </row>
        <row r="14632">
          <cell r="B14632"/>
        </row>
        <row r="14633">
          <cell r="B14633"/>
        </row>
        <row r="14634">
          <cell r="B14634"/>
        </row>
        <row r="14635">
          <cell r="B14635"/>
        </row>
        <row r="14636">
          <cell r="B14636"/>
        </row>
        <row r="14637">
          <cell r="B14637"/>
        </row>
        <row r="14638">
          <cell r="B14638"/>
        </row>
        <row r="14639">
          <cell r="B14639"/>
        </row>
        <row r="14640">
          <cell r="B14640"/>
        </row>
        <row r="14641">
          <cell r="B14641"/>
        </row>
        <row r="14642">
          <cell r="B14642"/>
        </row>
        <row r="14643">
          <cell r="B14643"/>
        </row>
        <row r="14644">
          <cell r="B14644"/>
        </row>
        <row r="14645">
          <cell r="B14645"/>
        </row>
        <row r="14646">
          <cell r="B14646"/>
        </row>
        <row r="14647">
          <cell r="B14647"/>
        </row>
        <row r="14648">
          <cell r="B14648"/>
        </row>
        <row r="14649">
          <cell r="B14649"/>
        </row>
        <row r="14650">
          <cell r="B14650"/>
        </row>
        <row r="14651">
          <cell r="B14651"/>
        </row>
        <row r="14652">
          <cell r="B14652"/>
        </row>
        <row r="14653">
          <cell r="B14653"/>
        </row>
        <row r="14654">
          <cell r="B14654"/>
        </row>
        <row r="14655">
          <cell r="B14655"/>
        </row>
        <row r="14656">
          <cell r="B14656"/>
        </row>
        <row r="14657">
          <cell r="B14657"/>
        </row>
        <row r="14658">
          <cell r="B14658"/>
        </row>
        <row r="14659">
          <cell r="B14659"/>
        </row>
        <row r="14660">
          <cell r="B14660"/>
        </row>
        <row r="14661">
          <cell r="B14661"/>
        </row>
        <row r="14662">
          <cell r="B14662"/>
        </row>
        <row r="14663">
          <cell r="B14663"/>
        </row>
        <row r="14664">
          <cell r="B14664"/>
        </row>
        <row r="14665">
          <cell r="B14665"/>
        </row>
        <row r="14666">
          <cell r="B14666"/>
        </row>
        <row r="14667">
          <cell r="B14667"/>
        </row>
        <row r="14668">
          <cell r="B14668"/>
        </row>
        <row r="14669">
          <cell r="B14669"/>
        </row>
        <row r="14670">
          <cell r="B14670"/>
        </row>
        <row r="14671">
          <cell r="B14671"/>
        </row>
        <row r="14672">
          <cell r="B14672"/>
        </row>
        <row r="14673">
          <cell r="B14673"/>
        </row>
        <row r="14674">
          <cell r="B14674"/>
        </row>
        <row r="14675">
          <cell r="B14675"/>
        </row>
        <row r="14676">
          <cell r="B14676"/>
        </row>
        <row r="14677">
          <cell r="B14677"/>
        </row>
        <row r="14678">
          <cell r="B14678"/>
        </row>
        <row r="14679">
          <cell r="B14679"/>
        </row>
        <row r="14680">
          <cell r="B14680"/>
        </row>
        <row r="14681">
          <cell r="B14681"/>
        </row>
        <row r="14682">
          <cell r="B14682"/>
        </row>
        <row r="14683">
          <cell r="B14683"/>
        </row>
        <row r="14684">
          <cell r="B14684"/>
        </row>
        <row r="14685">
          <cell r="B14685"/>
        </row>
        <row r="14686">
          <cell r="B14686"/>
        </row>
        <row r="14687">
          <cell r="B14687"/>
        </row>
        <row r="14688">
          <cell r="B14688"/>
        </row>
        <row r="14689">
          <cell r="B14689"/>
        </row>
        <row r="14690">
          <cell r="B14690"/>
        </row>
        <row r="14691">
          <cell r="B14691"/>
        </row>
        <row r="14692">
          <cell r="B14692"/>
        </row>
        <row r="14693">
          <cell r="B14693"/>
        </row>
        <row r="14694">
          <cell r="B14694"/>
        </row>
        <row r="14695">
          <cell r="B14695"/>
        </row>
        <row r="14696">
          <cell r="B14696"/>
        </row>
        <row r="14697">
          <cell r="B14697"/>
        </row>
        <row r="14698">
          <cell r="B14698"/>
        </row>
        <row r="14699">
          <cell r="B14699"/>
        </row>
        <row r="14700">
          <cell r="B14700"/>
        </row>
        <row r="14701">
          <cell r="B14701"/>
        </row>
        <row r="14702">
          <cell r="B14702"/>
        </row>
        <row r="14703">
          <cell r="B14703"/>
        </row>
        <row r="14704">
          <cell r="B14704"/>
        </row>
        <row r="14705">
          <cell r="B14705"/>
        </row>
        <row r="14706">
          <cell r="B14706"/>
        </row>
        <row r="14707">
          <cell r="B14707"/>
        </row>
        <row r="14708">
          <cell r="B14708"/>
        </row>
        <row r="14709">
          <cell r="B14709"/>
        </row>
        <row r="14710">
          <cell r="B14710"/>
        </row>
        <row r="14711">
          <cell r="B14711"/>
        </row>
        <row r="14712">
          <cell r="B14712"/>
        </row>
        <row r="14713">
          <cell r="B14713"/>
        </row>
        <row r="14714">
          <cell r="B14714"/>
        </row>
        <row r="14715">
          <cell r="B14715"/>
        </row>
        <row r="14716">
          <cell r="B14716"/>
        </row>
        <row r="14717">
          <cell r="B14717"/>
        </row>
        <row r="14718">
          <cell r="B14718"/>
        </row>
        <row r="14719">
          <cell r="B14719"/>
        </row>
        <row r="14720">
          <cell r="B14720"/>
        </row>
        <row r="14721">
          <cell r="B14721"/>
        </row>
        <row r="14722">
          <cell r="B14722"/>
        </row>
        <row r="14723">
          <cell r="B14723"/>
        </row>
        <row r="14724">
          <cell r="B14724"/>
        </row>
        <row r="14725">
          <cell r="B14725"/>
        </row>
        <row r="14726">
          <cell r="B14726"/>
        </row>
        <row r="14727">
          <cell r="B14727"/>
        </row>
        <row r="14728">
          <cell r="B14728"/>
        </row>
        <row r="14729">
          <cell r="B14729"/>
        </row>
        <row r="14730">
          <cell r="B14730"/>
        </row>
        <row r="14731">
          <cell r="B14731"/>
        </row>
        <row r="14732">
          <cell r="B14732"/>
        </row>
        <row r="14733">
          <cell r="B14733"/>
        </row>
        <row r="14734">
          <cell r="B14734"/>
        </row>
        <row r="14735">
          <cell r="B14735"/>
        </row>
        <row r="14736">
          <cell r="B14736"/>
        </row>
        <row r="14737">
          <cell r="B14737"/>
        </row>
        <row r="14738">
          <cell r="B14738"/>
        </row>
        <row r="14739">
          <cell r="B14739"/>
        </row>
        <row r="14740">
          <cell r="B14740"/>
        </row>
        <row r="14741">
          <cell r="B14741"/>
        </row>
        <row r="14742">
          <cell r="B14742"/>
        </row>
        <row r="14743">
          <cell r="B14743"/>
        </row>
        <row r="14744">
          <cell r="B14744"/>
        </row>
        <row r="14745">
          <cell r="B14745"/>
        </row>
        <row r="14746">
          <cell r="B14746"/>
        </row>
        <row r="14747">
          <cell r="B14747"/>
        </row>
        <row r="14748">
          <cell r="B14748"/>
        </row>
        <row r="14749">
          <cell r="B14749"/>
        </row>
        <row r="14750">
          <cell r="B14750"/>
        </row>
        <row r="14751">
          <cell r="B14751"/>
        </row>
        <row r="14752">
          <cell r="B14752"/>
        </row>
        <row r="14753">
          <cell r="B14753"/>
        </row>
        <row r="14754">
          <cell r="B14754"/>
        </row>
        <row r="14755">
          <cell r="B14755"/>
        </row>
        <row r="14756">
          <cell r="B14756"/>
        </row>
        <row r="14757">
          <cell r="B14757"/>
        </row>
        <row r="14758">
          <cell r="B14758"/>
        </row>
        <row r="14759">
          <cell r="B14759"/>
        </row>
        <row r="14760">
          <cell r="B14760"/>
        </row>
        <row r="14761">
          <cell r="B14761"/>
        </row>
        <row r="14762">
          <cell r="B14762"/>
        </row>
        <row r="14763">
          <cell r="B14763"/>
        </row>
        <row r="14764">
          <cell r="B14764"/>
        </row>
        <row r="14765">
          <cell r="B14765"/>
        </row>
        <row r="14766">
          <cell r="B14766"/>
        </row>
        <row r="14767">
          <cell r="B14767"/>
        </row>
        <row r="14768">
          <cell r="B14768"/>
        </row>
        <row r="14769">
          <cell r="B14769"/>
        </row>
        <row r="14770">
          <cell r="B14770"/>
        </row>
        <row r="14771">
          <cell r="B14771"/>
        </row>
        <row r="14772">
          <cell r="B14772"/>
        </row>
        <row r="14773">
          <cell r="B14773"/>
        </row>
        <row r="14774">
          <cell r="B14774"/>
        </row>
        <row r="14775">
          <cell r="B14775"/>
        </row>
        <row r="14776">
          <cell r="B14776"/>
        </row>
        <row r="14777">
          <cell r="B14777"/>
        </row>
        <row r="14778">
          <cell r="B14778"/>
        </row>
        <row r="14779">
          <cell r="B14779"/>
        </row>
        <row r="14780">
          <cell r="B14780"/>
        </row>
        <row r="14781">
          <cell r="B14781"/>
        </row>
        <row r="14782">
          <cell r="B14782"/>
        </row>
        <row r="14783">
          <cell r="B14783"/>
        </row>
        <row r="14784">
          <cell r="B14784"/>
        </row>
        <row r="14785">
          <cell r="B14785"/>
        </row>
        <row r="14786">
          <cell r="B14786"/>
        </row>
        <row r="14787">
          <cell r="B14787"/>
        </row>
        <row r="14788">
          <cell r="B14788"/>
        </row>
        <row r="14789">
          <cell r="B14789"/>
        </row>
        <row r="14790">
          <cell r="B14790"/>
        </row>
        <row r="14791">
          <cell r="B14791"/>
        </row>
        <row r="14792">
          <cell r="B14792"/>
        </row>
        <row r="14793">
          <cell r="B14793"/>
        </row>
        <row r="14794">
          <cell r="B14794"/>
        </row>
        <row r="14795">
          <cell r="B14795"/>
        </row>
        <row r="14796">
          <cell r="B14796"/>
        </row>
        <row r="14797">
          <cell r="B14797"/>
        </row>
        <row r="14798">
          <cell r="B14798"/>
        </row>
        <row r="14799">
          <cell r="B14799"/>
        </row>
        <row r="14800">
          <cell r="B14800"/>
        </row>
        <row r="14801">
          <cell r="B14801"/>
        </row>
        <row r="14802">
          <cell r="B14802"/>
        </row>
        <row r="14803">
          <cell r="B14803"/>
        </row>
        <row r="14804">
          <cell r="B14804"/>
        </row>
        <row r="14805">
          <cell r="B14805"/>
        </row>
        <row r="14806">
          <cell r="B14806"/>
        </row>
        <row r="14807">
          <cell r="B14807"/>
        </row>
        <row r="14808">
          <cell r="B14808"/>
        </row>
        <row r="14809">
          <cell r="B14809"/>
        </row>
        <row r="14810">
          <cell r="B14810"/>
        </row>
        <row r="14811">
          <cell r="B14811"/>
        </row>
        <row r="14812">
          <cell r="B14812"/>
        </row>
        <row r="14813">
          <cell r="B14813"/>
        </row>
        <row r="14814">
          <cell r="B14814"/>
        </row>
        <row r="14815">
          <cell r="B14815"/>
        </row>
        <row r="14816">
          <cell r="B14816"/>
        </row>
        <row r="14817">
          <cell r="B14817"/>
        </row>
        <row r="14818">
          <cell r="B14818"/>
        </row>
        <row r="14819">
          <cell r="B14819"/>
        </row>
        <row r="14820">
          <cell r="B14820"/>
        </row>
        <row r="14821">
          <cell r="B14821"/>
        </row>
        <row r="14822">
          <cell r="B14822"/>
        </row>
        <row r="14823">
          <cell r="B14823"/>
        </row>
        <row r="14824">
          <cell r="B14824"/>
        </row>
        <row r="14825">
          <cell r="B14825"/>
        </row>
        <row r="14826">
          <cell r="B14826"/>
        </row>
        <row r="14827">
          <cell r="B14827"/>
        </row>
        <row r="14828">
          <cell r="B14828"/>
        </row>
        <row r="14829">
          <cell r="B14829"/>
        </row>
        <row r="14830">
          <cell r="B14830"/>
        </row>
        <row r="14831">
          <cell r="B14831"/>
        </row>
        <row r="14832">
          <cell r="B14832"/>
        </row>
        <row r="14833">
          <cell r="B14833"/>
        </row>
        <row r="14834">
          <cell r="B14834"/>
        </row>
        <row r="14835">
          <cell r="B14835"/>
        </row>
        <row r="14836">
          <cell r="B14836"/>
        </row>
        <row r="14837">
          <cell r="B14837"/>
        </row>
        <row r="14838">
          <cell r="B14838"/>
        </row>
        <row r="14839">
          <cell r="B14839"/>
        </row>
        <row r="14840">
          <cell r="B14840"/>
        </row>
        <row r="14841">
          <cell r="B14841"/>
        </row>
        <row r="14842">
          <cell r="B14842"/>
        </row>
        <row r="14843">
          <cell r="B14843"/>
        </row>
        <row r="14844">
          <cell r="B14844"/>
        </row>
        <row r="14845">
          <cell r="B14845"/>
        </row>
        <row r="14846">
          <cell r="B14846"/>
        </row>
        <row r="14847">
          <cell r="B14847"/>
        </row>
        <row r="14848">
          <cell r="B14848"/>
        </row>
        <row r="14849">
          <cell r="B14849"/>
        </row>
        <row r="14850">
          <cell r="B14850"/>
        </row>
        <row r="14851">
          <cell r="B14851"/>
        </row>
        <row r="14852">
          <cell r="B14852"/>
        </row>
        <row r="14853">
          <cell r="B14853"/>
        </row>
        <row r="14854">
          <cell r="B14854"/>
        </row>
        <row r="14855">
          <cell r="B14855"/>
        </row>
        <row r="14856">
          <cell r="B14856"/>
        </row>
        <row r="14857">
          <cell r="B14857"/>
        </row>
        <row r="14858">
          <cell r="B14858"/>
        </row>
        <row r="14859">
          <cell r="B14859"/>
        </row>
        <row r="14860">
          <cell r="B14860"/>
        </row>
        <row r="14861">
          <cell r="B14861"/>
        </row>
        <row r="14862">
          <cell r="B14862"/>
        </row>
        <row r="14863">
          <cell r="B14863"/>
        </row>
        <row r="14864">
          <cell r="B14864"/>
        </row>
        <row r="14865">
          <cell r="B14865"/>
        </row>
        <row r="14866">
          <cell r="B14866"/>
        </row>
        <row r="14867">
          <cell r="B14867"/>
        </row>
        <row r="14868">
          <cell r="B14868"/>
        </row>
        <row r="14869">
          <cell r="B14869"/>
        </row>
        <row r="14870">
          <cell r="B14870"/>
        </row>
        <row r="14871">
          <cell r="B14871"/>
        </row>
        <row r="14872">
          <cell r="B14872"/>
        </row>
        <row r="14873">
          <cell r="B14873"/>
        </row>
        <row r="14874">
          <cell r="B14874"/>
        </row>
        <row r="14875">
          <cell r="B14875"/>
        </row>
        <row r="14876">
          <cell r="B14876"/>
        </row>
        <row r="14877">
          <cell r="B14877"/>
        </row>
        <row r="14878">
          <cell r="B14878"/>
        </row>
        <row r="14879">
          <cell r="B14879"/>
        </row>
        <row r="14880">
          <cell r="B14880"/>
        </row>
        <row r="14881">
          <cell r="B14881"/>
        </row>
        <row r="14882">
          <cell r="B14882"/>
        </row>
        <row r="14883">
          <cell r="B14883"/>
        </row>
        <row r="14884">
          <cell r="B14884"/>
        </row>
        <row r="14885">
          <cell r="B14885"/>
        </row>
        <row r="14886">
          <cell r="B14886"/>
        </row>
        <row r="14887">
          <cell r="B14887"/>
        </row>
        <row r="14888">
          <cell r="B14888"/>
        </row>
        <row r="14889">
          <cell r="B14889"/>
        </row>
        <row r="14890">
          <cell r="B14890"/>
        </row>
        <row r="14891">
          <cell r="B14891"/>
        </row>
        <row r="14892">
          <cell r="B14892"/>
        </row>
        <row r="14893">
          <cell r="B14893"/>
        </row>
        <row r="14894">
          <cell r="B14894"/>
        </row>
        <row r="14895">
          <cell r="B14895"/>
        </row>
        <row r="14896">
          <cell r="B14896"/>
        </row>
        <row r="14897">
          <cell r="B14897"/>
        </row>
        <row r="14898">
          <cell r="B14898"/>
        </row>
        <row r="14899">
          <cell r="B14899"/>
        </row>
        <row r="14900">
          <cell r="B14900"/>
        </row>
        <row r="14901">
          <cell r="B14901"/>
        </row>
        <row r="14902">
          <cell r="B14902"/>
        </row>
        <row r="14903">
          <cell r="B14903"/>
        </row>
        <row r="14904">
          <cell r="B14904"/>
        </row>
        <row r="14905">
          <cell r="B14905"/>
        </row>
        <row r="14906">
          <cell r="B14906"/>
        </row>
        <row r="14907">
          <cell r="B14907"/>
        </row>
        <row r="14908">
          <cell r="B14908"/>
        </row>
        <row r="14909">
          <cell r="B14909"/>
        </row>
        <row r="14910">
          <cell r="B14910"/>
        </row>
        <row r="14911">
          <cell r="B14911"/>
        </row>
        <row r="14912">
          <cell r="B14912"/>
        </row>
        <row r="14913">
          <cell r="B14913"/>
        </row>
        <row r="14914">
          <cell r="B14914"/>
        </row>
        <row r="14915">
          <cell r="B14915"/>
        </row>
        <row r="14916">
          <cell r="B14916"/>
        </row>
        <row r="14917">
          <cell r="B14917"/>
        </row>
        <row r="14918">
          <cell r="B14918"/>
        </row>
        <row r="14919">
          <cell r="B14919"/>
        </row>
        <row r="14920">
          <cell r="B14920"/>
        </row>
        <row r="14921">
          <cell r="B14921"/>
        </row>
        <row r="14922">
          <cell r="B14922"/>
        </row>
        <row r="14923">
          <cell r="B14923"/>
        </row>
        <row r="14924">
          <cell r="B14924"/>
        </row>
        <row r="14925">
          <cell r="B14925"/>
        </row>
        <row r="14926">
          <cell r="B14926"/>
        </row>
        <row r="14927">
          <cell r="B14927"/>
        </row>
        <row r="14928">
          <cell r="B14928"/>
        </row>
        <row r="14929">
          <cell r="B14929"/>
        </row>
        <row r="14930">
          <cell r="B14930"/>
        </row>
        <row r="14931">
          <cell r="B14931"/>
        </row>
        <row r="14932">
          <cell r="B14932"/>
        </row>
        <row r="14933">
          <cell r="B14933"/>
        </row>
        <row r="14934">
          <cell r="B14934"/>
        </row>
        <row r="14935">
          <cell r="B14935"/>
        </row>
        <row r="14936">
          <cell r="B14936"/>
        </row>
        <row r="14937">
          <cell r="B14937"/>
        </row>
        <row r="14938">
          <cell r="B14938"/>
        </row>
        <row r="14939">
          <cell r="B14939"/>
        </row>
        <row r="14940">
          <cell r="B14940"/>
        </row>
        <row r="14941">
          <cell r="B14941"/>
        </row>
        <row r="14942">
          <cell r="B14942"/>
        </row>
        <row r="14943">
          <cell r="B14943"/>
        </row>
        <row r="14944">
          <cell r="B14944"/>
        </row>
        <row r="14945">
          <cell r="B14945"/>
        </row>
        <row r="14946">
          <cell r="B14946"/>
        </row>
        <row r="14947">
          <cell r="B14947"/>
        </row>
        <row r="14948">
          <cell r="B14948"/>
        </row>
        <row r="14949">
          <cell r="B14949"/>
        </row>
        <row r="14950">
          <cell r="B14950"/>
        </row>
        <row r="14951">
          <cell r="B14951"/>
        </row>
        <row r="14952">
          <cell r="B14952"/>
        </row>
        <row r="14953">
          <cell r="B14953"/>
        </row>
        <row r="14954">
          <cell r="B14954"/>
        </row>
        <row r="14955">
          <cell r="B14955"/>
        </row>
        <row r="14956">
          <cell r="B14956"/>
        </row>
        <row r="14957">
          <cell r="B14957"/>
        </row>
        <row r="14958">
          <cell r="B14958"/>
        </row>
        <row r="14959">
          <cell r="B14959"/>
        </row>
        <row r="14960">
          <cell r="B14960"/>
        </row>
        <row r="14961">
          <cell r="B14961"/>
        </row>
        <row r="14962">
          <cell r="B14962"/>
        </row>
        <row r="14963">
          <cell r="B14963"/>
        </row>
        <row r="14964">
          <cell r="B14964"/>
        </row>
        <row r="14965">
          <cell r="B14965"/>
        </row>
        <row r="14966">
          <cell r="B14966"/>
        </row>
        <row r="14967">
          <cell r="B14967"/>
        </row>
        <row r="14968">
          <cell r="B14968"/>
        </row>
        <row r="14969">
          <cell r="B14969"/>
        </row>
        <row r="14970">
          <cell r="B14970"/>
        </row>
        <row r="14971">
          <cell r="B14971"/>
        </row>
        <row r="14972">
          <cell r="B14972"/>
        </row>
        <row r="14973">
          <cell r="B14973"/>
        </row>
        <row r="14974">
          <cell r="B14974"/>
        </row>
        <row r="14975">
          <cell r="B14975"/>
        </row>
        <row r="14976">
          <cell r="B14976"/>
        </row>
        <row r="14977">
          <cell r="B14977"/>
        </row>
        <row r="14978">
          <cell r="B14978"/>
        </row>
        <row r="14979">
          <cell r="B14979"/>
        </row>
        <row r="14980">
          <cell r="B14980"/>
        </row>
        <row r="14981">
          <cell r="B14981"/>
        </row>
        <row r="14982">
          <cell r="B14982"/>
        </row>
        <row r="14983">
          <cell r="B14983"/>
        </row>
        <row r="14984">
          <cell r="B14984"/>
        </row>
        <row r="14985">
          <cell r="B14985"/>
        </row>
        <row r="14986">
          <cell r="B14986"/>
        </row>
        <row r="14987">
          <cell r="B14987"/>
        </row>
        <row r="14988">
          <cell r="B14988"/>
        </row>
        <row r="14989">
          <cell r="B14989"/>
        </row>
        <row r="14990">
          <cell r="B14990"/>
        </row>
        <row r="14991">
          <cell r="B14991"/>
        </row>
        <row r="14992">
          <cell r="B14992"/>
        </row>
        <row r="14993">
          <cell r="B14993"/>
        </row>
        <row r="14994">
          <cell r="B14994"/>
        </row>
        <row r="14995">
          <cell r="B14995"/>
        </row>
        <row r="14996">
          <cell r="B14996"/>
        </row>
        <row r="14997">
          <cell r="B14997"/>
        </row>
        <row r="14998">
          <cell r="B14998"/>
        </row>
        <row r="14999">
          <cell r="B14999"/>
        </row>
        <row r="15000">
          <cell r="B15000"/>
        </row>
        <row r="15001">
          <cell r="B15001"/>
        </row>
        <row r="15002">
          <cell r="B15002"/>
        </row>
        <row r="15003">
          <cell r="B15003"/>
        </row>
        <row r="15004">
          <cell r="B15004"/>
        </row>
        <row r="15005">
          <cell r="B15005"/>
        </row>
        <row r="15006">
          <cell r="B15006"/>
        </row>
        <row r="15007">
          <cell r="B15007"/>
        </row>
        <row r="15008">
          <cell r="B15008"/>
        </row>
        <row r="15009">
          <cell r="B15009"/>
        </row>
        <row r="15010">
          <cell r="B15010"/>
        </row>
        <row r="15011">
          <cell r="B15011"/>
        </row>
        <row r="15012">
          <cell r="B15012"/>
        </row>
        <row r="15013">
          <cell r="B15013"/>
        </row>
        <row r="15014">
          <cell r="B15014"/>
        </row>
        <row r="15015">
          <cell r="B15015"/>
        </row>
        <row r="15016">
          <cell r="B15016"/>
        </row>
        <row r="15017">
          <cell r="B15017"/>
        </row>
        <row r="15018">
          <cell r="B15018"/>
        </row>
        <row r="15019">
          <cell r="B15019"/>
        </row>
        <row r="15020">
          <cell r="B15020"/>
        </row>
        <row r="15021">
          <cell r="B15021"/>
        </row>
        <row r="15022">
          <cell r="B15022"/>
        </row>
        <row r="15023">
          <cell r="B15023"/>
        </row>
        <row r="15024">
          <cell r="B15024"/>
        </row>
        <row r="15025">
          <cell r="B15025"/>
        </row>
        <row r="15026">
          <cell r="B15026"/>
        </row>
        <row r="15027">
          <cell r="B15027"/>
        </row>
        <row r="15028">
          <cell r="B15028"/>
        </row>
        <row r="15029">
          <cell r="B15029"/>
        </row>
        <row r="15030">
          <cell r="B15030"/>
        </row>
        <row r="15031">
          <cell r="B15031"/>
        </row>
        <row r="15032">
          <cell r="B15032"/>
        </row>
        <row r="15033">
          <cell r="B15033"/>
        </row>
        <row r="15034">
          <cell r="B15034"/>
        </row>
        <row r="15035">
          <cell r="B15035"/>
        </row>
        <row r="15036">
          <cell r="B15036"/>
        </row>
        <row r="15037">
          <cell r="B15037"/>
        </row>
        <row r="15038">
          <cell r="B15038"/>
        </row>
        <row r="15039">
          <cell r="B15039"/>
        </row>
        <row r="15040">
          <cell r="B15040"/>
        </row>
        <row r="15041">
          <cell r="B15041"/>
        </row>
        <row r="15042">
          <cell r="B15042"/>
        </row>
        <row r="15043">
          <cell r="B15043"/>
        </row>
        <row r="15044">
          <cell r="B15044"/>
        </row>
        <row r="15045">
          <cell r="B15045"/>
        </row>
        <row r="15046">
          <cell r="B15046"/>
        </row>
        <row r="15047">
          <cell r="B15047"/>
        </row>
        <row r="15048">
          <cell r="B15048"/>
        </row>
        <row r="15049">
          <cell r="B15049"/>
        </row>
        <row r="15050">
          <cell r="B15050"/>
        </row>
        <row r="15051">
          <cell r="B15051"/>
        </row>
        <row r="15052">
          <cell r="B15052"/>
        </row>
        <row r="15053">
          <cell r="B15053"/>
        </row>
        <row r="15054">
          <cell r="B15054"/>
        </row>
        <row r="15055">
          <cell r="B15055"/>
        </row>
        <row r="15056">
          <cell r="B15056"/>
        </row>
        <row r="15057">
          <cell r="B15057"/>
        </row>
        <row r="15058">
          <cell r="B15058"/>
        </row>
        <row r="15059">
          <cell r="B15059"/>
        </row>
        <row r="15060">
          <cell r="B15060"/>
        </row>
        <row r="15061">
          <cell r="B15061"/>
        </row>
        <row r="15062">
          <cell r="B15062"/>
        </row>
        <row r="15063">
          <cell r="B15063"/>
        </row>
        <row r="15064">
          <cell r="B15064"/>
        </row>
        <row r="15065">
          <cell r="B15065"/>
        </row>
        <row r="15066">
          <cell r="B15066"/>
        </row>
        <row r="15067">
          <cell r="B15067"/>
        </row>
        <row r="15068">
          <cell r="B15068"/>
        </row>
        <row r="15069">
          <cell r="B15069"/>
        </row>
        <row r="15070">
          <cell r="B15070"/>
        </row>
        <row r="15071">
          <cell r="B15071"/>
        </row>
        <row r="15072">
          <cell r="B15072"/>
        </row>
        <row r="15073">
          <cell r="B15073"/>
        </row>
        <row r="15074">
          <cell r="B15074"/>
        </row>
        <row r="15075">
          <cell r="B15075"/>
        </row>
        <row r="15076">
          <cell r="B15076"/>
        </row>
        <row r="15077">
          <cell r="B15077"/>
        </row>
        <row r="15078">
          <cell r="B15078"/>
        </row>
        <row r="15079">
          <cell r="B15079"/>
        </row>
        <row r="15080">
          <cell r="B15080"/>
        </row>
        <row r="15081">
          <cell r="B15081"/>
        </row>
        <row r="15082">
          <cell r="B15082"/>
        </row>
        <row r="15083">
          <cell r="B15083"/>
        </row>
        <row r="15084">
          <cell r="B15084"/>
        </row>
        <row r="15085">
          <cell r="B15085"/>
        </row>
        <row r="15086">
          <cell r="B15086"/>
        </row>
        <row r="15087">
          <cell r="B15087"/>
        </row>
        <row r="15088">
          <cell r="B15088"/>
        </row>
        <row r="15089">
          <cell r="B15089"/>
        </row>
        <row r="15090">
          <cell r="B15090"/>
        </row>
        <row r="15091">
          <cell r="B15091"/>
        </row>
        <row r="15092">
          <cell r="B15092"/>
        </row>
        <row r="15093">
          <cell r="B15093"/>
        </row>
        <row r="15094">
          <cell r="B15094"/>
        </row>
        <row r="15095">
          <cell r="B15095"/>
        </row>
        <row r="15096">
          <cell r="B15096"/>
        </row>
        <row r="15097">
          <cell r="B15097"/>
        </row>
        <row r="15098">
          <cell r="B15098"/>
        </row>
        <row r="15099">
          <cell r="B15099"/>
        </row>
        <row r="15100">
          <cell r="B15100"/>
        </row>
        <row r="15101">
          <cell r="B15101"/>
        </row>
        <row r="15102">
          <cell r="B15102"/>
        </row>
        <row r="15103">
          <cell r="B15103"/>
        </row>
        <row r="15104">
          <cell r="B15104"/>
        </row>
        <row r="15105">
          <cell r="B15105"/>
        </row>
        <row r="15106">
          <cell r="B15106"/>
        </row>
        <row r="15107">
          <cell r="B15107"/>
        </row>
        <row r="15108">
          <cell r="B15108"/>
        </row>
        <row r="15109">
          <cell r="B15109"/>
        </row>
        <row r="15110">
          <cell r="B15110"/>
        </row>
        <row r="15111">
          <cell r="B15111"/>
        </row>
        <row r="15112">
          <cell r="B15112"/>
        </row>
        <row r="15113">
          <cell r="B15113"/>
        </row>
        <row r="15114">
          <cell r="B15114"/>
        </row>
        <row r="15115">
          <cell r="B15115"/>
        </row>
        <row r="15116">
          <cell r="B15116"/>
        </row>
        <row r="15117">
          <cell r="B15117"/>
        </row>
        <row r="15118">
          <cell r="B15118"/>
        </row>
        <row r="15119">
          <cell r="B15119"/>
        </row>
        <row r="15120">
          <cell r="B15120"/>
        </row>
        <row r="15121">
          <cell r="B15121"/>
        </row>
        <row r="15122">
          <cell r="B15122"/>
        </row>
        <row r="15123">
          <cell r="B15123"/>
        </row>
        <row r="15124">
          <cell r="B15124"/>
        </row>
        <row r="15125">
          <cell r="B15125"/>
        </row>
        <row r="15126">
          <cell r="B15126"/>
        </row>
        <row r="15127">
          <cell r="B15127"/>
        </row>
        <row r="15128">
          <cell r="B15128"/>
        </row>
        <row r="15129">
          <cell r="B15129"/>
        </row>
        <row r="15130">
          <cell r="B15130"/>
        </row>
        <row r="15131">
          <cell r="B15131"/>
        </row>
        <row r="15132">
          <cell r="B15132"/>
        </row>
        <row r="15133">
          <cell r="B15133"/>
        </row>
        <row r="15134">
          <cell r="B15134"/>
        </row>
        <row r="15135">
          <cell r="B15135"/>
        </row>
        <row r="15136">
          <cell r="B15136"/>
        </row>
        <row r="15137">
          <cell r="B15137"/>
        </row>
        <row r="15138">
          <cell r="B15138"/>
        </row>
        <row r="15139">
          <cell r="B15139"/>
        </row>
        <row r="15140">
          <cell r="B15140"/>
        </row>
        <row r="15141">
          <cell r="B15141"/>
        </row>
        <row r="15142">
          <cell r="B15142"/>
        </row>
        <row r="15143">
          <cell r="B15143"/>
        </row>
        <row r="15144">
          <cell r="B15144"/>
        </row>
        <row r="15145">
          <cell r="B15145"/>
        </row>
        <row r="15146">
          <cell r="B15146"/>
        </row>
        <row r="15147">
          <cell r="B15147"/>
        </row>
        <row r="15148">
          <cell r="B15148"/>
        </row>
        <row r="15149">
          <cell r="B15149"/>
        </row>
        <row r="15150">
          <cell r="B15150"/>
        </row>
        <row r="15151">
          <cell r="B15151"/>
        </row>
        <row r="15152">
          <cell r="B15152"/>
        </row>
        <row r="15153">
          <cell r="B15153"/>
        </row>
        <row r="15154">
          <cell r="B15154"/>
        </row>
        <row r="15155">
          <cell r="B15155"/>
        </row>
        <row r="15156">
          <cell r="B15156"/>
        </row>
        <row r="15157">
          <cell r="B15157"/>
        </row>
        <row r="15158">
          <cell r="B15158"/>
        </row>
        <row r="15159">
          <cell r="B15159"/>
        </row>
        <row r="15160">
          <cell r="B15160"/>
        </row>
        <row r="15161">
          <cell r="B15161"/>
        </row>
        <row r="15162">
          <cell r="B15162"/>
        </row>
        <row r="15163">
          <cell r="B15163"/>
        </row>
        <row r="15164">
          <cell r="B15164"/>
        </row>
        <row r="15165">
          <cell r="B15165"/>
        </row>
        <row r="15166">
          <cell r="B15166"/>
        </row>
        <row r="15167">
          <cell r="B15167"/>
        </row>
        <row r="15168">
          <cell r="B15168"/>
        </row>
        <row r="15169">
          <cell r="B15169"/>
        </row>
        <row r="15170">
          <cell r="B15170"/>
        </row>
        <row r="15171">
          <cell r="B15171"/>
        </row>
        <row r="15172">
          <cell r="B15172"/>
        </row>
        <row r="15173">
          <cell r="B15173"/>
        </row>
        <row r="15174">
          <cell r="B15174"/>
        </row>
        <row r="15175">
          <cell r="B15175"/>
        </row>
        <row r="15176">
          <cell r="B15176"/>
        </row>
        <row r="15177">
          <cell r="B15177"/>
        </row>
        <row r="15178">
          <cell r="B15178"/>
        </row>
        <row r="15179">
          <cell r="B15179"/>
        </row>
        <row r="15180">
          <cell r="B15180"/>
        </row>
        <row r="15181">
          <cell r="B15181"/>
        </row>
        <row r="15182">
          <cell r="B15182"/>
        </row>
        <row r="15183">
          <cell r="B15183"/>
        </row>
        <row r="15184">
          <cell r="B15184"/>
        </row>
        <row r="15185">
          <cell r="B15185"/>
        </row>
        <row r="15186">
          <cell r="B15186"/>
        </row>
        <row r="15187">
          <cell r="B15187"/>
        </row>
        <row r="15188">
          <cell r="B15188"/>
        </row>
        <row r="15189">
          <cell r="B15189"/>
        </row>
        <row r="15190">
          <cell r="B15190"/>
        </row>
        <row r="15191">
          <cell r="B15191"/>
        </row>
        <row r="15192">
          <cell r="B15192"/>
        </row>
        <row r="15193">
          <cell r="B15193"/>
        </row>
        <row r="15194">
          <cell r="B15194"/>
        </row>
        <row r="15195">
          <cell r="B15195"/>
        </row>
        <row r="15196">
          <cell r="B15196"/>
        </row>
        <row r="15197">
          <cell r="B15197"/>
        </row>
        <row r="15198">
          <cell r="B15198"/>
        </row>
        <row r="15199">
          <cell r="B15199"/>
        </row>
        <row r="15200">
          <cell r="B15200"/>
        </row>
        <row r="15201">
          <cell r="B15201"/>
        </row>
        <row r="15202">
          <cell r="B15202"/>
        </row>
        <row r="15203">
          <cell r="B15203"/>
        </row>
        <row r="15204">
          <cell r="B15204"/>
        </row>
        <row r="15205">
          <cell r="B15205"/>
        </row>
        <row r="15206">
          <cell r="B15206"/>
        </row>
        <row r="15207">
          <cell r="B15207"/>
        </row>
        <row r="15208">
          <cell r="B15208"/>
        </row>
        <row r="15209">
          <cell r="B15209"/>
        </row>
        <row r="15210">
          <cell r="B15210"/>
        </row>
        <row r="15211">
          <cell r="B15211"/>
        </row>
        <row r="15212">
          <cell r="B15212"/>
        </row>
        <row r="15213">
          <cell r="B15213"/>
        </row>
        <row r="15214">
          <cell r="B15214"/>
        </row>
        <row r="15215">
          <cell r="B15215"/>
        </row>
        <row r="15216">
          <cell r="B15216"/>
        </row>
        <row r="15217">
          <cell r="B15217"/>
        </row>
        <row r="15218">
          <cell r="B15218"/>
        </row>
        <row r="15219">
          <cell r="B15219"/>
        </row>
        <row r="15220">
          <cell r="B15220"/>
        </row>
        <row r="15221">
          <cell r="B15221"/>
        </row>
        <row r="15222">
          <cell r="B15222"/>
        </row>
        <row r="15223">
          <cell r="B15223"/>
        </row>
        <row r="15224">
          <cell r="B15224"/>
        </row>
        <row r="15225">
          <cell r="B15225"/>
        </row>
        <row r="15226">
          <cell r="B15226"/>
        </row>
        <row r="15227">
          <cell r="B15227"/>
        </row>
        <row r="15228">
          <cell r="B15228"/>
        </row>
        <row r="15229">
          <cell r="B15229"/>
        </row>
        <row r="15230">
          <cell r="B15230"/>
        </row>
        <row r="15231">
          <cell r="B15231"/>
        </row>
        <row r="15232">
          <cell r="B15232"/>
        </row>
        <row r="15233">
          <cell r="B15233"/>
        </row>
        <row r="15234">
          <cell r="B15234"/>
        </row>
        <row r="15235">
          <cell r="B15235"/>
        </row>
        <row r="15236">
          <cell r="B15236"/>
        </row>
        <row r="15237">
          <cell r="B15237"/>
        </row>
        <row r="15238">
          <cell r="B15238"/>
        </row>
        <row r="15239">
          <cell r="B15239"/>
        </row>
        <row r="15240">
          <cell r="B15240"/>
        </row>
        <row r="15241">
          <cell r="B15241"/>
        </row>
        <row r="15242">
          <cell r="B15242"/>
        </row>
        <row r="15243">
          <cell r="B15243"/>
        </row>
        <row r="15244">
          <cell r="B15244"/>
        </row>
        <row r="15245">
          <cell r="B15245"/>
        </row>
        <row r="15246">
          <cell r="B15246"/>
        </row>
        <row r="15247">
          <cell r="B15247"/>
        </row>
        <row r="15248">
          <cell r="B15248"/>
        </row>
        <row r="15249">
          <cell r="B15249"/>
        </row>
        <row r="15250">
          <cell r="B15250"/>
        </row>
        <row r="15251">
          <cell r="B15251"/>
        </row>
        <row r="15252">
          <cell r="B15252"/>
        </row>
        <row r="15253">
          <cell r="B15253"/>
        </row>
        <row r="15254">
          <cell r="B15254"/>
        </row>
        <row r="15255">
          <cell r="B15255"/>
        </row>
        <row r="15256">
          <cell r="B15256"/>
        </row>
        <row r="15257">
          <cell r="B15257"/>
        </row>
        <row r="15258">
          <cell r="B15258"/>
        </row>
        <row r="15259">
          <cell r="B15259"/>
        </row>
        <row r="15260">
          <cell r="B15260"/>
        </row>
        <row r="15261">
          <cell r="B15261"/>
        </row>
        <row r="15262">
          <cell r="B15262"/>
        </row>
        <row r="15263">
          <cell r="B15263"/>
        </row>
        <row r="15264">
          <cell r="B15264"/>
        </row>
        <row r="15265">
          <cell r="B15265"/>
        </row>
        <row r="15266">
          <cell r="B15266"/>
        </row>
        <row r="15267">
          <cell r="B15267"/>
        </row>
        <row r="15268">
          <cell r="B15268"/>
        </row>
        <row r="15269">
          <cell r="B15269"/>
        </row>
        <row r="15270">
          <cell r="B15270"/>
        </row>
        <row r="15271">
          <cell r="B15271"/>
        </row>
        <row r="15272">
          <cell r="B15272"/>
        </row>
        <row r="15273">
          <cell r="B15273"/>
        </row>
        <row r="15274">
          <cell r="B15274"/>
        </row>
        <row r="15275">
          <cell r="B15275"/>
        </row>
        <row r="15276">
          <cell r="B15276"/>
        </row>
        <row r="15277">
          <cell r="B15277"/>
        </row>
        <row r="15278">
          <cell r="B15278"/>
        </row>
        <row r="15279">
          <cell r="B15279"/>
        </row>
        <row r="15280">
          <cell r="B15280"/>
        </row>
        <row r="15281">
          <cell r="B15281"/>
        </row>
        <row r="15282">
          <cell r="B15282"/>
        </row>
        <row r="15283">
          <cell r="B15283"/>
        </row>
        <row r="15284">
          <cell r="B15284"/>
        </row>
        <row r="15285">
          <cell r="B15285"/>
        </row>
        <row r="15286">
          <cell r="B15286"/>
        </row>
        <row r="15287">
          <cell r="B15287"/>
        </row>
        <row r="15288">
          <cell r="B15288"/>
        </row>
        <row r="15289">
          <cell r="B15289"/>
        </row>
        <row r="15290">
          <cell r="B15290"/>
        </row>
        <row r="15291">
          <cell r="B15291"/>
        </row>
        <row r="15292">
          <cell r="B15292"/>
        </row>
        <row r="15293">
          <cell r="B15293"/>
        </row>
        <row r="15294">
          <cell r="B15294"/>
        </row>
        <row r="15295">
          <cell r="B15295"/>
        </row>
        <row r="15296">
          <cell r="B15296"/>
        </row>
        <row r="15297">
          <cell r="B15297"/>
        </row>
        <row r="15298">
          <cell r="B15298"/>
        </row>
        <row r="15299">
          <cell r="B15299"/>
        </row>
        <row r="15300">
          <cell r="B15300"/>
        </row>
        <row r="15301">
          <cell r="B15301"/>
        </row>
        <row r="15302">
          <cell r="B15302"/>
        </row>
        <row r="15303">
          <cell r="B15303"/>
        </row>
        <row r="15304">
          <cell r="B15304"/>
        </row>
        <row r="15305">
          <cell r="B15305"/>
        </row>
        <row r="15306">
          <cell r="B15306"/>
        </row>
        <row r="15307">
          <cell r="B15307"/>
        </row>
        <row r="15308">
          <cell r="B15308"/>
        </row>
        <row r="15309">
          <cell r="B15309"/>
        </row>
        <row r="15310">
          <cell r="B15310"/>
        </row>
        <row r="15311">
          <cell r="B15311"/>
        </row>
        <row r="15312">
          <cell r="B15312"/>
        </row>
        <row r="15313">
          <cell r="B15313"/>
        </row>
        <row r="15314">
          <cell r="B15314"/>
        </row>
        <row r="15315">
          <cell r="B15315"/>
        </row>
        <row r="15316">
          <cell r="B15316"/>
        </row>
        <row r="15317">
          <cell r="B15317"/>
        </row>
        <row r="15318">
          <cell r="B15318"/>
        </row>
        <row r="15319">
          <cell r="B15319"/>
        </row>
        <row r="15320">
          <cell r="B15320"/>
        </row>
        <row r="15321">
          <cell r="B15321"/>
        </row>
        <row r="15322">
          <cell r="B15322"/>
        </row>
        <row r="15323">
          <cell r="B15323"/>
        </row>
        <row r="15324">
          <cell r="B15324"/>
        </row>
        <row r="15325">
          <cell r="B15325"/>
        </row>
        <row r="15326">
          <cell r="B15326"/>
        </row>
        <row r="15327">
          <cell r="B15327"/>
        </row>
        <row r="15328">
          <cell r="B15328"/>
        </row>
        <row r="15329">
          <cell r="B15329"/>
        </row>
        <row r="15330">
          <cell r="B15330"/>
        </row>
        <row r="15331">
          <cell r="B15331"/>
        </row>
        <row r="15332">
          <cell r="B15332"/>
        </row>
        <row r="15333">
          <cell r="B15333"/>
        </row>
        <row r="15334">
          <cell r="B15334"/>
        </row>
        <row r="15335">
          <cell r="B15335"/>
        </row>
        <row r="15336">
          <cell r="B15336"/>
        </row>
        <row r="15337">
          <cell r="B15337"/>
        </row>
        <row r="15338">
          <cell r="B15338"/>
        </row>
        <row r="15339">
          <cell r="B15339"/>
        </row>
        <row r="15340">
          <cell r="B15340"/>
        </row>
        <row r="15341">
          <cell r="B15341"/>
        </row>
        <row r="15342">
          <cell r="B15342"/>
        </row>
        <row r="15343">
          <cell r="B15343"/>
        </row>
        <row r="15344">
          <cell r="B15344"/>
        </row>
        <row r="15345">
          <cell r="B15345"/>
        </row>
        <row r="15346">
          <cell r="B15346"/>
        </row>
        <row r="15347">
          <cell r="B15347"/>
        </row>
        <row r="15348">
          <cell r="B15348"/>
        </row>
        <row r="15349">
          <cell r="B15349"/>
        </row>
        <row r="15350">
          <cell r="B15350"/>
        </row>
        <row r="15351">
          <cell r="B15351"/>
        </row>
        <row r="15352">
          <cell r="B15352"/>
        </row>
        <row r="15353">
          <cell r="B15353"/>
        </row>
        <row r="15354">
          <cell r="B15354"/>
        </row>
        <row r="15355">
          <cell r="B15355"/>
        </row>
        <row r="15356">
          <cell r="B15356"/>
        </row>
        <row r="15357">
          <cell r="B15357"/>
        </row>
        <row r="15358">
          <cell r="B15358"/>
        </row>
        <row r="15359">
          <cell r="B15359"/>
        </row>
        <row r="15360">
          <cell r="B15360"/>
        </row>
        <row r="15361">
          <cell r="B15361"/>
        </row>
        <row r="15362">
          <cell r="B15362"/>
        </row>
        <row r="15363">
          <cell r="B15363"/>
        </row>
        <row r="15364">
          <cell r="B15364"/>
        </row>
        <row r="15365">
          <cell r="B15365"/>
        </row>
        <row r="15366">
          <cell r="B15366"/>
        </row>
        <row r="15367">
          <cell r="B15367"/>
        </row>
        <row r="15368">
          <cell r="B15368"/>
        </row>
        <row r="15369">
          <cell r="B15369"/>
        </row>
        <row r="15370">
          <cell r="B15370"/>
        </row>
        <row r="15371">
          <cell r="B15371"/>
        </row>
        <row r="15372">
          <cell r="B15372"/>
        </row>
        <row r="15373">
          <cell r="B15373"/>
        </row>
        <row r="15374">
          <cell r="B15374"/>
        </row>
        <row r="15375">
          <cell r="B15375"/>
        </row>
        <row r="15376">
          <cell r="B15376"/>
        </row>
        <row r="15377">
          <cell r="B15377"/>
        </row>
        <row r="15378">
          <cell r="B15378"/>
        </row>
        <row r="15379">
          <cell r="B15379"/>
        </row>
        <row r="15380">
          <cell r="B15380"/>
        </row>
        <row r="15381">
          <cell r="B15381"/>
        </row>
        <row r="15382">
          <cell r="B15382"/>
        </row>
        <row r="15383">
          <cell r="B15383"/>
        </row>
        <row r="15384">
          <cell r="B15384"/>
        </row>
        <row r="15385">
          <cell r="B15385"/>
        </row>
        <row r="15386">
          <cell r="B15386"/>
        </row>
        <row r="15387">
          <cell r="B15387"/>
        </row>
        <row r="15388">
          <cell r="B15388"/>
        </row>
        <row r="15389">
          <cell r="B15389"/>
        </row>
        <row r="15390">
          <cell r="B15390"/>
        </row>
        <row r="15391">
          <cell r="B15391"/>
        </row>
        <row r="15392">
          <cell r="B15392"/>
        </row>
        <row r="15393">
          <cell r="B15393"/>
        </row>
        <row r="15394">
          <cell r="B15394"/>
        </row>
        <row r="15395">
          <cell r="B15395"/>
        </row>
        <row r="15396">
          <cell r="B15396"/>
        </row>
        <row r="15397">
          <cell r="B15397"/>
        </row>
        <row r="15398">
          <cell r="B15398"/>
        </row>
        <row r="15399">
          <cell r="B15399"/>
        </row>
        <row r="15400">
          <cell r="B15400"/>
        </row>
        <row r="15401">
          <cell r="B15401"/>
        </row>
        <row r="15402">
          <cell r="B15402"/>
        </row>
        <row r="15403">
          <cell r="B15403"/>
        </row>
        <row r="15404">
          <cell r="B15404"/>
        </row>
        <row r="15405">
          <cell r="B15405"/>
        </row>
        <row r="15406">
          <cell r="B15406"/>
        </row>
        <row r="15407">
          <cell r="B15407"/>
        </row>
        <row r="15408">
          <cell r="B15408"/>
        </row>
        <row r="15409">
          <cell r="B15409"/>
        </row>
        <row r="15410">
          <cell r="B15410"/>
        </row>
        <row r="15411">
          <cell r="B15411"/>
        </row>
        <row r="15412">
          <cell r="B15412"/>
        </row>
        <row r="15413">
          <cell r="B15413"/>
        </row>
        <row r="15414">
          <cell r="B15414"/>
        </row>
        <row r="15415">
          <cell r="B15415"/>
        </row>
        <row r="15416">
          <cell r="B15416"/>
        </row>
        <row r="15417">
          <cell r="B15417"/>
        </row>
        <row r="15418">
          <cell r="B15418"/>
        </row>
        <row r="15419">
          <cell r="B15419"/>
        </row>
        <row r="15420">
          <cell r="B15420"/>
        </row>
        <row r="15421">
          <cell r="B15421"/>
        </row>
        <row r="15422">
          <cell r="B15422"/>
        </row>
        <row r="15423">
          <cell r="B15423"/>
        </row>
        <row r="15424">
          <cell r="B15424"/>
        </row>
        <row r="15425">
          <cell r="B15425"/>
        </row>
        <row r="15426">
          <cell r="B15426"/>
        </row>
        <row r="15427">
          <cell r="B15427"/>
        </row>
        <row r="15428">
          <cell r="B15428"/>
        </row>
        <row r="15429">
          <cell r="B15429"/>
        </row>
        <row r="15430">
          <cell r="B15430"/>
        </row>
        <row r="15431">
          <cell r="B15431"/>
        </row>
        <row r="15432">
          <cell r="B15432"/>
        </row>
        <row r="15433">
          <cell r="B15433"/>
        </row>
        <row r="15434">
          <cell r="B15434"/>
        </row>
        <row r="15435">
          <cell r="B15435"/>
        </row>
        <row r="15436">
          <cell r="B15436"/>
        </row>
        <row r="15437">
          <cell r="B15437"/>
        </row>
        <row r="15438">
          <cell r="B15438"/>
        </row>
        <row r="15439">
          <cell r="B15439"/>
        </row>
        <row r="15440">
          <cell r="B15440"/>
        </row>
        <row r="15441">
          <cell r="B15441"/>
        </row>
        <row r="15442">
          <cell r="B15442"/>
        </row>
        <row r="15443">
          <cell r="B15443"/>
        </row>
        <row r="15444">
          <cell r="B15444"/>
        </row>
        <row r="15445">
          <cell r="B15445"/>
        </row>
        <row r="15446">
          <cell r="B15446"/>
        </row>
        <row r="15447">
          <cell r="B15447"/>
        </row>
        <row r="15448">
          <cell r="B15448"/>
        </row>
        <row r="15449">
          <cell r="B15449"/>
        </row>
        <row r="15450">
          <cell r="B15450"/>
        </row>
        <row r="15451">
          <cell r="B15451"/>
        </row>
        <row r="15452">
          <cell r="B15452"/>
        </row>
        <row r="15453">
          <cell r="B15453"/>
        </row>
        <row r="15454">
          <cell r="B15454"/>
        </row>
        <row r="15455">
          <cell r="B15455"/>
        </row>
        <row r="15456">
          <cell r="B15456"/>
        </row>
        <row r="15457">
          <cell r="B15457"/>
        </row>
        <row r="15458">
          <cell r="B15458"/>
        </row>
        <row r="15459">
          <cell r="B15459"/>
        </row>
        <row r="15460">
          <cell r="B15460"/>
        </row>
        <row r="15461">
          <cell r="B15461"/>
        </row>
        <row r="15462">
          <cell r="B15462"/>
        </row>
        <row r="15463">
          <cell r="B15463"/>
        </row>
        <row r="15464">
          <cell r="B15464"/>
        </row>
        <row r="15465">
          <cell r="B15465"/>
        </row>
        <row r="15466">
          <cell r="B15466"/>
        </row>
        <row r="15467">
          <cell r="B15467"/>
        </row>
        <row r="15468">
          <cell r="B15468"/>
        </row>
        <row r="15469">
          <cell r="B15469"/>
        </row>
        <row r="15470">
          <cell r="B15470"/>
        </row>
        <row r="15471">
          <cell r="B15471"/>
        </row>
        <row r="15472">
          <cell r="B15472"/>
        </row>
        <row r="15473">
          <cell r="B15473"/>
        </row>
        <row r="15474">
          <cell r="B15474"/>
        </row>
        <row r="15475">
          <cell r="B15475"/>
        </row>
        <row r="15476">
          <cell r="B15476"/>
        </row>
        <row r="15477">
          <cell r="B15477"/>
        </row>
        <row r="15478">
          <cell r="B15478"/>
        </row>
        <row r="15479">
          <cell r="B15479"/>
        </row>
        <row r="15480">
          <cell r="B15480"/>
        </row>
        <row r="15481">
          <cell r="B15481"/>
        </row>
        <row r="15482">
          <cell r="B15482"/>
        </row>
        <row r="15483">
          <cell r="B15483"/>
        </row>
        <row r="15484">
          <cell r="B15484"/>
        </row>
        <row r="15485">
          <cell r="B15485"/>
        </row>
        <row r="15486">
          <cell r="B15486"/>
        </row>
        <row r="15487">
          <cell r="B15487"/>
        </row>
        <row r="15488">
          <cell r="B15488"/>
        </row>
        <row r="15489">
          <cell r="B15489"/>
        </row>
        <row r="15490">
          <cell r="B15490"/>
        </row>
        <row r="15491">
          <cell r="B15491"/>
        </row>
        <row r="15492">
          <cell r="B15492"/>
        </row>
        <row r="15493">
          <cell r="B15493"/>
        </row>
        <row r="15494">
          <cell r="B15494"/>
        </row>
        <row r="15495">
          <cell r="B15495"/>
        </row>
        <row r="15496">
          <cell r="B15496"/>
        </row>
        <row r="15497">
          <cell r="B15497"/>
        </row>
        <row r="15498">
          <cell r="B15498"/>
        </row>
        <row r="15499">
          <cell r="B15499"/>
        </row>
        <row r="15500">
          <cell r="B15500"/>
        </row>
        <row r="15501">
          <cell r="B15501"/>
        </row>
        <row r="15502">
          <cell r="B15502"/>
        </row>
        <row r="15503">
          <cell r="B15503"/>
        </row>
        <row r="15504">
          <cell r="B15504"/>
        </row>
        <row r="15505">
          <cell r="B15505"/>
        </row>
        <row r="15506">
          <cell r="B15506"/>
        </row>
        <row r="15507">
          <cell r="B15507"/>
        </row>
        <row r="15508">
          <cell r="B15508"/>
        </row>
        <row r="15509">
          <cell r="B15509"/>
        </row>
        <row r="15510">
          <cell r="B15510"/>
        </row>
        <row r="15511">
          <cell r="B15511"/>
        </row>
        <row r="15512">
          <cell r="B15512"/>
        </row>
        <row r="15513">
          <cell r="B15513"/>
        </row>
        <row r="15514">
          <cell r="B15514"/>
        </row>
        <row r="15515">
          <cell r="B15515"/>
        </row>
        <row r="15516">
          <cell r="B15516"/>
        </row>
        <row r="15517">
          <cell r="B15517"/>
        </row>
        <row r="15518">
          <cell r="B15518"/>
        </row>
        <row r="15519">
          <cell r="B15519"/>
        </row>
        <row r="15520">
          <cell r="B15520"/>
        </row>
        <row r="15521">
          <cell r="B15521"/>
        </row>
        <row r="15522">
          <cell r="B15522"/>
        </row>
        <row r="15523">
          <cell r="B15523"/>
        </row>
        <row r="15524">
          <cell r="B15524"/>
        </row>
        <row r="15525">
          <cell r="B15525"/>
        </row>
        <row r="15526">
          <cell r="B15526"/>
        </row>
        <row r="15527">
          <cell r="B15527"/>
        </row>
        <row r="15528">
          <cell r="B15528"/>
        </row>
        <row r="15529">
          <cell r="B15529"/>
        </row>
        <row r="15530">
          <cell r="B15530"/>
        </row>
        <row r="15531">
          <cell r="B15531"/>
        </row>
        <row r="15532">
          <cell r="B15532"/>
        </row>
        <row r="15533">
          <cell r="B15533"/>
        </row>
        <row r="15534">
          <cell r="B15534"/>
        </row>
        <row r="15535">
          <cell r="B15535"/>
        </row>
        <row r="15536">
          <cell r="B15536"/>
        </row>
        <row r="15537">
          <cell r="B15537"/>
        </row>
        <row r="15538">
          <cell r="B15538"/>
        </row>
        <row r="15539">
          <cell r="B15539"/>
        </row>
        <row r="15540">
          <cell r="B15540"/>
        </row>
        <row r="15541">
          <cell r="B15541"/>
        </row>
        <row r="15542">
          <cell r="B15542"/>
        </row>
        <row r="15543">
          <cell r="B15543"/>
        </row>
        <row r="15544">
          <cell r="B15544"/>
        </row>
        <row r="15545">
          <cell r="B15545"/>
        </row>
        <row r="15546">
          <cell r="B15546"/>
        </row>
        <row r="15547">
          <cell r="B15547"/>
        </row>
        <row r="15548">
          <cell r="B15548"/>
        </row>
        <row r="15549">
          <cell r="B15549"/>
        </row>
        <row r="15550">
          <cell r="B15550"/>
        </row>
        <row r="15551">
          <cell r="B15551"/>
        </row>
        <row r="15552">
          <cell r="B15552"/>
        </row>
        <row r="15553">
          <cell r="B15553"/>
        </row>
        <row r="15554">
          <cell r="B15554"/>
        </row>
        <row r="15555">
          <cell r="B15555"/>
        </row>
        <row r="15556">
          <cell r="B15556"/>
        </row>
        <row r="15557">
          <cell r="B15557"/>
        </row>
        <row r="15558">
          <cell r="B15558"/>
        </row>
        <row r="15559">
          <cell r="B15559"/>
        </row>
        <row r="15560">
          <cell r="B15560"/>
        </row>
        <row r="15561">
          <cell r="B15561"/>
        </row>
        <row r="15562">
          <cell r="B15562"/>
        </row>
        <row r="15563">
          <cell r="B15563"/>
        </row>
        <row r="15564">
          <cell r="B15564"/>
        </row>
        <row r="15565">
          <cell r="B15565"/>
        </row>
        <row r="15566">
          <cell r="B15566"/>
        </row>
        <row r="15567">
          <cell r="B15567"/>
        </row>
        <row r="15568">
          <cell r="B15568"/>
        </row>
        <row r="15569">
          <cell r="B15569"/>
        </row>
        <row r="15570">
          <cell r="B15570"/>
        </row>
        <row r="15571">
          <cell r="B15571"/>
        </row>
        <row r="15572">
          <cell r="B15572"/>
        </row>
        <row r="15573">
          <cell r="B15573"/>
        </row>
        <row r="15574">
          <cell r="B15574"/>
        </row>
        <row r="15575">
          <cell r="B15575"/>
        </row>
        <row r="15576">
          <cell r="B15576"/>
        </row>
        <row r="15577">
          <cell r="B15577"/>
        </row>
        <row r="15578">
          <cell r="B15578"/>
        </row>
        <row r="15579">
          <cell r="B15579"/>
        </row>
        <row r="15580">
          <cell r="B15580"/>
        </row>
        <row r="15581">
          <cell r="B15581"/>
        </row>
        <row r="15582">
          <cell r="B15582"/>
        </row>
        <row r="15583">
          <cell r="B15583"/>
        </row>
        <row r="15584">
          <cell r="B15584"/>
        </row>
        <row r="15585">
          <cell r="B15585"/>
        </row>
        <row r="15586">
          <cell r="B15586"/>
        </row>
        <row r="15587">
          <cell r="B15587"/>
        </row>
        <row r="15588">
          <cell r="B15588"/>
        </row>
        <row r="15589">
          <cell r="B15589"/>
        </row>
        <row r="15590">
          <cell r="B15590"/>
        </row>
        <row r="15591">
          <cell r="B15591"/>
        </row>
        <row r="15592">
          <cell r="B15592"/>
        </row>
        <row r="15593">
          <cell r="B15593"/>
        </row>
        <row r="15594">
          <cell r="B15594"/>
        </row>
        <row r="15595">
          <cell r="B15595"/>
        </row>
        <row r="15596">
          <cell r="B15596"/>
        </row>
        <row r="15597">
          <cell r="B15597"/>
        </row>
        <row r="15598">
          <cell r="B15598"/>
        </row>
        <row r="15599">
          <cell r="B15599"/>
        </row>
        <row r="15600">
          <cell r="B15600"/>
        </row>
        <row r="15601">
          <cell r="B15601"/>
        </row>
        <row r="15602">
          <cell r="B15602"/>
        </row>
        <row r="15603">
          <cell r="B15603"/>
        </row>
        <row r="15604">
          <cell r="B15604"/>
        </row>
        <row r="15605">
          <cell r="B15605"/>
        </row>
        <row r="15606">
          <cell r="B15606"/>
        </row>
        <row r="15607">
          <cell r="B15607"/>
        </row>
        <row r="15608">
          <cell r="B15608"/>
        </row>
        <row r="15609">
          <cell r="B15609"/>
        </row>
        <row r="15610">
          <cell r="B15610"/>
        </row>
        <row r="15611">
          <cell r="B15611"/>
        </row>
        <row r="15612">
          <cell r="B15612"/>
        </row>
        <row r="15613">
          <cell r="B15613"/>
        </row>
        <row r="15614">
          <cell r="B15614"/>
        </row>
        <row r="15615">
          <cell r="B15615"/>
        </row>
        <row r="15616">
          <cell r="B15616"/>
        </row>
        <row r="15617">
          <cell r="B15617"/>
        </row>
        <row r="15618">
          <cell r="B15618"/>
        </row>
        <row r="15619">
          <cell r="B15619"/>
        </row>
        <row r="15620">
          <cell r="B15620"/>
        </row>
        <row r="15621">
          <cell r="B15621"/>
        </row>
        <row r="15622">
          <cell r="B15622"/>
        </row>
        <row r="15623">
          <cell r="B15623"/>
        </row>
        <row r="15624">
          <cell r="B15624"/>
        </row>
        <row r="15625">
          <cell r="B15625"/>
        </row>
        <row r="15626">
          <cell r="B15626"/>
        </row>
        <row r="15627">
          <cell r="B15627"/>
        </row>
        <row r="15628">
          <cell r="B15628"/>
        </row>
        <row r="15629">
          <cell r="B15629"/>
        </row>
        <row r="15630">
          <cell r="B15630"/>
        </row>
        <row r="15631">
          <cell r="B15631"/>
        </row>
        <row r="15632">
          <cell r="B15632"/>
        </row>
        <row r="15633">
          <cell r="B15633"/>
        </row>
        <row r="15634">
          <cell r="B15634"/>
        </row>
        <row r="15635">
          <cell r="B15635"/>
        </row>
        <row r="15636">
          <cell r="B15636"/>
        </row>
        <row r="15637">
          <cell r="B15637"/>
        </row>
        <row r="15638">
          <cell r="B15638"/>
        </row>
        <row r="15639">
          <cell r="B15639"/>
        </row>
        <row r="15640">
          <cell r="B15640"/>
        </row>
        <row r="15641">
          <cell r="B15641"/>
        </row>
        <row r="15642">
          <cell r="B15642"/>
        </row>
        <row r="15643">
          <cell r="B15643"/>
        </row>
        <row r="15644">
          <cell r="B15644"/>
        </row>
        <row r="15645">
          <cell r="B15645"/>
        </row>
        <row r="15646">
          <cell r="B15646"/>
        </row>
        <row r="15647">
          <cell r="B15647"/>
        </row>
        <row r="15648">
          <cell r="B15648"/>
        </row>
        <row r="15649">
          <cell r="B15649"/>
        </row>
        <row r="15650">
          <cell r="B15650"/>
        </row>
        <row r="15651">
          <cell r="B15651"/>
        </row>
        <row r="15652">
          <cell r="B15652"/>
        </row>
        <row r="15653">
          <cell r="B15653"/>
        </row>
        <row r="15654">
          <cell r="B15654"/>
        </row>
        <row r="15655">
          <cell r="B15655"/>
        </row>
        <row r="15656">
          <cell r="B15656"/>
        </row>
        <row r="15657">
          <cell r="B15657"/>
        </row>
        <row r="15658">
          <cell r="B15658"/>
        </row>
        <row r="15659">
          <cell r="B15659"/>
        </row>
        <row r="15660">
          <cell r="B15660"/>
        </row>
        <row r="15661">
          <cell r="B15661"/>
        </row>
        <row r="15662">
          <cell r="B15662"/>
        </row>
        <row r="15663">
          <cell r="B15663"/>
        </row>
        <row r="15664">
          <cell r="B15664"/>
        </row>
        <row r="15665">
          <cell r="B15665"/>
        </row>
        <row r="15666">
          <cell r="B15666"/>
        </row>
        <row r="15667">
          <cell r="B15667"/>
        </row>
        <row r="15668">
          <cell r="B15668"/>
        </row>
        <row r="15669">
          <cell r="B15669"/>
        </row>
        <row r="15670">
          <cell r="B15670"/>
        </row>
        <row r="15671">
          <cell r="B15671"/>
        </row>
        <row r="15672">
          <cell r="B15672"/>
        </row>
        <row r="15673">
          <cell r="B15673"/>
        </row>
        <row r="15674">
          <cell r="B15674"/>
        </row>
        <row r="15675">
          <cell r="B15675"/>
        </row>
        <row r="15676">
          <cell r="B15676"/>
        </row>
        <row r="15677">
          <cell r="B15677"/>
        </row>
        <row r="15678">
          <cell r="B15678"/>
        </row>
        <row r="15679">
          <cell r="B15679"/>
        </row>
        <row r="15680">
          <cell r="B15680"/>
        </row>
        <row r="15681">
          <cell r="B15681"/>
        </row>
        <row r="15682">
          <cell r="B15682"/>
        </row>
        <row r="15683">
          <cell r="B15683"/>
        </row>
        <row r="15684">
          <cell r="B15684"/>
        </row>
        <row r="15685">
          <cell r="B15685"/>
        </row>
        <row r="15686">
          <cell r="B15686"/>
        </row>
        <row r="15687">
          <cell r="B15687"/>
        </row>
        <row r="15688">
          <cell r="B15688"/>
        </row>
        <row r="15689">
          <cell r="B15689"/>
        </row>
        <row r="15690">
          <cell r="B15690"/>
        </row>
        <row r="15691">
          <cell r="B15691"/>
        </row>
        <row r="15692">
          <cell r="B15692"/>
        </row>
        <row r="15693">
          <cell r="B15693"/>
        </row>
        <row r="15694">
          <cell r="B15694"/>
        </row>
        <row r="15695">
          <cell r="B15695"/>
        </row>
        <row r="15696">
          <cell r="B15696"/>
        </row>
        <row r="15697">
          <cell r="B15697"/>
        </row>
        <row r="15698">
          <cell r="B15698"/>
        </row>
        <row r="15699">
          <cell r="B15699"/>
        </row>
        <row r="15700">
          <cell r="B15700"/>
        </row>
        <row r="15701">
          <cell r="B15701"/>
        </row>
        <row r="15702">
          <cell r="B15702"/>
        </row>
        <row r="15703">
          <cell r="B15703"/>
        </row>
        <row r="15704">
          <cell r="B15704"/>
        </row>
        <row r="15705">
          <cell r="B15705"/>
        </row>
        <row r="15706">
          <cell r="B15706"/>
        </row>
        <row r="15707">
          <cell r="B15707"/>
        </row>
        <row r="15708">
          <cell r="B15708"/>
        </row>
        <row r="15709">
          <cell r="B15709"/>
        </row>
        <row r="15710">
          <cell r="B15710"/>
        </row>
        <row r="15711">
          <cell r="B15711"/>
        </row>
        <row r="15712">
          <cell r="B15712"/>
        </row>
        <row r="15713">
          <cell r="B15713"/>
        </row>
        <row r="15714">
          <cell r="B15714"/>
        </row>
        <row r="15715">
          <cell r="B15715"/>
        </row>
        <row r="15716">
          <cell r="B15716"/>
        </row>
        <row r="15717">
          <cell r="B15717"/>
        </row>
        <row r="15718">
          <cell r="B15718"/>
        </row>
        <row r="15719">
          <cell r="B15719"/>
        </row>
        <row r="15720">
          <cell r="B15720"/>
        </row>
        <row r="15721">
          <cell r="B15721"/>
        </row>
        <row r="15722">
          <cell r="B15722"/>
        </row>
        <row r="15723">
          <cell r="B15723"/>
        </row>
        <row r="15724">
          <cell r="B15724"/>
        </row>
        <row r="15725">
          <cell r="B15725"/>
        </row>
        <row r="15726">
          <cell r="B15726"/>
        </row>
        <row r="15727">
          <cell r="B15727"/>
        </row>
        <row r="15728">
          <cell r="B15728"/>
        </row>
        <row r="15729">
          <cell r="B15729"/>
        </row>
        <row r="15730">
          <cell r="B15730"/>
        </row>
        <row r="15731">
          <cell r="B15731"/>
        </row>
        <row r="15732">
          <cell r="B15732"/>
        </row>
        <row r="15733">
          <cell r="B15733"/>
        </row>
        <row r="15734">
          <cell r="B15734"/>
        </row>
        <row r="15735">
          <cell r="B15735"/>
        </row>
        <row r="15736">
          <cell r="B15736"/>
        </row>
        <row r="15737">
          <cell r="B15737"/>
        </row>
        <row r="15738">
          <cell r="B15738"/>
        </row>
        <row r="15739">
          <cell r="B15739"/>
        </row>
        <row r="15740">
          <cell r="B15740"/>
        </row>
        <row r="15741">
          <cell r="B15741"/>
        </row>
        <row r="15742">
          <cell r="B15742"/>
        </row>
        <row r="15743">
          <cell r="B15743"/>
        </row>
        <row r="15744">
          <cell r="B15744"/>
        </row>
        <row r="15745">
          <cell r="B15745"/>
        </row>
        <row r="15746">
          <cell r="B15746"/>
        </row>
        <row r="15747">
          <cell r="B15747"/>
        </row>
        <row r="15748">
          <cell r="B15748"/>
        </row>
        <row r="15749">
          <cell r="B15749"/>
        </row>
        <row r="15750">
          <cell r="B15750"/>
        </row>
        <row r="15751">
          <cell r="B15751"/>
        </row>
        <row r="15752">
          <cell r="B15752"/>
        </row>
        <row r="15753">
          <cell r="B15753"/>
        </row>
        <row r="15754">
          <cell r="B15754"/>
        </row>
        <row r="15755">
          <cell r="B15755"/>
        </row>
        <row r="15756">
          <cell r="B15756"/>
        </row>
        <row r="15757">
          <cell r="B15757"/>
        </row>
        <row r="15758">
          <cell r="B15758"/>
        </row>
        <row r="15759">
          <cell r="B15759"/>
        </row>
        <row r="15760">
          <cell r="B15760"/>
        </row>
        <row r="15761">
          <cell r="B15761"/>
        </row>
        <row r="15762">
          <cell r="B15762"/>
        </row>
        <row r="15763">
          <cell r="B15763"/>
        </row>
        <row r="15764">
          <cell r="B15764"/>
        </row>
        <row r="15765">
          <cell r="B15765"/>
        </row>
        <row r="15766">
          <cell r="B15766"/>
        </row>
        <row r="15767">
          <cell r="B15767"/>
        </row>
        <row r="15768">
          <cell r="B15768"/>
        </row>
        <row r="15769">
          <cell r="B15769"/>
        </row>
        <row r="15770">
          <cell r="B15770"/>
        </row>
        <row r="15771">
          <cell r="B15771"/>
        </row>
        <row r="15772">
          <cell r="B15772"/>
        </row>
        <row r="15773">
          <cell r="B15773"/>
        </row>
        <row r="15774">
          <cell r="B15774"/>
        </row>
        <row r="15775">
          <cell r="B15775"/>
        </row>
        <row r="15776">
          <cell r="B15776"/>
        </row>
        <row r="15777">
          <cell r="B15777"/>
        </row>
        <row r="15778">
          <cell r="B15778"/>
        </row>
        <row r="15779">
          <cell r="B15779"/>
        </row>
        <row r="15780">
          <cell r="B15780"/>
        </row>
        <row r="15781">
          <cell r="B15781"/>
        </row>
        <row r="15782">
          <cell r="B15782"/>
        </row>
        <row r="15783">
          <cell r="B15783"/>
        </row>
        <row r="15784">
          <cell r="B15784"/>
        </row>
        <row r="15785">
          <cell r="B15785"/>
        </row>
        <row r="15786">
          <cell r="B15786"/>
        </row>
        <row r="15787">
          <cell r="B15787"/>
        </row>
        <row r="15788">
          <cell r="B15788"/>
        </row>
        <row r="15789">
          <cell r="B15789"/>
        </row>
        <row r="15790">
          <cell r="B15790"/>
        </row>
        <row r="15791">
          <cell r="B15791"/>
        </row>
        <row r="15792">
          <cell r="B15792"/>
        </row>
        <row r="15793">
          <cell r="B15793"/>
        </row>
        <row r="15794">
          <cell r="B15794"/>
        </row>
        <row r="15795">
          <cell r="B15795"/>
        </row>
        <row r="15796">
          <cell r="B15796"/>
        </row>
        <row r="15797">
          <cell r="B15797"/>
        </row>
        <row r="15798">
          <cell r="B15798"/>
        </row>
        <row r="15799">
          <cell r="B15799"/>
        </row>
        <row r="15800">
          <cell r="B15800"/>
        </row>
        <row r="15801">
          <cell r="B15801"/>
        </row>
        <row r="15802">
          <cell r="B15802"/>
        </row>
        <row r="15803">
          <cell r="B15803"/>
        </row>
        <row r="15804">
          <cell r="B15804"/>
        </row>
        <row r="15805">
          <cell r="B15805"/>
        </row>
        <row r="15806">
          <cell r="B15806"/>
        </row>
        <row r="15807">
          <cell r="B15807"/>
        </row>
        <row r="15808">
          <cell r="B15808"/>
        </row>
        <row r="15809">
          <cell r="B15809"/>
        </row>
        <row r="15810">
          <cell r="B15810"/>
        </row>
        <row r="15811">
          <cell r="B15811"/>
        </row>
        <row r="15812">
          <cell r="B15812"/>
        </row>
        <row r="15813">
          <cell r="B15813"/>
        </row>
        <row r="15814">
          <cell r="B15814"/>
        </row>
        <row r="15815">
          <cell r="B15815"/>
        </row>
        <row r="15816">
          <cell r="B15816"/>
        </row>
        <row r="15817">
          <cell r="B15817"/>
        </row>
        <row r="15818">
          <cell r="B15818"/>
        </row>
        <row r="15819">
          <cell r="B15819"/>
        </row>
        <row r="15820">
          <cell r="B15820"/>
        </row>
        <row r="15821">
          <cell r="B15821"/>
        </row>
        <row r="15822">
          <cell r="B15822"/>
        </row>
        <row r="15823">
          <cell r="B15823"/>
        </row>
        <row r="15824">
          <cell r="B15824"/>
        </row>
        <row r="15825">
          <cell r="B15825"/>
        </row>
        <row r="15826">
          <cell r="B15826"/>
        </row>
        <row r="15827">
          <cell r="B15827"/>
        </row>
        <row r="15828">
          <cell r="B15828"/>
        </row>
        <row r="15829">
          <cell r="B15829"/>
        </row>
        <row r="15830">
          <cell r="B15830"/>
        </row>
        <row r="15831">
          <cell r="B15831"/>
        </row>
        <row r="15832">
          <cell r="B15832"/>
        </row>
        <row r="15833">
          <cell r="B15833"/>
        </row>
        <row r="15834">
          <cell r="B15834"/>
        </row>
        <row r="15835">
          <cell r="B15835"/>
        </row>
        <row r="15836">
          <cell r="B15836"/>
        </row>
        <row r="15837">
          <cell r="B15837"/>
        </row>
        <row r="15838">
          <cell r="B15838"/>
        </row>
        <row r="15839">
          <cell r="B15839"/>
        </row>
        <row r="15840">
          <cell r="B15840"/>
        </row>
        <row r="15841">
          <cell r="B15841"/>
        </row>
        <row r="15842">
          <cell r="B15842"/>
        </row>
        <row r="15843">
          <cell r="B15843"/>
        </row>
        <row r="15844">
          <cell r="B15844"/>
        </row>
        <row r="15845">
          <cell r="B15845"/>
        </row>
        <row r="15846">
          <cell r="B15846"/>
        </row>
        <row r="15847">
          <cell r="B15847"/>
        </row>
        <row r="15848">
          <cell r="B15848"/>
        </row>
        <row r="15849">
          <cell r="B15849"/>
        </row>
        <row r="15850">
          <cell r="B15850"/>
        </row>
        <row r="15851">
          <cell r="B15851"/>
        </row>
        <row r="15852">
          <cell r="B15852"/>
        </row>
        <row r="15853">
          <cell r="B15853"/>
        </row>
        <row r="15854">
          <cell r="B15854"/>
        </row>
        <row r="15855">
          <cell r="B15855"/>
        </row>
        <row r="15856">
          <cell r="B15856"/>
        </row>
        <row r="15857">
          <cell r="B15857"/>
        </row>
        <row r="15858">
          <cell r="B15858"/>
        </row>
        <row r="15859">
          <cell r="B15859"/>
        </row>
        <row r="15860">
          <cell r="B15860"/>
        </row>
        <row r="15861">
          <cell r="B15861"/>
        </row>
        <row r="15862">
          <cell r="B15862"/>
        </row>
        <row r="15863">
          <cell r="B15863"/>
        </row>
        <row r="15864">
          <cell r="B15864"/>
        </row>
        <row r="15865">
          <cell r="B15865"/>
        </row>
        <row r="15866">
          <cell r="B15866"/>
        </row>
        <row r="15867">
          <cell r="B15867"/>
        </row>
        <row r="15868">
          <cell r="B15868"/>
        </row>
        <row r="15869">
          <cell r="B15869"/>
        </row>
        <row r="15870">
          <cell r="B15870"/>
        </row>
        <row r="15871">
          <cell r="B15871"/>
        </row>
        <row r="15872">
          <cell r="B15872"/>
        </row>
        <row r="15873">
          <cell r="B15873"/>
        </row>
        <row r="15874">
          <cell r="B15874"/>
        </row>
        <row r="15875">
          <cell r="B15875"/>
        </row>
        <row r="15876">
          <cell r="B15876"/>
        </row>
        <row r="15877">
          <cell r="B15877"/>
        </row>
        <row r="15878">
          <cell r="B15878"/>
        </row>
        <row r="15879">
          <cell r="B15879"/>
        </row>
        <row r="15880">
          <cell r="B15880"/>
        </row>
        <row r="15881">
          <cell r="B15881"/>
        </row>
        <row r="15882">
          <cell r="B15882"/>
        </row>
        <row r="15883">
          <cell r="B15883"/>
        </row>
        <row r="15884">
          <cell r="B15884"/>
        </row>
        <row r="15885">
          <cell r="B15885"/>
        </row>
        <row r="15886">
          <cell r="B15886"/>
        </row>
        <row r="15887">
          <cell r="B15887"/>
        </row>
        <row r="15888">
          <cell r="B15888"/>
        </row>
        <row r="15889">
          <cell r="B15889"/>
        </row>
        <row r="15890">
          <cell r="B15890"/>
        </row>
        <row r="15891">
          <cell r="B15891"/>
        </row>
        <row r="15892">
          <cell r="B15892"/>
        </row>
        <row r="15893">
          <cell r="B15893"/>
        </row>
        <row r="15894">
          <cell r="B15894"/>
        </row>
        <row r="15895">
          <cell r="B15895"/>
        </row>
        <row r="15896">
          <cell r="B15896"/>
        </row>
        <row r="15897">
          <cell r="B15897"/>
        </row>
        <row r="15898">
          <cell r="B15898"/>
        </row>
        <row r="15899">
          <cell r="B15899"/>
        </row>
        <row r="15900">
          <cell r="B15900"/>
        </row>
        <row r="15901">
          <cell r="B15901"/>
        </row>
        <row r="15902">
          <cell r="B15902"/>
        </row>
        <row r="15903">
          <cell r="B15903"/>
        </row>
        <row r="15904">
          <cell r="B15904"/>
        </row>
        <row r="15905">
          <cell r="B15905"/>
        </row>
        <row r="15906">
          <cell r="B15906"/>
        </row>
        <row r="15907">
          <cell r="B15907"/>
        </row>
        <row r="15908">
          <cell r="B15908"/>
        </row>
        <row r="15909">
          <cell r="B15909"/>
        </row>
        <row r="15910">
          <cell r="B15910"/>
        </row>
        <row r="15911">
          <cell r="B15911"/>
        </row>
        <row r="15912">
          <cell r="B15912"/>
        </row>
        <row r="15913">
          <cell r="B15913"/>
        </row>
        <row r="15914">
          <cell r="B15914"/>
        </row>
        <row r="15915">
          <cell r="B15915"/>
        </row>
        <row r="15916">
          <cell r="B15916"/>
        </row>
        <row r="15917">
          <cell r="B15917"/>
        </row>
        <row r="15918">
          <cell r="B15918"/>
        </row>
        <row r="15919">
          <cell r="B15919"/>
        </row>
        <row r="15920">
          <cell r="B15920"/>
        </row>
        <row r="15921">
          <cell r="B15921"/>
        </row>
        <row r="15922">
          <cell r="B15922"/>
        </row>
        <row r="15923">
          <cell r="B15923"/>
        </row>
        <row r="15924">
          <cell r="B15924"/>
        </row>
        <row r="15925">
          <cell r="B15925"/>
        </row>
        <row r="15926">
          <cell r="B15926"/>
        </row>
        <row r="15927">
          <cell r="B15927"/>
        </row>
        <row r="15928">
          <cell r="B15928"/>
        </row>
        <row r="15929">
          <cell r="B15929"/>
        </row>
        <row r="15930">
          <cell r="B15930"/>
        </row>
        <row r="15931">
          <cell r="B15931"/>
        </row>
        <row r="15932">
          <cell r="B15932"/>
        </row>
        <row r="15933">
          <cell r="B15933"/>
        </row>
        <row r="15934">
          <cell r="B15934"/>
        </row>
        <row r="15935">
          <cell r="B15935"/>
        </row>
        <row r="15936">
          <cell r="B15936"/>
        </row>
        <row r="15937">
          <cell r="B15937"/>
        </row>
        <row r="15938">
          <cell r="B15938"/>
        </row>
        <row r="15939">
          <cell r="B15939"/>
        </row>
        <row r="15940">
          <cell r="B15940"/>
        </row>
        <row r="15941">
          <cell r="B15941"/>
        </row>
        <row r="15942">
          <cell r="B15942"/>
        </row>
        <row r="15943">
          <cell r="B15943"/>
        </row>
        <row r="15944">
          <cell r="B15944"/>
        </row>
        <row r="15945">
          <cell r="B15945"/>
        </row>
        <row r="15946">
          <cell r="B15946"/>
        </row>
        <row r="15947">
          <cell r="B15947"/>
        </row>
        <row r="15948">
          <cell r="B15948"/>
        </row>
        <row r="15949">
          <cell r="B15949"/>
        </row>
        <row r="15950">
          <cell r="B15950"/>
        </row>
        <row r="15951">
          <cell r="B15951"/>
        </row>
        <row r="15952">
          <cell r="B15952"/>
        </row>
        <row r="15953">
          <cell r="B15953"/>
        </row>
        <row r="15954">
          <cell r="B15954"/>
        </row>
        <row r="15955">
          <cell r="B15955"/>
        </row>
        <row r="15956">
          <cell r="B15956"/>
        </row>
        <row r="15957">
          <cell r="B15957"/>
        </row>
        <row r="15958">
          <cell r="B15958"/>
        </row>
        <row r="15959">
          <cell r="B15959"/>
        </row>
        <row r="15960">
          <cell r="B15960"/>
        </row>
        <row r="15961">
          <cell r="B15961"/>
        </row>
        <row r="15962">
          <cell r="B15962"/>
        </row>
        <row r="15963">
          <cell r="B15963"/>
        </row>
        <row r="15964">
          <cell r="B15964"/>
        </row>
        <row r="15965">
          <cell r="B15965"/>
        </row>
        <row r="15966">
          <cell r="B15966"/>
        </row>
        <row r="15967">
          <cell r="B15967"/>
        </row>
        <row r="15968">
          <cell r="B15968"/>
        </row>
        <row r="15969">
          <cell r="B15969"/>
        </row>
        <row r="15970">
          <cell r="B15970"/>
        </row>
        <row r="15971">
          <cell r="B15971"/>
        </row>
        <row r="15972">
          <cell r="B15972"/>
        </row>
        <row r="15973">
          <cell r="B15973"/>
        </row>
        <row r="15974">
          <cell r="B15974"/>
        </row>
        <row r="15975">
          <cell r="B15975"/>
        </row>
        <row r="15976">
          <cell r="B15976"/>
        </row>
        <row r="15977">
          <cell r="B15977"/>
        </row>
        <row r="15978">
          <cell r="B15978"/>
        </row>
        <row r="15979">
          <cell r="B15979"/>
        </row>
        <row r="15980">
          <cell r="B15980"/>
        </row>
        <row r="15981">
          <cell r="B15981"/>
        </row>
        <row r="15982">
          <cell r="B15982"/>
        </row>
        <row r="15983">
          <cell r="B15983"/>
        </row>
        <row r="15984">
          <cell r="B15984"/>
        </row>
        <row r="15985">
          <cell r="B15985"/>
        </row>
        <row r="15986">
          <cell r="B15986"/>
        </row>
        <row r="15987">
          <cell r="B15987"/>
        </row>
        <row r="15988">
          <cell r="B15988"/>
        </row>
        <row r="15989">
          <cell r="B15989"/>
        </row>
        <row r="15990">
          <cell r="B15990"/>
        </row>
        <row r="15991">
          <cell r="B15991"/>
        </row>
        <row r="15992">
          <cell r="B15992"/>
        </row>
        <row r="15993">
          <cell r="B15993"/>
        </row>
        <row r="15994">
          <cell r="B15994"/>
        </row>
        <row r="15995">
          <cell r="B15995"/>
        </row>
        <row r="15996">
          <cell r="B15996"/>
        </row>
        <row r="15997">
          <cell r="B15997"/>
        </row>
        <row r="15998">
          <cell r="B15998"/>
        </row>
        <row r="15999">
          <cell r="B15999"/>
        </row>
        <row r="16000">
          <cell r="B16000"/>
        </row>
        <row r="16001">
          <cell r="B16001"/>
        </row>
        <row r="16002">
          <cell r="B16002"/>
        </row>
        <row r="16003">
          <cell r="B16003"/>
        </row>
        <row r="16004">
          <cell r="B16004"/>
        </row>
        <row r="16005">
          <cell r="B16005"/>
        </row>
        <row r="16006">
          <cell r="B16006"/>
        </row>
        <row r="16007">
          <cell r="B16007"/>
        </row>
        <row r="16008">
          <cell r="B16008"/>
        </row>
        <row r="16009">
          <cell r="B16009"/>
        </row>
        <row r="16010">
          <cell r="B16010"/>
        </row>
        <row r="16011">
          <cell r="B16011"/>
        </row>
        <row r="16012">
          <cell r="B16012"/>
        </row>
        <row r="16013">
          <cell r="B16013"/>
        </row>
        <row r="16014">
          <cell r="B16014"/>
        </row>
        <row r="16015">
          <cell r="B16015"/>
        </row>
        <row r="16016">
          <cell r="B16016"/>
        </row>
        <row r="16017">
          <cell r="B16017"/>
        </row>
        <row r="16018">
          <cell r="B16018"/>
        </row>
        <row r="16019">
          <cell r="B16019"/>
        </row>
        <row r="16020">
          <cell r="B16020"/>
        </row>
        <row r="16021">
          <cell r="B16021"/>
        </row>
        <row r="16022">
          <cell r="B16022"/>
        </row>
        <row r="16023">
          <cell r="B16023"/>
        </row>
        <row r="16024">
          <cell r="B16024"/>
        </row>
        <row r="16025">
          <cell r="B16025"/>
        </row>
        <row r="16026">
          <cell r="B16026"/>
        </row>
        <row r="16027">
          <cell r="B16027"/>
        </row>
        <row r="16028">
          <cell r="B16028"/>
        </row>
        <row r="16029">
          <cell r="B16029"/>
        </row>
        <row r="16030">
          <cell r="B16030"/>
        </row>
        <row r="16031">
          <cell r="B16031"/>
        </row>
        <row r="16032">
          <cell r="B16032"/>
        </row>
        <row r="16033">
          <cell r="B16033"/>
        </row>
        <row r="16034">
          <cell r="B16034"/>
        </row>
        <row r="16035">
          <cell r="B16035"/>
        </row>
        <row r="16036">
          <cell r="B16036"/>
        </row>
        <row r="16037">
          <cell r="B16037"/>
        </row>
        <row r="16038">
          <cell r="B16038"/>
        </row>
        <row r="16039">
          <cell r="B16039"/>
        </row>
        <row r="16040">
          <cell r="B16040"/>
        </row>
        <row r="16041">
          <cell r="B16041"/>
        </row>
        <row r="16042">
          <cell r="B16042"/>
        </row>
        <row r="16043">
          <cell r="B16043"/>
        </row>
        <row r="16044">
          <cell r="B16044"/>
        </row>
        <row r="16045">
          <cell r="B16045"/>
        </row>
        <row r="16046">
          <cell r="B16046"/>
        </row>
        <row r="16047">
          <cell r="B16047"/>
        </row>
        <row r="16048">
          <cell r="B16048"/>
        </row>
        <row r="16049">
          <cell r="B16049"/>
        </row>
        <row r="16050">
          <cell r="B16050"/>
        </row>
        <row r="16051">
          <cell r="B16051"/>
        </row>
        <row r="16052">
          <cell r="B16052"/>
        </row>
        <row r="16053">
          <cell r="B16053"/>
        </row>
        <row r="16054">
          <cell r="B16054"/>
        </row>
        <row r="16055">
          <cell r="B16055"/>
        </row>
        <row r="16056">
          <cell r="B16056"/>
        </row>
        <row r="16057">
          <cell r="B16057"/>
        </row>
        <row r="16058">
          <cell r="B16058"/>
        </row>
        <row r="16059">
          <cell r="B16059"/>
        </row>
        <row r="16060">
          <cell r="B16060"/>
        </row>
        <row r="16061">
          <cell r="B16061"/>
        </row>
        <row r="16062">
          <cell r="B16062"/>
        </row>
        <row r="16063">
          <cell r="B16063"/>
        </row>
        <row r="16064">
          <cell r="B16064"/>
        </row>
        <row r="16065">
          <cell r="B16065"/>
        </row>
        <row r="16066">
          <cell r="B16066"/>
        </row>
        <row r="16067">
          <cell r="B16067"/>
        </row>
        <row r="16068">
          <cell r="B16068"/>
        </row>
        <row r="16069">
          <cell r="B16069"/>
        </row>
        <row r="16070">
          <cell r="B16070"/>
        </row>
        <row r="16071">
          <cell r="B16071"/>
        </row>
        <row r="16072">
          <cell r="B16072"/>
        </row>
        <row r="16073">
          <cell r="B16073"/>
        </row>
        <row r="16074">
          <cell r="B16074"/>
        </row>
        <row r="16075">
          <cell r="B16075"/>
        </row>
        <row r="16076">
          <cell r="B16076"/>
        </row>
        <row r="16077">
          <cell r="B16077"/>
        </row>
        <row r="16078">
          <cell r="B16078"/>
        </row>
        <row r="16079">
          <cell r="B16079"/>
        </row>
        <row r="16080">
          <cell r="B16080"/>
        </row>
        <row r="16081">
          <cell r="B16081"/>
        </row>
        <row r="16082">
          <cell r="B16082"/>
        </row>
        <row r="16083">
          <cell r="B16083"/>
        </row>
        <row r="16084">
          <cell r="B16084"/>
        </row>
        <row r="16085">
          <cell r="B16085"/>
        </row>
        <row r="16086">
          <cell r="B16086"/>
        </row>
        <row r="16087">
          <cell r="B16087"/>
        </row>
        <row r="16088">
          <cell r="B16088"/>
        </row>
        <row r="16089">
          <cell r="B16089"/>
        </row>
        <row r="16090">
          <cell r="B16090"/>
        </row>
        <row r="16091">
          <cell r="B16091"/>
        </row>
        <row r="16092">
          <cell r="B16092"/>
        </row>
        <row r="16093">
          <cell r="B16093"/>
        </row>
        <row r="16094">
          <cell r="B16094"/>
        </row>
        <row r="16095">
          <cell r="B16095"/>
        </row>
        <row r="16096">
          <cell r="B16096"/>
        </row>
        <row r="16097">
          <cell r="B16097"/>
        </row>
        <row r="16098">
          <cell r="B16098"/>
        </row>
        <row r="16099">
          <cell r="B16099"/>
        </row>
        <row r="16100">
          <cell r="B16100"/>
        </row>
        <row r="16101">
          <cell r="B16101"/>
        </row>
        <row r="16102">
          <cell r="B16102"/>
        </row>
        <row r="16103">
          <cell r="B16103"/>
        </row>
        <row r="16104">
          <cell r="B16104"/>
        </row>
        <row r="16105">
          <cell r="B16105"/>
        </row>
        <row r="16106">
          <cell r="B16106"/>
        </row>
        <row r="16107">
          <cell r="B16107"/>
        </row>
        <row r="16108">
          <cell r="B16108"/>
        </row>
        <row r="16109">
          <cell r="B16109"/>
        </row>
        <row r="16110">
          <cell r="B16110"/>
        </row>
        <row r="16111">
          <cell r="B16111"/>
        </row>
        <row r="16112">
          <cell r="B16112"/>
        </row>
        <row r="16113">
          <cell r="B16113"/>
        </row>
        <row r="16114">
          <cell r="B16114"/>
        </row>
        <row r="16115">
          <cell r="B16115"/>
        </row>
        <row r="16116">
          <cell r="B16116"/>
        </row>
        <row r="16117">
          <cell r="B16117"/>
        </row>
        <row r="16118">
          <cell r="B16118"/>
        </row>
        <row r="16119">
          <cell r="B16119"/>
        </row>
        <row r="16120">
          <cell r="B16120"/>
        </row>
        <row r="16121">
          <cell r="B16121"/>
        </row>
        <row r="16122">
          <cell r="B16122"/>
        </row>
        <row r="16123">
          <cell r="B16123"/>
        </row>
        <row r="16124">
          <cell r="B16124"/>
        </row>
        <row r="16125">
          <cell r="B16125"/>
        </row>
        <row r="16126">
          <cell r="B16126"/>
        </row>
        <row r="16127">
          <cell r="B16127"/>
        </row>
        <row r="16128">
          <cell r="B16128"/>
        </row>
        <row r="16129">
          <cell r="B16129"/>
        </row>
        <row r="16130">
          <cell r="B16130"/>
        </row>
        <row r="16131">
          <cell r="B16131"/>
        </row>
        <row r="16132">
          <cell r="B16132"/>
        </row>
        <row r="16133">
          <cell r="B16133"/>
        </row>
        <row r="16134">
          <cell r="B16134"/>
        </row>
        <row r="16135">
          <cell r="B16135"/>
        </row>
        <row r="16136">
          <cell r="B16136"/>
        </row>
        <row r="16137">
          <cell r="B16137"/>
        </row>
        <row r="16138">
          <cell r="B16138"/>
        </row>
        <row r="16139">
          <cell r="B16139"/>
        </row>
        <row r="16140">
          <cell r="B16140"/>
        </row>
        <row r="16141">
          <cell r="B16141"/>
        </row>
        <row r="16142">
          <cell r="B16142"/>
        </row>
        <row r="16143">
          <cell r="B16143"/>
        </row>
        <row r="16144">
          <cell r="B16144"/>
        </row>
        <row r="16145">
          <cell r="B16145"/>
        </row>
        <row r="16146">
          <cell r="B16146"/>
        </row>
        <row r="16147">
          <cell r="B16147"/>
        </row>
        <row r="16148">
          <cell r="B16148"/>
        </row>
        <row r="16149">
          <cell r="B16149"/>
        </row>
        <row r="16150">
          <cell r="B16150"/>
        </row>
        <row r="16151">
          <cell r="B16151"/>
        </row>
        <row r="16152">
          <cell r="B16152"/>
        </row>
        <row r="16153">
          <cell r="B16153"/>
        </row>
        <row r="16154">
          <cell r="B16154"/>
        </row>
        <row r="16155">
          <cell r="B16155"/>
        </row>
        <row r="16156">
          <cell r="B16156"/>
        </row>
        <row r="16157">
          <cell r="B16157"/>
        </row>
        <row r="16158">
          <cell r="B16158"/>
        </row>
        <row r="16159">
          <cell r="B16159"/>
        </row>
        <row r="16160">
          <cell r="B16160"/>
        </row>
        <row r="16161">
          <cell r="B16161"/>
        </row>
        <row r="16162">
          <cell r="B16162"/>
        </row>
        <row r="16163">
          <cell r="B16163"/>
        </row>
        <row r="16164">
          <cell r="B16164"/>
        </row>
        <row r="16165">
          <cell r="B16165"/>
        </row>
        <row r="16166">
          <cell r="B16166"/>
        </row>
        <row r="16167">
          <cell r="B16167"/>
        </row>
        <row r="16168">
          <cell r="B16168"/>
        </row>
        <row r="16169">
          <cell r="B16169"/>
        </row>
        <row r="16170">
          <cell r="B16170"/>
        </row>
        <row r="16171">
          <cell r="B16171"/>
        </row>
        <row r="16172">
          <cell r="B16172"/>
        </row>
        <row r="16173">
          <cell r="B16173"/>
        </row>
        <row r="16174">
          <cell r="B16174"/>
        </row>
        <row r="16175">
          <cell r="B16175"/>
        </row>
        <row r="16176">
          <cell r="B16176"/>
        </row>
        <row r="16177">
          <cell r="B16177"/>
        </row>
        <row r="16178">
          <cell r="B16178"/>
        </row>
        <row r="16179">
          <cell r="B16179"/>
        </row>
        <row r="16180">
          <cell r="B16180"/>
        </row>
        <row r="16181">
          <cell r="B16181"/>
        </row>
        <row r="16182">
          <cell r="B16182"/>
        </row>
        <row r="16183">
          <cell r="B16183"/>
        </row>
        <row r="16184">
          <cell r="B16184"/>
        </row>
        <row r="16185">
          <cell r="B16185"/>
        </row>
        <row r="16186">
          <cell r="B16186"/>
        </row>
        <row r="16187">
          <cell r="B16187"/>
        </row>
        <row r="16188">
          <cell r="B16188"/>
        </row>
        <row r="16189">
          <cell r="B16189"/>
        </row>
        <row r="16190">
          <cell r="B16190"/>
        </row>
        <row r="16191">
          <cell r="B16191"/>
        </row>
        <row r="16192">
          <cell r="B16192"/>
        </row>
        <row r="16193">
          <cell r="B16193"/>
        </row>
        <row r="16194">
          <cell r="B16194"/>
        </row>
        <row r="16195">
          <cell r="B16195"/>
        </row>
        <row r="16196">
          <cell r="B16196"/>
        </row>
        <row r="16197">
          <cell r="B16197"/>
        </row>
        <row r="16198">
          <cell r="B16198"/>
        </row>
        <row r="16199">
          <cell r="B16199"/>
        </row>
        <row r="16200">
          <cell r="B16200"/>
        </row>
        <row r="16201">
          <cell r="B16201"/>
        </row>
        <row r="16202">
          <cell r="B16202"/>
        </row>
        <row r="16203">
          <cell r="B16203"/>
        </row>
        <row r="16204">
          <cell r="B16204"/>
        </row>
        <row r="16205">
          <cell r="B16205"/>
        </row>
        <row r="16206">
          <cell r="B16206"/>
        </row>
        <row r="16207">
          <cell r="B16207"/>
        </row>
        <row r="16208">
          <cell r="B16208"/>
        </row>
        <row r="16209">
          <cell r="B16209"/>
        </row>
        <row r="16210">
          <cell r="B16210"/>
        </row>
        <row r="16211">
          <cell r="B16211"/>
        </row>
        <row r="16212">
          <cell r="B16212"/>
        </row>
        <row r="16213">
          <cell r="B16213"/>
        </row>
        <row r="16214">
          <cell r="B16214"/>
        </row>
        <row r="16215">
          <cell r="B16215"/>
        </row>
        <row r="16216">
          <cell r="B16216"/>
        </row>
        <row r="16217">
          <cell r="B16217"/>
        </row>
        <row r="16218">
          <cell r="B16218"/>
        </row>
        <row r="16219">
          <cell r="B16219"/>
        </row>
        <row r="16220">
          <cell r="B16220"/>
        </row>
        <row r="16221">
          <cell r="B16221"/>
        </row>
        <row r="16222">
          <cell r="B16222"/>
        </row>
        <row r="16223">
          <cell r="B16223"/>
        </row>
        <row r="16224">
          <cell r="B16224"/>
        </row>
        <row r="16225">
          <cell r="B16225"/>
        </row>
        <row r="16226">
          <cell r="B16226"/>
        </row>
        <row r="16227">
          <cell r="B16227"/>
        </row>
        <row r="16228">
          <cell r="B16228"/>
        </row>
        <row r="16229">
          <cell r="B16229"/>
        </row>
        <row r="16230">
          <cell r="B16230"/>
        </row>
        <row r="16231">
          <cell r="B16231"/>
        </row>
        <row r="16232">
          <cell r="B16232"/>
        </row>
        <row r="16233">
          <cell r="B16233"/>
        </row>
        <row r="16234">
          <cell r="B16234"/>
        </row>
        <row r="16235">
          <cell r="B16235"/>
        </row>
        <row r="16236">
          <cell r="B16236"/>
        </row>
        <row r="16237">
          <cell r="B16237"/>
        </row>
        <row r="16238">
          <cell r="B16238"/>
        </row>
        <row r="16239">
          <cell r="B16239"/>
        </row>
        <row r="16240">
          <cell r="B16240"/>
        </row>
        <row r="16241">
          <cell r="B16241"/>
        </row>
        <row r="16242">
          <cell r="B16242"/>
        </row>
        <row r="16243">
          <cell r="B16243"/>
        </row>
        <row r="16244">
          <cell r="B16244"/>
        </row>
        <row r="16245">
          <cell r="B16245"/>
        </row>
        <row r="16246">
          <cell r="B16246"/>
        </row>
        <row r="16247">
          <cell r="B16247"/>
        </row>
        <row r="16248">
          <cell r="B16248"/>
        </row>
        <row r="16249">
          <cell r="B16249"/>
        </row>
        <row r="16250">
          <cell r="B16250"/>
        </row>
        <row r="16251">
          <cell r="B16251"/>
        </row>
        <row r="16252">
          <cell r="B16252"/>
        </row>
        <row r="16253">
          <cell r="B16253"/>
        </row>
        <row r="16254">
          <cell r="B16254"/>
        </row>
        <row r="16255">
          <cell r="B16255"/>
        </row>
        <row r="16256">
          <cell r="B16256"/>
        </row>
        <row r="16257">
          <cell r="B16257"/>
        </row>
        <row r="16258">
          <cell r="B16258"/>
        </row>
        <row r="16259">
          <cell r="B16259"/>
        </row>
        <row r="16260">
          <cell r="B16260"/>
        </row>
        <row r="16261">
          <cell r="B16261"/>
        </row>
        <row r="16262">
          <cell r="B16262"/>
        </row>
        <row r="16263">
          <cell r="B16263"/>
        </row>
        <row r="16264">
          <cell r="B16264"/>
        </row>
        <row r="16265">
          <cell r="B16265"/>
        </row>
        <row r="16266">
          <cell r="B16266"/>
        </row>
        <row r="16267">
          <cell r="B16267"/>
        </row>
        <row r="16268">
          <cell r="B16268"/>
        </row>
        <row r="16269">
          <cell r="B16269"/>
        </row>
        <row r="16270">
          <cell r="B16270"/>
        </row>
        <row r="16271">
          <cell r="B16271"/>
        </row>
        <row r="16272">
          <cell r="B16272"/>
        </row>
        <row r="16273">
          <cell r="B16273"/>
        </row>
        <row r="16274">
          <cell r="B16274"/>
        </row>
        <row r="16275">
          <cell r="B16275"/>
        </row>
        <row r="16276">
          <cell r="B16276"/>
        </row>
        <row r="16277">
          <cell r="B16277"/>
        </row>
        <row r="16278">
          <cell r="B16278"/>
        </row>
        <row r="16279">
          <cell r="B16279"/>
        </row>
        <row r="16280">
          <cell r="B16280"/>
        </row>
        <row r="16281">
          <cell r="B16281"/>
        </row>
        <row r="16282">
          <cell r="B16282"/>
        </row>
        <row r="16283">
          <cell r="B16283"/>
        </row>
        <row r="16284">
          <cell r="B16284"/>
        </row>
        <row r="16285">
          <cell r="B16285"/>
        </row>
        <row r="16286">
          <cell r="B16286"/>
        </row>
        <row r="16287">
          <cell r="B16287"/>
        </row>
        <row r="16288">
          <cell r="B16288"/>
        </row>
        <row r="16289">
          <cell r="B16289"/>
        </row>
        <row r="16290">
          <cell r="B16290"/>
        </row>
        <row r="16291">
          <cell r="B16291"/>
        </row>
        <row r="16292">
          <cell r="B16292"/>
        </row>
        <row r="16293">
          <cell r="B16293"/>
        </row>
        <row r="16294">
          <cell r="B16294"/>
        </row>
        <row r="16295">
          <cell r="B16295"/>
        </row>
        <row r="16296">
          <cell r="B16296"/>
        </row>
        <row r="16297">
          <cell r="B16297"/>
        </row>
        <row r="16298">
          <cell r="B16298"/>
        </row>
        <row r="16299">
          <cell r="B16299"/>
        </row>
        <row r="16300">
          <cell r="B16300"/>
        </row>
        <row r="16301">
          <cell r="B16301"/>
        </row>
        <row r="16302">
          <cell r="B16302"/>
        </row>
        <row r="16303">
          <cell r="B16303"/>
        </row>
        <row r="16304">
          <cell r="B16304"/>
        </row>
        <row r="16305">
          <cell r="B16305"/>
        </row>
        <row r="16306">
          <cell r="B16306"/>
        </row>
        <row r="16307">
          <cell r="B16307"/>
        </row>
        <row r="16308">
          <cell r="B16308"/>
        </row>
        <row r="16309">
          <cell r="B16309"/>
        </row>
        <row r="16310">
          <cell r="B16310"/>
        </row>
        <row r="16311">
          <cell r="B16311"/>
        </row>
        <row r="16312">
          <cell r="B16312"/>
        </row>
        <row r="16313">
          <cell r="B16313"/>
        </row>
        <row r="16314">
          <cell r="B16314"/>
        </row>
        <row r="16315">
          <cell r="B16315"/>
        </row>
        <row r="16316">
          <cell r="B16316"/>
        </row>
        <row r="16317">
          <cell r="B16317"/>
        </row>
        <row r="16318">
          <cell r="B16318"/>
        </row>
        <row r="16319">
          <cell r="B16319"/>
        </row>
        <row r="16320">
          <cell r="B16320"/>
        </row>
        <row r="16321">
          <cell r="B16321"/>
        </row>
        <row r="16322">
          <cell r="B16322"/>
        </row>
        <row r="16323">
          <cell r="B16323"/>
        </row>
        <row r="16324">
          <cell r="B16324"/>
        </row>
        <row r="16325">
          <cell r="B16325"/>
        </row>
        <row r="16326">
          <cell r="B16326"/>
        </row>
        <row r="16327">
          <cell r="B16327"/>
        </row>
        <row r="16328">
          <cell r="B16328"/>
        </row>
        <row r="16329">
          <cell r="B16329"/>
        </row>
        <row r="16330">
          <cell r="B16330"/>
        </row>
        <row r="16331">
          <cell r="B16331"/>
        </row>
        <row r="16332">
          <cell r="B16332"/>
        </row>
        <row r="16333">
          <cell r="B16333"/>
        </row>
        <row r="16334">
          <cell r="B16334"/>
        </row>
        <row r="16335">
          <cell r="B16335"/>
        </row>
        <row r="16336">
          <cell r="B16336"/>
        </row>
        <row r="16337">
          <cell r="B16337"/>
        </row>
        <row r="16338">
          <cell r="B16338"/>
        </row>
        <row r="16339">
          <cell r="B16339"/>
        </row>
        <row r="16340">
          <cell r="B16340"/>
        </row>
        <row r="16341">
          <cell r="B16341"/>
        </row>
        <row r="16342">
          <cell r="B16342"/>
        </row>
        <row r="16343">
          <cell r="B16343"/>
        </row>
        <row r="16344">
          <cell r="B16344"/>
        </row>
        <row r="16345">
          <cell r="B16345"/>
        </row>
        <row r="16346">
          <cell r="B16346"/>
        </row>
        <row r="16347">
          <cell r="B16347"/>
        </row>
        <row r="16348">
          <cell r="B16348"/>
        </row>
        <row r="16349">
          <cell r="B16349"/>
        </row>
        <row r="16350">
          <cell r="B16350"/>
        </row>
        <row r="16351">
          <cell r="B16351"/>
        </row>
        <row r="16352">
          <cell r="B16352"/>
        </row>
        <row r="16353">
          <cell r="B16353"/>
        </row>
        <row r="16354">
          <cell r="B16354"/>
        </row>
        <row r="16355">
          <cell r="B16355"/>
        </row>
        <row r="16356">
          <cell r="B16356"/>
        </row>
        <row r="16357">
          <cell r="B16357"/>
        </row>
        <row r="16358">
          <cell r="B16358"/>
        </row>
        <row r="16359">
          <cell r="B16359"/>
        </row>
        <row r="16360">
          <cell r="B16360"/>
        </row>
        <row r="16361">
          <cell r="B16361"/>
        </row>
        <row r="16362">
          <cell r="B16362"/>
        </row>
        <row r="16363">
          <cell r="B16363"/>
        </row>
        <row r="16364">
          <cell r="B16364"/>
        </row>
        <row r="16365">
          <cell r="B16365"/>
        </row>
        <row r="16366">
          <cell r="B16366"/>
        </row>
        <row r="16367">
          <cell r="B16367"/>
        </row>
        <row r="16368">
          <cell r="B16368"/>
        </row>
        <row r="16369">
          <cell r="B16369"/>
        </row>
        <row r="16370">
          <cell r="B16370"/>
        </row>
        <row r="16371">
          <cell r="B16371"/>
        </row>
        <row r="16372">
          <cell r="B16372"/>
        </row>
        <row r="16373">
          <cell r="B16373"/>
        </row>
        <row r="16374">
          <cell r="B16374"/>
        </row>
        <row r="16375">
          <cell r="B16375"/>
        </row>
        <row r="16376">
          <cell r="B16376"/>
        </row>
        <row r="16377">
          <cell r="B16377"/>
        </row>
        <row r="16378">
          <cell r="B16378"/>
        </row>
        <row r="16379">
          <cell r="B16379"/>
        </row>
        <row r="16380">
          <cell r="B16380"/>
        </row>
        <row r="16381">
          <cell r="B16381"/>
        </row>
        <row r="16382">
          <cell r="B16382"/>
        </row>
        <row r="16383">
          <cell r="B16383"/>
        </row>
        <row r="16384">
          <cell r="B16384"/>
        </row>
        <row r="16385">
          <cell r="B16385"/>
        </row>
        <row r="16386">
          <cell r="B16386"/>
        </row>
        <row r="16387">
          <cell r="B16387"/>
        </row>
        <row r="16388">
          <cell r="B16388"/>
        </row>
        <row r="16389">
          <cell r="B16389"/>
        </row>
        <row r="16390">
          <cell r="B16390"/>
        </row>
        <row r="16391">
          <cell r="B16391"/>
        </row>
        <row r="16392">
          <cell r="B16392"/>
        </row>
        <row r="16393">
          <cell r="B16393"/>
        </row>
        <row r="16394">
          <cell r="B16394"/>
        </row>
        <row r="16395">
          <cell r="B16395"/>
        </row>
        <row r="16396">
          <cell r="B16396"/>
        </row>
        <row r="16397">
          <cell r="B16397"/>
        </row>
        <row r="16398">
          <cell r="B16398"/>
        </row>
        <row r="16399">
          <cell r="B16399"/>
        </row>
        <row r="16400">
          <cell r="B16400"/>
        </row>
        <row r="16401">
          <cell r="B16401"/>
        </row>
        <row r="16402">
          <cell r="B16402"/>
        </row>
        <row r="16403">
          <cell r="B16403"/>
        </row>
        <row r="16404">
          <cell r="B16404"/>
        </row>
        <row r="16405">
          <cell r="B16405"/>
        </row>
        <row r="16406">
          <cell r="B16406"/>
        </row>
        <row r="16407">
          <cell r="B16407"/>
        </row>
        <row r="16408">
          <cell r="B16408"/>
        </row>
        <row r="16409">
          <cell r="B16409"/>
        </row>
        <row r="16410">
          <cell r="B16410"/>
        </row>
        <row r="16411">
          <cell r="B16411"/>
        </row>
        <row r="16412">
          <cell r="B16412"/>
        </row>
        <row r="16413">
          <cell r="B16413"/>
        </row>
        <row r="16414">
          <cell r="B16414"/>
        </row>
        <row r="16415">
          <cell r="B16415"/>
        </row>
        <row r="16416">
          <cell r="B16416"/>
        </row>
        <row r="16417">
          <cell r="B16417"/>
        </row>
        <row r="16418">
          <cell r="B16418"/>
        </row>
        <row r="16419">
          <cell r="B16419"/>
        </row>
        <row r="16420">
          <cell r="B16420"/>
        </row>
        <row r="16421">
          <cell r="B16421"/>
        </row>
        <row r="16422">
          <cell r="B16422"/>
        </row>
        <row r="16423">
          <cell r="B16423"/>
        </row>
        <row r="16424">
          <cell r="B16424"/>
        </row>
        <row r="16425">
          <cell r="B16425"/>
        </row>
        <row r="16426">
          <cell r="B16426"/>
        </row>
        <row r="16427">
          <cell r="B16427"/>
        </row>
        <row r="16428">
          <cell r="B16428"/>
        </row>
        <row r="16429">
          <cell r="B16429"/>
        </row>
        <row r="16430">
          <cell r="B16430"/>
        </row>
        <row r="16431">
          <cell r="B16431"/>
        </row>
        <row r="16432">
          <cell r="B16432"/>
        </row>
        <row r="16433">
          <cell r="B16433"/>
        </row>
        <row r="16434">
          <cell r="B16434"/>
        </row>
        <row r="16435">
          <cell r="B16435"/>
        </row>
        <row r="16436">
          <cell r="B16436"/>
        </row>
        <row r="16437">
          <cell r="B16437"/>
        </row>
        <row r="16438">
          <cell r="B16438"/>
        </row>
        <row r="16439">
          <cell r="B16439"/>
        </row>
        <row r="16440">
          <cell r="B16440"/>
        </row>
        <row r="16441">
          <cell r="B16441"/>
        </row>
        <row r="16442">
          <cell r="B16442"/>
        </row>
        <row r="16443">
          <cell r="B16443"/>
        </row>
        <row r="16444">
          <cell r="B16444"/>
        </row>
        <row r="16445">
          <cell r="B16445"/>
        </row>
        <row r="16446">
          <cell r="B16446"/>
        </row>
        <row r="16447">
          <cell r="B16447"/>
        </row>
        <row r="16448">
          <cell r="B16448"/>
        </row>
        <row r="16449">
          <cell r="B16449"/>
        </row>
        <row r="16450">
          <cell r="B16450"/>
        </row>
        <row r="16451">
          <cell r="B16451"/>
        </row>
        <row r="16452">
          <cell r="B16452"/>
        </row>
        <row r="16453">
          <cell r="B16453"/>
        </row>
        <row r="16454">
          <cell r="B16454"/>
        </row>
        <row r="16455">
          <cell r="B16455"/>
        </row>
        <row r="16456">
          <cell r="B16456"/>
        </row>
        <row r="16457">
          <cell r="B16457"/>
        </row>
        <row r="16458">
          <cell r="B16458"/>
        </row>
        <row r="16459">
          <cell r="B16459"/>
        </row>
        <row r="16460">
          <cell r="B16460"/>
        </row>
        <row r="16461">
          <cell r="B16461"/>
        </row>
        <row r="16462">
          <cell r="B16462"/>
        </row>
        <row r="16463">
          <cell r="B16463"/>
        </row>
        <row r="16464">
          <cell r="B16464"/>
        </row>
        <row r="16465">
          <cell r="B16465"/>
        </row>
        <row r="16466">
          <cell r="B16466"/>
        </row>
        <row r="16467">
          <cell r="B16467"/>
        </row>
        <row r="16468">
          <cell r="B16468"/>
        </row>
        <row r="16469">
          <cell r="B16469"/>
        </row>
        <row r="16470">
          <cell r="B16470"/>
        </row>
        <row r="16471">
          <cell r="B16471"/>
        </row>
        <row r="16472">
          <cell r="B16472"/>
        </row>
        <row r="16473">
          <cell r="B16473"/>
        </row>
        <row r="16474">
          <cell r="B16474"/>
        </row>
        <row r="16475">
          <cell r="B16475"/>
        </row>
        <row r="16476">
          <cell r="B16476"/>
        </row>
        <row r="16477">
          <cell r="B16477"/>
        </row>
        <row r="16478">
          <cell r="B16478"/>
        </row>
        <row r="16479">
          <cell r="B16479"/>
        </row>
        <row r="16480">
          <cell r="B16480"/>
        </row>
        <row r="16481">
          <cell r="B16481"/>
        </row>
        <row r="16482">
          <cell r="B16482"/>
        </row>
        <row r="16483">
          <cell r="B16483"/>
        </row>
        <row r="16484">
          <cell r="B16484"/>
        </row>
        <row r="16485">
          <cell r="B16485"/>
        </row>
        <row r="16486">
          <cell r="B16486"/>
        </row>
        <row r="16487">
          <cell r="B16487"/>
        </row>
        <row r="16488">
          <cell r="B16488"/>
        </row>
        <row r="16489">
          <cell r="B16489"/>
        </row>
        <row r="16490">
          <cell r="B16490"/>
        </row>
        <row r="16491">
          <cell r="B16491"/>
        </row>
        <row r="16492">
          <cell r="B16492"/>
        </row>
        <row r="16493">
          <cell r="B16493"/>
        </row>
        <row r="16494">
          <cell r="B16494"/>
        </row>
        <row r="16495">
          <cell r="B16495"/>
        </row>
        <row r="16496">
          <cell r="B16496"/>
        </row>
        <row r="16497">
          <cell r="B16497"/>
        </row>
        <row r="16498">
          <cell r="B16498"/>
        </row>
        <row r="16499">
          <cell r="B16499"/>
        </row>
        <row r="16500">
          <cell r="B16500"/>
        </row>
        <row r="16501">
          <cell r="B16501"/>
        </row>
        <row r="16502">
          <cell r="B16502"/>
        </row>
        <row r="16503">
          <cell r="B16503"/>
        </row>
        <row r="16504">
          <cell r="B16504"/>
        </row>
        <row r="16505">
          <cell r="B16505"/>
        </row>
        <row r="16506">
          <cell r="B16506"/>
        </row>
        <row r="16507">
          <cell r="B16507"/>
        </row>
        <row r="16508">
          <cell r="B16508"/>
        </row>
        <row r="16509">
          <cell r="B16509"/>
        </row>
        <row r="16510">
          <cell r="B16510"/>
        </row>
        <row r="16511">
          <cell r="B16511"/>
        </row>
        <row r="16512">
          <cell r="B16512"/>
        </row>
        <row r="16513">
          <cell r="B16513"/>
        </row>
        <row r="16514">
          <cell r="B16514"/>
        </row>
        <row r="16515">
          <cell r="B16515"/>
        </row>
        <row r="16516">
          <cell r="B16516"/>
        </row>
        <row r="16517">
          <cell r="B16517"/>
        </row>
        <row r="16518">
          <cell r="B16518"/>
        </row>
        <row r="16519">
          <cell r="B16519"/>
        </row>
        <row r="16520">
          <cell r="B16520"/>
        </row>
        <row r="16521">
          <cell r="B16521"/>
        </row>
        <row r="16522">
          <cell r="B16522"/>
        </row>
        <row r="16523">
          <cell r="B16523"/>
        </row>
        <row r="16524">
          <cell r="B16524"/>
        </row>
        <row r="16525">
          <cell r="B16525"/>
        </row>
        <row r="16526">
          <cell r="B16526"/>
        </row>
        <row r="16527">
          <cell r="B16527"/>
        </row>
        <row r="16528">
          <cell r="B16528"/>
        </row>
        <row r="16529">
          <cell r="B16529"/>
        </row>
        <row r="16530">
          <cell r="B16530"/>
        </row>
        <row r="16531">
          <cell r="B16531"/>
        </row>
        <row r="16532">
          <cell r="B16532"/>
        </row>
        <row r="16533">
          <cell r="B16533"/>
        </row>
        <row r="16534">
          <cell r="B16534"/>
        </row>
        <row r="16535">
          <cell r="B16535"/>
        </row>
        <row r="16536">
          <cell r="B16536"/>
        </row>
        <row r="16537">
          <cell r="B16537"/>
        </row>
        <row r="16538">
          <cell r="B16538"/>
        </row>
        <row r="16539">
          <cell r="B16539"/>
        </row>
        <row r="16540">
          <cell r="B16540"/>
        </row>
        <row r="16541">
          <cell r="B16541"/>
        </row>
        <row r="16542">
          <cell r="B16542"/>
        </row>
        <row r="16543">
          <cell r="B16543"/>
        </row>
        <row r="16544">
          <cell r="B16544"/>
        </row>
        <row r="16545">
          <cell r="B16545"/>
        </row>
        <row r="16546">
          <cell r="B16546"/>
        </row>
        <row r="16547">
          <cell r="B16547"/>
        </row>
        <row r="16548">
          <cell r="B16548"/>
        </row>
        <row r="16549">
          <cell r="B16549"/>
        </row>
        <row r="16550">
          <cell r="B16550"/>
        </row>
        <row r="16551">
          <cell r="B16551"/>
        </row>
        <row r="16552">
          <cell r="B16552"/>
        </row>
        <row r="16553">
          <cell r="B16553"/>
        </row>
        <row r="16554">
          <cell r="B16554"/>
        </row>
        <row r="16555">
          <cell r="B16555"/>
        </row>
        <row r="16556">
          <cell r="B16556"/>
        </row>
        <row r="16557">
          <cell r="B16557"/>
        </row>
        <row r="16558">
          <cell r="B16558"/>
        </row>
        <row r="16559">
          <cell r="B16559"/>
        </row>
        <row r="16560">
          <cell r="B16560"/>
        </row>
        <row r="16561">
          <cell r="B16561"/>
        </row>
        <row r="16562">
          <cell r="B16562"/>
        </row>
        <row r="16563">
          <cell r="B16563"/>
        </row>
        <row r="16564">
          <cell r="B16564"/>
        </row>
        <row r="16565">
          <cell r="B16565"/>
        </row>
        <row r="16566">
          <cell r="B16566"/>
        </row>
        <row r="16567">
          <cell r="B16567"/>
        </row>
        <row r="16568">
          <cell r="B16568"/>
        </row>
        <row r="16569">
          <cell r="B16569"/>
        </row>
        <row r="16570">
          <cell r="B16570"/>
        </row>
        <row r="16571">
          <cell r="B16571"/>
        </row>
        <row r="16572">
          <cell r="B16572"/>
        </row>
        <row r="16573">
          <cell r="B16573"/>
        </row>
        <row r="16574">
          <cell r="B16574"/>
        </row>
        <row r="16575">
          <cell r="B16575"/>
        </row>
        <row r="16576">
          <cell r="B16576"/>
        </row>
        <row r="16577">
          <cell r="B16577"/>
        </row>
        <row r="16578">
          <cell r="B16578"/>
        </row>
        <row r="16579">
          <cell r="B16579"/>
        </row>
        <row r="16580">
          <cell r="B16580"/>
        </row>
        <row r="16581">
          <cell r="B16581"/>
        </row>
        <row r="16582">
          <cell r="B16582"/>
        </row>
        <row r="16583">
          <cell r="B16583"/>
        </row>
        <row r="16584">
          <cell r="B16584"/>
        </row>
        <row r="16585">
          <cell r="B16585"/>
        </row>
        <row r="16586">
          <cell r="B16586"/>
        </row>
        <row r="16587">
          <cell r="B16587"/>
        </row>
        <row r="16588">
          <cell r="B16588"/>
        </row>
        <row r="16589">
          <cell r="B16589"/>
        </row>
        <row r="16590">
          <cell r="B16590"/>
        </row>
        <row r="16591">
          <cell r="B16591"/>
        </row>
        <row r="16592">
          <cell r="B16592"/>
        </row>
        <row r="16593">
          <cell r="B16593"/>
        </row>
        <row r="16594">
          <cell r="B16594"/>
        </row>
        <row r="16595">
          <cell r="B16595"/>
        </row>
        <row r="16596">
          <cell r="B16596"/>
        </row>
        <row r="16597">
          <cell r="B16597"/>
        </row>
        <row r="16598">
          <cell r="B16598"/>
        </row>
        <row r="16599">
          <cell r="B16599"/>
        </row>
        <row r="16600">
          <cell r="B16600"/>
        </row>
        <row r="16601">
          <cell r="B16601"/>
        </row>
        <row r="16602">
          <cell r="B16602"/>
        </row>
        <row r="16603">
          <cell r="B16603"/>
        </row>
        <row r="16604">
          <cell r="B16604"/>
        </row>
        <row r="16605">
          <cell r="B16605"/>
        </row>
        <row r="16606">
          <cell r="B16606"/>
        </row>
        <row r="16607">
          <cell r="B16607"/>
        </row>
        <row r="16608">
          <cell r="B16608"/>
        </row>
        <row r="16609">
          <cell r="B16609"/>
        </row>
        <row r="16610">
          <cell r="B16610"/>
        </row>
        <row r="16611">
          <cell r="B16611"/>
        </row>
        <row r="16612">
          <cell r="B16612"/>
        </row>
        <row r="16613">
          <cell r="B16613"/>
        </row>
        <row r="16614">
          <cell r="B16614"/>
        </row>
        <row r="16615">
          <cell r="B16615"/>
        </row>
        <row r="16616">
          <cell r="B16616"/>
        </row>
        <row r="16617">
          <cell r="B16617"/>
        </row>
        <row r="16618">
          <cell r="B16618"/>
        </row>
        <row r="16619">
          <cell r="B16619"/>
        </row>
        <row r="16620">
          <cell r="B16620"/>
        </row>
        <row r="16621">
          <cell r="B16621"/>
        </row>
        <row r="16622">
          <cell r="B16622"/>
        </row>
        <row r="16623">
          <cell r="B16623"/>
        </row>
        <row r="16624">
          <cell r="B16624"/>
        </row>
        <row r="16625">
          <cell r="B16625"/>
        </row>
        <row r="16626">
          <cell r="B16626"/>
        </row>
        <row r="16627">
          <cell r="B16627"/>
        </row>
        <row r="16628">
          <cell r="B16628"/>
        </row>
        <row r="16629">
          <cell r="B16629"/>
        </row>
        <row r="16630">
          <cell r="B16630"/>
        </row>
        <row r="16631">
          <cell r="B16631"/>
        </row>
        <row r="16632">
          <cell r="B16632"/>
        </row>
        <row r="16633">
          <cell r="B16633"/>
        </row>
        <row r="16634">
          <cell r="B16634"/>
        </row>
        <row r="16635">
          <cell r="B16635"/>
        </row>
        <row r="16636">
          <cell r="B16636"/>
        </row>
        <row r="16637">
          <cell r="B16637"/>
        </row>
        <row r="16638">
          <cell r="B16638"/>
        </row>
        <row r="16639">
          <cell r="B16639"/>
        </row>
        <row r="16640">
          <cell r="B16640"/>
        </row>
        <row r="16641">
          <cell r="B16641"/>
        </row>
        <row r="16642">
          <cell r="B16642"/>
        </row>
        <row r="16643">
          <cell r="B16643"/>
        </row>
        <row r="16644">
          <cell r="B16644"/>
        </row>
        <row r="16645">
          <cell r="B16645"/>
        </row>
        <row r="16646">
          <cell r="B16646"/>
        </row>
        <row r="16647">
          <cell r="B16647"/>
        </row>
        <row r="16648">
          <cell r="B16648"/>
        </row>
        <row r="16649">
          <cell r="B16649"/>
        </row>
        <row r="16650">
          <cell r="B16650"/>
        </row>
        <row r="16651">
          <cell r="B16651"/>
        </row>
        <row r="16652">
          <cell r="B16652"/>
        </row>
        <row r="16653">
          <cell r="B16653"/>
        </row>
        <row r="16654">
          <cell r="B16654"/>
        </row>
        <row r="16655">
          <cell r="B16655"/>
        </row>
        <row r="16656">
          <cell r="B16656"/>
        </row>
        <row r="16657">
          <cell r="B16657"/>
        </row>
        <row r="16658">
          <cell r="B16658"/>
        </row>
        <row r="16659">
          <cell r="B16659"/>
        </row>
        <row r="16660">
          <cell r="B16660"/>
        </row>
        <row r="16661">
          <cell r="B16661"/>
        </row>
        <row r="16662">
          <cell r="B16662"/>
        </row>
        <row r="16663">
          <cell r="B16663"/>
        </row>
        <row r="16664">
          <cell r="B16664"/>
        </row>
        <row r="16665">
          <cell r="B16665"/>
        </row>
        <row r="16666">
          <cell r="B16666"/>
        </row>
        <row r="16667">
          <cell r="B16667"/>
        </row>
        <row r="16668">
          <cell r="B16668"/>
        </row>
        <row r="16669">
          <cell r="B16669"/>
        </row>
        <row r="16670">
          <cell r="B16670"/>
        </row>
        <row r="16671">
          <cell r="B16671"/>
        </row>
        <row r="16672">
          <cell r="B16672"/>
        </row>
        <row r="16673">
          <cell r="B16673"/>
        </row>
        <row r="16674">
          <cell r="B16674"/>
        </row>
        <row r="16675">
          <cell r="B16675"/>
        </row>
        <row r="16676">
          <cell r="B16676"/>
        </row>
        <row r="16677">
          <cell r="B16677"/>
        </row>
        <row r="16678">
          <cell r="B16678"/>
        </row>
        <row r="16679">
          <cell r="B16679"/>
        </row>
        <row r="16680">
          <cell r="B16680"/>
        </row>
        <row r="16681">
          <cell r="B16681"/>
        </row>
        <row r="16682">
          <cell r="B16682"/>
        </row>
        <row r="16683">
          <cell r="B16683"/>
        </row>
        <row r="16684">
          <cell r="B16684"/>
        </row>
        <row r="16685">
          <cell r="B16685"/>
        </row>
        <row r="16686">
          <cell r="B16686"/>
        </row>
        <row r="16687">
          <cell r="B16687"/>
        </row>
        <row r="16688">
          <cell r="B16688"/>
        </row>
        <row r="16689">
          <cell r="B16689"/>
        </row>
        <row r="16690">
          <cell r="B16690"/>
        </row>
        <row r="16691">
          <cell r="B16691"/>
        </row>
        <row r="16692">
          <cell r="B16692"/>
        </row>
        <row r="16693">
          <cell r="B16693"/>
        </row>
        <row r="16694">
          <cell r="B16694"/>
        </row>
        <row r="16695">
          <cell r="B16695"/>
        </row>
        <row r="16696">
          <cell r="B16696"/>
        </row>
        <row r="16697">
          <cell r="B16697"/>
        </row>
        <row r="16698">
          <cell r="B16698"/>
        </row>
        <row r="16699">
          <cell r="B16699"/>
        </row>
        <row r="16700">
          <cell r="B16700"/>
        </row>
        <row r="16701">
          <cell r="B16701"/>
        </row>
        <row r="16702">
          <cell r="B16702"/>
        </row>
        <row r="16703">
          <cell r="B16703"/>
        </row>
        <row r="16704">
          <cell r="B16704"/>
        </row>
        <row r="16705">
          <cell r="B16705"/>
        </row>
        <row r="16706">
          <cell r="B16706"/>
        </row>
        <row r="16707">
          <cell r="B16707"/>
        </row>
        <row r="16708">
          <cell r="B16708"/>
        </row>
        <row r="16709">
          <cell r="B16709"/>
        </row>
        <row r="16710">
          <cell r="B16710"/>
        </row>
        <row r="16711">
          <cell r="B16711"/>
        </row>
        <row r="16712">
          <cell r="B16712"/>
        </row>
        <row r="16713">
          <cell r="B16713"/>
        </row>
        <row r="16714">
          <cell r="B16714"/>
        </row>
        <row r="16715">
          <cell r="B16715"/>
        </row>
        <row r="16716">
          <cell r="B16716"/>
        </row>
        <row r="16717">
          <cell r="B16717"/>
        </row>
        <row r="16718">
          <cell r="B16718"/>
        </row>
        <row r="16719">
          <cell r="B16719"/>
        </row>
        <row r="16720">
          <cell r="B16720"/>
        </row>
        <row r="16721">
          <cell r="B16721"/>
        </row>
        <row r="16722">
          <cell r="B16722"/>
        </row>
        <row r="16723">
          <cell r="B16723"/>
        </row>
        <row r="16724">
          <cell r="B16724"/>
        </row>
        <row r="16725">
          <cell r="B16725"/>
        </row>
        <row r="16726">
          <cell r="B16726"/>
        </row>
        <row r="16727">
          <cell r="B16727"/>
        </row>
        <row r="16728">
          <cell r="B16728"/>
        </row>
        <row r="16729">
          <cell r="B16729"/>
        </row>
        <row r="16730">
          <cell r="B16730"/>
        </row>
        <row r="16731">
          <cell r="B16731"/>
        </row>
        <row r="16732">
          <cell r="B16732"/>
        </row>
        <row r="16733">
          <cell r="B16733"/>
        </row>
        <row r="16734">
          <cell r="B16734"/>
        </row>
        <row r="16735">
          <cell r="B16735"/>
        </row>
        <row r="16736">
          <cell r="B16736"/>
        </row>
        <row r="16737">
          <cell r="B16737"/>
        </row>
        <row r="16738">
          <cell r="B16738"/>
        </row>
        <row r="16739">
          <cell r="B16739"/>
        </row>
        <row r="16740">
          <cell r="B16740"/>
        </row>
        <row r="16741">
          <cell r="B16741"/>
        </row>
        <row r="16742">
          <cell r="B16742"/>
        </row>
        <row r="16743">
          <cell r="B16743"/>
        </row>
        <row r="16744">
          <cell r="B16744"/>
        </row>
        <row r="16745">
          <cell r="B16745"/>
        </row>
        <row r="16746">
          <cell r="B16746"/>
        </row>
        <row r="16747">
          <cell r="B16747"/>
        </row>
        <row r="16748">
          <cell r="B16748"/>
        </row>
        <row r="16749">
          <cell r="B16749"/>
        </row>
        <row r="16750">
          <cell r="B16750"/>
        </row>
        <row r="16751">
          <cell r="B16751"/>
        </row>
        <row r="16752">
          <cell r="B16752"/>
        </row>
        <row r="16753">
          <cell r="B16753"/>
        </row>
        <row r="16754">
          <cell r="B16754"/>
        </row>
        <row r="16755">
          <cell r="B16755"/>
        </row>
        <row r="16756">
          <cell r="B16756"/>
        </row>
        <row r="16757">
          <cell r="B16757"/>
        </row>
        <row r="16758">
          <cell r="B16758"/>
        </row>
        <row r="16759">
          <cell r="B16759"/>
        </row>
        <row r="16760">
          <cell r="B16760"/>
        </row>
        <row r="16761">
          <cell r="B16761"/>
        </row>
        <row r="16762">
          <cell r="B16762"/>
        </row>
        <row r="16763">
          <cell r="B16763"/>
        </row>
        <row r="16764">
          <cell r="B16764"/>
        </row>
        <row r="16765">
          <cell r="B16765"/>
        </row>
        <row r="16766">
          <cell r="B16766"/>
        </row>
        <row r="16767">
          <cell r="B16767"/>
        </row>
        <row r="16768">
          <cell r="B16768"/>
        </row>
        <row r="16769">
          <cell r="B16769"/>
        </row>
        <row r="16770">
          <cell r="B16770"/>
        </row>
        <row r="16771">
          <cell r="B16771"/>
        </row>
        <row r="16772">
          <cell r="B16772"/>
        </row>
        <row r="16773">
          <cell r="B16773"/>
        </row>
        <row r="16774">
          <cell r="B16774"/>
        </row>
        <row r="16775">
          <cell r="B16775"/>
        </row>
        <row r="16776">
          <cell r="B16776"/>
        </row>
        <row r="16777">
          <cell r="B16777"/>
        </row>
        <row r="16778">
          <cell r="B16778"/>
        </row>
        <row r="16779">
          <cell r="B16779"/>
        </row>
        <row r="16780">
          <cell r="B16780"/>
        </row>
        <row r="16781">
          <cell r="B16781"/>
        </row>
        <row r="16782">
          <cell r="B16782"/>
        </row>
        <row r="16783">
          <cell r="B16783"/>
        </row>
        <row r="16784">
          <cell r="B16784"/>
        </row>
        <row r="16785">
          <cell r="B16785"/>
        </row>
        <row r="16786">
          <cell r="B16786"/>
        </row>
        <row r="16787">
          <cell r="B16787"/>
        </row>
        <row r="16788">
          <cell r="B16788"/>
        </row>
        <row r="16789">
          <cell r="B16789"/>
        </row>
        <row r="16790">
          <cell r="B16790"/>
        </row>
        <row r="16791">
          <cell r="B16791"/>
        </row>
        <row r="16792">
          <cell r="B16792"/>
        </row>
        <row r="16793">
          <cell r="B16793"/>
        </row>
        <row r="16794">
          <cell r="B16794"/>
        </row>
        <row r="16795">
          <cell r="B16795"/>
        </row>
        <row r="16796">
          <cell r="B16796"/>
        </row>
        <row r="16797">
          <cell r="B16797"/>
        </row>
        <row r="16798">
          <cell r="B16798"/>
        </row>
        <row r="16799">
          <cell r="B16799"/>
        </row>
        <row r="16800">
          <cell r="B16800"/>
        </row>
        <row r="16801">
          <cell r="B16801"/>
        </row>
        <row r="16802">
          <cell r="B16802"/>
        </row>
        <row r="16803">
          <cell r="B16803"/>
        </row>
        <row r="16804">
          <cell r="B16804"/>
        </row>
        <row r="16805">
          <cell r="B16805"/>
        </row>
        <row r="16806">
          <cell r="B16806"/>
        </row>
        <row r="16807">
          <cell r="B16807"/>
        </row>
        <row r="16808">
          <cell r="B16808"/>
        </row>
        <row r="16809">
          <cell r="B16809"/>
        </row>
        <row r="16810">
          <cell r="B16810"/>
        </row>
        <row r="16811">
          <cell r="B16811"/>
        </row>
        <row r="16812">
          <cell r="B16812"/>
        </row>
        <row r="16813">
          <cell r="B16813"/>
        </row>
        <row r="16814">
          <cell r="B16814"/>
        </row>
        <row r="16815">
          <cell r="B16815"/>
        </row>
        <row r="16816">
          <cell r="B16816"/>
        </row>
        <row r="16817">
          <cell r="B16817"/>
        </row>
        <row r="16818">
          <cell r="B16818"/>
        </row>
        <row r="16819">
          <cell r="B16819"/>
        </row>
        <row r="16820">
          <cell r="B16820"/>
        </row>
        <row r="16821">
          <cell r="B16821"/>
        </row>
        <row r="16822">
          <cell r="B16822"/>
        </row>
        <row r="16823">
          <cell r="B16823"/>
        </row>
        <row r="16824">
          <cell r="B16824"/>
        </row>
        <row r="16825">
          <cell r="B16825"/>
        </row>
        <row r="16826">
          <cell r="B16826"/>
        </row>
        <row r="16827">
          <cell r="B16827"/>
        </row>
        <row r="16828">
          <cell r="B16828"/>
        </row>
        <row r="16829">
          <cell r="B16829"/>
        </row>
        <row r="16830">
          <cell r="B16830"/>
        </row>
        <row r="16831">
          <cell r="B16831"/>
        </row>
        <row r="16832">
          <cell r="B16832"/>
        </row>
        <row r="16833">
          <cell r="B16833"/>
        </row>
        <row r="16834">
          <cell r="B16834"/>
        </row>
        <row r="16835">
          <cell r="B16835"/>
        </row>
        <row r="16836">
          <cell r="B16836"/>
        </row>
        <row r="16837">
          <cell r="B16837"/>
        </row>
        <row r="16838">
          <cell r="B16838"/>
        </row>
        <row r="16839">
          <cell r="B16839"/>
        </row>
        <row r="16840">
          <cell r="B16840"/>
        </row>
        <row r="16841">
          <cell r="B16841"/>
        </row>
        <row r="16842">
          <cell r="B16842"/>
        </row>
        <row r="16843">
          <cell r="B16843"/>
        </row>
        <row r="16844">
          <cell r="B16844"/>
        </row>
        <row r="16845">
          <cell r="B16845"/>
        </row>
        <row r="16846">
          <cell r="B16846"/>
        </row>
        <row r="16847">
          <cell r="B16847"/>
        </row>
        <row r="16848">
          <cell r="B16848"/>
        </row>
        <row r="16849">
          <cell r="B16849"/>
        </row>
        <row r="16850">
          <cell r="B16850"/>
        </row>
        <row r="16851">
          <cell r="B16851"/>
        </row>
        <row r="16852">
          <cell r="B16852"/>
        </row>
        <row r="16853">
          <cell r="B16853"/>
        </row>
        <row r="16854">
          <cell r="B16854"/>
        </row>
        <row r="16855">
          <cell r="B16855"/>
        </row>
        <row r="16856">
          <cell r="B16856"/>
        </row>
        <row r="16857">
          <cell r="B16857"/>
        </row>
        <row r="16858">
          <cell r="B16858"/>
        </row>
        <row r="16859">
          <cell r="B16859"/>
        </row>
        <row r="16860">
          <cell r="B16860"/>
        </row>
        <row r="16861">
          <cell r="B16861"/>
        </row>
        <row r="16862">
          <cell r="B16862"/>
        </row>
        <row r="16863">
          <cell r="B16863"/>
        </row>
        <row r="16864">
          <cell r="B16864"/>
        </row>
        <row r="16865">
          <cell r="B16865"/>
        </row>
        <row r="16866">
          <cell r="B16866"/>
        </row>
        <row r="16867">
          <cell r="B16867"/>
        </row>
        <row r="16868">
          <cell r="B16868"/>
        </row>
        <row r="16869">
          <cell r="B16869"/>
        </row>
        <row r="16870">
          <cell r="B16870"/>
        </row>
        <row r="16871">
          <cell r="B16871"/>
        </row>
        <row r="16872">
          <cell r="B16872"/>
        </row>
        <row r="16873">
          <cell r="B16873"/>
        </row>
        <row r="16874">
          <cell r="B16874"/>
        </row>
        <row r="16875">
          <cell r="B16875"/>
        </row>
        <row r="16876">
          <cell r="B16876"/>
        </row>
        <row r="16877">
          <cell r="B16877"/>
        </row>
        <row r="16878">
          <cell r="B16878"/>
        </row>
        <row r="16879">
          <cell r="B16879"/>
        </row>
        <row r="16880">
          <cell r="B16880"/>
        </row>
        <row r="16881">
          <cell r="B16881"/>
        </row>
        <row r="16882">
          <cell r="B16882"/>
        </row>
        <row r="16883">
          <cell r="B16883"/>
        </row>
        <row r="16884">
          <cell r="B16884"/>
        </row>
        <row r="16885">
          <cell r="B16885"/>
        </row>
        <row r="16886">
          <cell r="B16886"/>
        </row>
        <row r="16887">
          <cell r="B16887"/>
        </row>
        <row r="16888">
          <cell r="B16888"/>
        </row>
        <row r="16889">
          <cell r="B16889"/>
        </row>
        <row r="16890">
          <cell r="B16890"/>
        </row>
        <row r="16891">
          <cell r="B16891"/>
        </row>
        <row r="16892">
          <cell r="B16892"/>
        </row>
        <row r="16893">
          <cell r="B16893"/>
        </row>
        <row r="16894">
          <cell r="B16894"/>
        </row>
        <row r="16895">
          <cell r="B16895"/>
        </row>
        <row r="16896">
          <cell r="B16896"/>
        </row>
        <row r="16897">
          <cell r="B16897"/>
        </row>
        <row r="16898">
          <cell r="B16898"/>
        </row>
        <row r="16899">
          <cell r="B16899"/>
        </row>
        <row r="16900">
          <cell r="B16900"/>
        </row>
        <row r="16901">
          <cell r="B16901"/>
        </row>
        <row r="16902">
          <cell r="B16902"/>
        </row>
        <row r="16903">
          <cell r="B16903"/>
        </row>
        <row r="16904">
          <cell r="B16904"/>
        </row>
        <row r="16905">
          <cell r="B16905"/>
        </row>
        <row r="16906">
          <cell r="B16906"/>
        </row>
        <row r="16907">
          <cell r="B16907"/>
        </row>
        <row r="16908">
          <cell r="B16908"/>
        </row>
        <row r="16909">
          <cell r="B16909"/>
        </row>
        <row r="16910">
          <cell r="B16910"/>
        </row>
        <row r="16911">
          <cell r="B16911"/>
        </row>
        <row r="16912">
          <cell r="B16912"/>
        </row>
        <row r="16913">
          <cell r="B16913"/>
        </row>
        <row r="16914">
          <cell r="B16914"/>
        </row>
        <row r="16915">
          <cell r="B16915"/>
        </row>
        <row r="16916">
          <cell r="B16916"/>
        </row>
        <row r="16917">
          <cell r="B16917"/>
        </row>
        <row r="16918">
          <cell r="B16918"/>
        </row>
        <row r="16919">
          <cell r="B16919"/>
        </row>
        <row r="16920">
          <cell r="B16920"/>
        </row>
        <row r="16921">
          <cell r="B16921"/>
        </row>
        <row r="16922">
          <cell r="B16922"/>
        </row>
        <row r="16923">
          <cell r="B16923"/>
        </row>
        <row r="16924">
          <cell r="B16924"/>
        </row>
        <row r="16925">
          <cell r="B16925"/>
        </row>
        <row r="16926">
          <cell r="B16926"/>
        </row>
        <row r="16927">
          <cell r="B16927"/>
        </row>
        <row r="16928">
          <cell r="B16928"/>
        </row>
        <row r="16929">
          <cell r="B16929"/>
        </row>
        <row r="16930">
          <cell r="B16930"/>
        </row>
        <row r="16931">
          <cell r="B16931"/>
        </row>
        <row r="16932">
          <cell r="B16932"/>
        </row>
        <row r="16933">
          <cell r="B16933"/>
        </row>
        <row r="16934">
          <cell r="B16934"/>
        </row>
        <row r="16935">
          <cell r="B16935"/>
        </row>
        <row r="16936">
          <cell r="B16936"/>
        </row>
        <row r="16937">
          <cell r="B16937"/>
        </row>
        <row r="16938">
          <cell r="B16938"/>
        </row>
        <row r="16939">
          <cell r="B16939"/>
        </row>
        <row r="16940">
          <cell r="B16940"/>
        </row>
        <row r="16941">
          <cell r="B16941"/>
        </row>
        <row r="16942">
          <cell r="B16942"/>
        </row>
        <row r="16943">
          <cell r="B16943"/>
        </row>
        <row r="16944">
          <cell r="B16944"/>
        </row>
        <row r="16945">
          <cell r="B16945"/>
        </row>
        <row r="16946">
          <cell r="B16946"/>
        </row>
        <row r="16947">
          <cell r="B16947"/>
        </row>
        <row r="16948">
          <cell r="B16948"/>
        </row>
        <row r="16949">
          <cell r="B16949"/>
        </row>
        <row r="16950">
          <cell r="B16950"/>
        </row>
        <row r="16951">
          <cell r="B16951"/>
        </row>
        <row r="16952">
          <cell r="B16952"/>
        </row>
        <row r="16953">
          <cell r="B16953"/>
        </row>
        <row r="16954">
          <cell r="B16954"/>
        </row>
        <row r="16955">
          <cell r="B16955"/>
        </row>
        <row r="16956">
          <cell r="B16956"/>
        </row>
        <row r="16957">
          <cell r="B16957"/>
        </row>
        <row r="16958">
          <cell r="B16958"/>
        </row>
        <row r="16959">
          <cell r="B16959"/>
        </row>
        <row r="16960">
          <cell r="B16960"/>
        </row>
        <row r="16961">
          <cell r="B16961"/>
        </row>
        <row r="16962">
          <cell r="B16962"/>
        </row>
        <row r="16963">
          <cell r="B16963"/>
        </row>
        <row r="16964">
          <cell r="B16964"/>
        </row>
        <row r="16965">
          <cell r="B16965"/>
        </row>
        <row r="16966">
          <cell r="B16966"/>
        </row>
        <row r="16967">
          <cell r="B16967"/>
        </row>
        <row r="16968">
          <cell r="B16968"/>
        </row>
        <row r="16969">
          <cell r="B16969"/>
        </row>
        <row r="16970">
          <cell r="B16970"/>
        </row>
        <row r="16971">
          <cell r="B16971"/>
        </row>
        <row r="16972">
          <cell r="B16972"/>
        </row>
        <row r="16973">
          <cell r="B16973"/>
        </row>
        <row r="16974">
          <cell r="B16974"/>
        </row>
        <row r="16975">
          <cell r="B16975"/>
        </row>
        <row r="16976">
          <cell r="B16976"/>
        </row>
        <row r="16977">
          <cell r="B16977"/>
        </row>
        <row r="16978">
          <cell r="B16978"/>
        </row>
        <row r="16979">
          <cell r="B16979"/>
        </row>
        <row r="16980">
          <cell r="B16980"/>
        </row>
        <row r="16981">
          <cell r="B16981"/>
        </row>
        <row r="16982">
          <cell r="B16982"/>
        </row>
        <row r="16983">
          <cell r="B16983"/>
        </row>
        <row r="16984">
          <cell r="B16984"/>
        </row>
        <row r="16985">
          <cell r="B16985"/>
        </row>
        <row r="16986">
          <cell r="B16986"/>
        </row>
        <row r="16987">
          <cell r="B16987"/>
        </row>
        <row r="16988">
          <cell r="B16988"/>
        </row>
        <row r="16989">
          <cell r="B16989"/>
        </row>
        <row r="16990">
          <cell r="B16990"/>
        </row>
        <row r="16991">
          <cell r="B16991"/>
        </row>
        <row r="16992">
          <cell r="B16992"/>
        </row>
        <row r="16993">
          <cell r="B16993"/>
        </row>
        <row r="16994">
          <cell r="B16994"/>
        </row>
        <row r="16995">
          <cell r="B16995"/>
        </row>
        <row r="16996">
          <cell r="B16996"/>
        </row>
        <row r="16997">
          <cell r="B16997"/>
        </row>
        <row r="16998">
          <cell r="B16998"/>
        </row>
        <row r="16999">
          <cell r="B16999"/>
        </row>
        <row r="17000">
          <cell r="B17000"/>
        </row>
        <row r="17001">
          <cell r="B17001"/>
        </row>
        <row r="17002">
          <cell r="B17002"/>
        </row>
        <row r="17003">
          <cell r="B17003"/>
        </row>
        <row r="17004">
          <cell r="B17004"/>
        </row>
        <row r="17005">
          <cell r="B17005"/>
        </row>
        <row r="17006">
          <cell r="B17006"/>
        </row>
        <row r="17007">
          <cell r="B17007"/>
        </row>
        <row r="17008">
          <cell r="B17008"/>
        </row>
        <row r="17009">
          <cell r="B17009"/>
        </row>
        <row r="17010">
          <cell r="B17010"/>
        </row>
        <row r="17011">
          <cell r="B17011"/>
        </row>
        <row r="17012">
          <cell r="B17012"/>
        </row>
        <row r="17013">
          <cell r="B17013"/>
        </row>
        <row r="17014">
          <cell r="B17014"/>
        </row>
        <row r="17015">
          <cell r="B17015"/>
        </row>
        <row r="17016">
          <cell r="B17016"/>
        </row>
        <row r="17017">
          <cell r="B17017"/>
        </row>
        <row r="17018">
          <cell r="B17018"/>
        </row>
        <row r="17019">
          <cell r="B17019"/>
        </row>
        <row r="17020">
          <cell r="B17020"/>
        </row>
        <row r="17021">
          <cell r="B17021"/>
        </row>
        <row r="17022">
          <cell r="B17022"/>
        </row>
        <row r="17023">
          <cell r="B17023"/>
        </row>
        <row r="17024">
          <cell r="B17024"/>
        </row>
        <row r="17025">
          <cell r="B17025"/>
        </row>
        <row r="17026">
          <cell r="B17026"/>
        </row>
        <row r="17027">
          <cell r="B17027"/>
        </row>
        <row r="17028">
          <cell r="B17028"/>
        </row>
        <row r="17029">
          <cell r="B17029"/>
        </row>
        <row r="17030">
          <cell r="B17030"/>
        </row>
        <row r="17031">
          <cell r="B17031"/>
        </row>
        <row r="17032">
          <cell r="B17032"/>
        </row>
        <row r="17033">
          <cell r="B17033"/>
        </row>
        <row r="17034">
          <cell r="B17034"/>
        </row>
        <row r="17035">
          <cell r="B17035"/>
        </row>
        <row r="17036">
          <cell r="B17036"/>
        </row>
        <row r="17037">
          <cell r="B17037"/>
        </row>
        <row r="17038">
          <cell r="B17038"/>
        </row>
        <row r="17039">
          <cell r="B17039"/>
        </row>
        <row r="17040">
          <cell r="B17040"/>
        </row>
        <row r="17041">
          <cell r="B17041"/>
        </row>
        <row r="17042">
          <cell r="B17042"/>
        </row>
        <row r="17043">
          <cell r="B17043"/>
        </row>
        <row r="17044">
          <cell r="B17044"/>
        </row>
        <row r="17045">
          <cell r="B17045"/>
        </row>
        <row r="17046">
          <cell r="B17046"/>
        </row>
        <row r="17047">
          <cell r="B17047"/>
        </row>
        <row r="17048">
          <cell r="B17048"/>
        </row>
        <row r="17049">
          <cell r="B17049"/>
        </row>
        <row r="17050">
          <cell r="B17050"/>
        </row>
        <row r="17051">
          <cell r="B17051"/>
        </row>
        <row r="17052">
          <cell r="B17052"/>
        </row>
        <row r="17053">
          <cell r="B17053"/>
        </row>
        <row r="17054">
          <cell r="B17054"/>
        </row>
        <row r="17055">
          <cell r="B17055"/>
        </row>
        <row r="17056">
          <cell r="B17056"/>
        </row>
        <row r="17057">
          <cell r="B17057"/>
        </row>
        <row r="17058">
          <cell r="B17058"/>
        </row>
        <row r="17059">
          <cell r="B17059"/>
        </row>
        <row r="17060">
          <cell r="B17060"/>
        </row>
        <row r="17061">
          <cell r="B17061"/>
        </row>
        <row r="17062">
          <cell r="B17062"/>
        </row>
        <row r="17063">
          <cell r="B17063"/>
        </row>
        <row r="17064">
          <cell r="B17064"/>
        </row>
        <row r="17065">
          <cell r="B17065"/>
        </row>
        <row r="17066">
          <cell r="B17066"/>
        </row>
        <row r="17067">
          <cell r="B17067"/>
        </row>
        <row r="17068">
          <cell r="B17068"/>
        </row>
        <row r="17069">
          <cell r="B17069"/>
        </row>
        <row r="17070">
          <cell r="B17070"/>
        </row>
        <row r="17071">
          <cell r="B17071"/>
        </row>
        <row r="17072">
          <cell r="B17072"/>
        </row>
        <row r="17073">
          <cell r="B17073"/>
        </row>
        <row r="17074">
          <cell r="B17074"/>
        </row>
        <row r="17075">
          <cell r="B17075"/>
        </row>
        <row r="17076">
          <cell r="B17076"/>
        </row>
        <row r="17077">
          <cell r="B17077"/>
        </row>
        <row r="17078">
          <cell r="B17078"/>
        </row>
        <row r="17079">
          <cell r="B17079"/>
        </row>
        <row r="17080">
          <cell r="B17080"/>
        </row>
        <row r="17081">
          <cell r="B17081"/>
        </row>
        <row r="17082">
          <cell r="B17082"/>
        </row>
        <row r="17083">
          <cell r="B17083"/>
        </row>
        <row r="17084">
          <cell r="B17084"/>
        </row>
        <row r="17085">
          <cell r="B17085"/>
        </row>
        <row r="17086">
          <cell r="B17086"/>
        </row>
        <row r="17087">
          <cell r="B17087"/>
        </row>
        <row r="17088">
          <cell r="B17088"/>
        </row>
        <row r="17089">
          <cell r="B17089"/>
        </row>
        <row r="17090">
          <cell r="B17090"/>
        </row>
        <row r="17091">
          <cell r="B17091"/>
        </row>
        <row r="17092">
          <cell r="B17092"/>
        </row>
        <row r="17093">
          <cell r="B17093"/>
        </row>
        <row r="17094">
          <cell r="B17094"/>
        </row>
        <row r="17095">
          <cell r="B17095"/>
        </row>
        <row r="17096">
          <cell r="B17096"/>
        </row>
        <row r="17097">
          <cell r="B17097"/>
        </row>
        <row r="17098">
          <cell r="B17098"/>
        </row>
        <row r="17099">
          <cell r="B17099"/>
        </row>
        <row r="17100">
          <cell r="B17100"/>
        </row>
        <row r="17101">
          <cell r="B17101"/>
        </row>
        <row r="17102">
          <cell r="B17102"/>
        </row>
        <row r="17103">
          <cell r="B17103"/>
        </row>
        <row r="17104">
          <cell r="B17104"/>
        </row>
        <row r="17105">
          <cell r="B17105"/>
        </row>
        <row r="17106">
          <cell r="B17106"/>
        </row>
        <row r="17107">
          <cell r="B17107"/>
        </row>
        <row r="17108">
          <cell r="B17108"/>
        </row>
        <row r="17109">
          <cell r="B17109"/>
        </row>
        <row r="17110">
          <cell r="B17110"/>
        </row>
        <row r="17111">
          <cell r="B17111"/>
        </row>
        <row r="17112">
          <cell r="B17112"/>
        </row>
        <row r="17113">
          <cell r="B17113"/>
        </row>
        <row r="17114">
          <cell r="B17114"/>
        </row>
        <row r="17115">
          <cell r="B17115"/>
        </row>
        <row r="17116">
          <cell r="B17116"/>
        </row>
        <row r="17117">
          <cell r="B17117"/>
        </row>
        <row r="17118">
          <cell r="B17118"/>
        </row>
        <row r="17119">
          <cell r="B17119"/>
        </row>
        <row r="17120">
          <cell r="B17120"/>
        </row>
        <row r="17121">
          <cell r="B17121"/>
        </row>
        <row r="17122">
          <cell r="B17122"/>
        </row>
        <row r="17123">
          <cell r="B17123"/>
        </row>
        <row r="17124">
          <cell r="B17124"/>
        </row>
        <row r="17125">
          <cell r="B17125"/>
        </row>
        <row r="17126">
          <cell r="B17126"/>
        </row>
        <row r="17127">
          <cell r="B17127"/>
        </row>
        <row r="17128">
          <cell r="B17128"/>
        </row>
        <row r="17129">
          <cell r="B17129"/>
        </row>
        <row r="17130">
          <cell r="B17130"/>
        </row>
        <row r="17131">
          <cell r="B17131"/>
        </row>
        <row r="17132">
          <cell r="B17132"/>
        </row>
        <row r="17133">
          <cell r="B17133"/>
        </row>
        <row r="17134">
          <cell r="B17134"/>
        </row>
        <row r="17135">
          <cell r="B17135"/>
        </row>
        <row r="17136">
          <cell r="B17136"/>
        </row>
        <row r="17137">
          <cell r="B17137"/>
        </row>
        <row r="17138">
          <cell r="B17138"/>
        </row>
        <row r="17139">
          <cell r="B17139"/>
        </row>
        <row r="17140">
          <cell r="B17140"/>
        </row>
        <row r="17141">
          <cell r="B17141"/>
        </row>
        <row r="17142">
          <cell r="B17142"/>
        </row>
        <row r="17143">
          <cell r="B17143"/>
        </row>
        <row r="17144">
          <cell r="B17144"/>
        </row>
        <row r="17145">
          <cell r="B17145"/>
        </row>
        <row r="17146">
          <cell r="B17146"/>
        </row>
        <row r="17147">
          <cell r="B17147"/>
        </row>
        <row r="17148">
          <cell r="B17148"/>
        </row>
        <row r="17149">
          <cell r="B17149"/>
        </row>
        <row r="17150">
          <cell r="B17150"/>
        </row>
        <row r="17151">
          <cell r="B17151"/>
        </row>
        <row r="17152">
          <cell r="B17152"/>
        </row>
        <row r="17153">
          <cell r="B17153"/>
        </row>
        <row r="17154">
          <cell r="B17154"/>
        </row>
        <row r="17155">
          <cell r="B17155"/>
        </row>
        <row r="17156">
          <cell r="B17156"/>
        </row>
        <row r="17157">
          <cell r="B17157"/>
        </row>
        <row r="17158">
          <cell r="B17158"/>
        </row>
        <row r="17159">
          <cell r="B17159"/>
        </row>
        <row r="17160">
          <cell r="B17160"/>
        </row>
        <row r="17161">
          <cell r="B17161"/>
        </row>
        <row r="17162">
          <cell r="B17162"/>
        </row>
        <row r="17163">
          <cell r="B17163"/>
        </row>
        <row r="17164">
          <cell r="B17164"/>
        </row>
        <row r="17165">
          <cell r="B17165"/>
        </row>
        <row r="17166">
          <cell r="B17166"/>
        </row>
        <row r="17167">
          <cell r="B17167"/>
        </row>
        <row r="17168">
          <cell r="B17168"/>
        </row>
        <row r="17169">
          <cell r="B17169"/>
        </row>
        <row r="17170">
          <cell r="B17170"/>
        </row>
        <row r="17171">
          <cell r="B17171"/>
        </row>
        <row r="17172">
          <cell r="B17172"/>
        </row>
        <row r="17173">
          <cell r="B17173"/>
        </row>
        <row r="17174">
          <cell r="B17174"/>
        </row>
        <row r="17175">
          <cell r="B17175"/>
        </row>
        <row r="17176">
          <cell r="B17176"/>
        </row>
        <row r="17177">
          <cell r="B17177"/>
        </row>
        <row r="17178">
          <cell r="B17178"/>
        </row>
        <row r="17179">
          <cell r="B17179"/>
        </row>
        <row r="17180">
          <cell r="B17180"/>
        </row>
        <row r="17181">
          <cell r="B17181"/>
        </row>
        <row r="17182">
          <cell r="B17182"/>
        </row>
        <row r="17183">
          <cell r="B17183"/>
        </row>
        <row r="17184">
          <cell r="B17184"/>
        </row>
        <row r="17185">
          <cell r="B17185"/>
        </row>
        <row r="17186">
          <cell r="B17186"/>
        </row>
        <row r="17187">
          <cell r="B17187"/>
        </row>
        <row r="17188">
          <cell r="B17188"/>
        </row>
        <row r="17189">
          <cell r="B17189"/>
        </row>
        <row r="17190">
          <cell r="B17190"/>
        </row>
        <row r="17191">
          <cell r="B17191"/>
        </row>
        <row r="17192">
          <cell r="B17192"/>
        </row>
        <row r="17193">
          <cell r="B17193"/>
        </row>
        <row r="17194">
          <cell r="B17194"/>
        </row>
        <row r="17195">
          <cell r="B17195"/>
        </row>
        <row r="17196">
          <cell r="B17196"/>
        </row>
        <row r="17197">
          <cell r="B17197"/>
        </row>
        <row r="17198">
          <cell r="B17198"/>
        </row>
        <row r="17199">
          <cell r="B17199"/>
        </row>
        <row r="17200">
          <cell r="B17200"/>
        </row>
        <row r="17201">
          <cell r="B17201"/>
        </row>
        <row r="17202">
          <cell r="B17202"/>
        </row>
        <row r="17203">
          <cell r="B17203"/>
        </row>
        <row r="17204">
          <cell r="B17204"/>
        </row>
        <row r="17205">
          <cell r="B17205"/>
        </row>
        <row r="17206">
          <cell r="B17206"/>
        </row>
        <row r="17207">
          <cell r="B17207"/>
        </row>
        <row r="17208">
          <cell r="B17208"/>
        </row>
        <row r="17209">
          <cell r="B17209"/>
        </row>
        <row r="17210">
          <cell r="B17210"/>
        </row>
        <row r="17211">
          <cell r="B17211"/>
        </row>
        <row r="17212">
          <cell r="B17212"/>
        </row>
        <row r="17213">
          <cell r="B17213"/>
        </row>
        <row r="17214">
          <cell r="B17214"/>
        </row>
        <row r="17215">
          <cell r="B17215"/>
        </row>
        <row r="17216">
          <cell r="B17216"/>
        </row>
        <row r="17217">
          <cell r="B17217"/>
        </row>
        <row r="17218">
          <cell r="B17218"/>
        </row>
        <row r="17219">
          <cell r="B17219"/>
        </row>
        <row r="17220">
          <cell r="B17220"/>
        </row>
        <row r="17221">
          <cell r="B17221"/>
        </row>
        <row r="17222">
          <cell r="B17222"/>
        </row>
        <row r="17223">
          <cell r="B17223"/>
        </row>
        <row r="17224">
          <cell r="B17224"/>
        </row>
        <row r="17225">
          <cell r="B17225"/>
        </row>
        <row r="17226">
          <cell r="B17226"/>
        </row>
        <row r="17227">
          <cell r="B17227"/>
        </row>
        <row r="17228">
          <cell r="B17228"/>
        </row>
        <row r="17229">
          <cell r="B17229"/>
        </row>
        <row r="17230">
          <cell r="B17230"/>
        </row>
        <row r="17231">
          <cell r="B17231"/>
        </row>
        <row r="17232">
          <cell r="B17232"/>
        </row>
        <row r="17233">
          <cell r="B17233"/>
        </row>
        <row r="17234">
          <cell r="B17234"/>
        </row>
        <row r="17235">
          <cell r="B17235"/>
        </row>
        <row r="17236">
          <cell r="B17236"/>
        </row>
        <row r="17237">
          <cell r="B17237"/>
        </row>
        <row r="17238">
          <cell r="B17238"/>
        </row>
        <row r="17239">
          <cell r="B17239"/>
        </row>
        <row r="17240">
          <cell r="B17240"/>
        </row>
        <row r="17241">
          <cell r="B17241"/>
        </row>
        <row r="17242">
          <cell r="B17242"/>
        </row>
        <row r="17243">
          <cell r="B17243"/>
        </row>
        <row r="17244">
          <cell r="B17244"/>
        </row>
        <row r="17245">
          <cell r="B17245"/>
        </row>
        <row r="17246">
          <cell r="B17246"/>
        </row>
        <row r="17247">
          <cell r="B17247"/>
        </row>
        <row r="17248">
          <cell r="B17248"/>
        </row>
        <row r="17249">
          <cell r="B17249"/>
        </row>
        <row r="17250">
          <cell r="B17250"/>
        </row>
        <row r="17251">
          <cell r="B17251"/>
        </row>
        <row r="17252">
          <cell r="B17252"/>
        </row>
        <row r="17253">
          <cell r="B17253"/>
        </row>
        <row r="17254">
          <cell r="B17254"/>
        </row>
        <row r="17255">
          <cell r="B17255"/>
        </row>
        <row r="17256">
          <cell r="B17256"/>
        </row>
        <row r="17257">
          <cell r="B17257"/>
        </row>
        <row r="17258">
          <cell r="B17258"/>
        </row>
        <row r="17259">
          <cell r="B17259"/>
        </row>
        <row r="17260">
          <cell r="B17260"/>
        </row>
        <row r="17261">
          <cell r="B17261"/>
        </row>
        <row r="17262">
          <cell r="B17262"/>
        </row>
        <row r="17263">
          <cell r="B17263"/>
        </row>
        <row r="17264">
          <cell r="B17264"/>
        </row>
        <row r="17265">
          <cell r="B17265"/>
        </row>
        <row r="17266">
          <cell r="B17266"/>
        </row>
        <row r="17267">
          <cell r="B17267"/>
        </row>
        <row r="17268">
          <cell r="B17268"/>
        </row>
        <row r="17269">
          <cell r="B17269"/>
        </row>
        <row r="17270">
          <cell r="B17270"/>
        </row>
        <row r="17271">
          <cell r="B17271"/>
        </row>
        <row r="17272">
          <cell r="B17272"/>
        </row>
        <row r="17273">
          <cell r="B17273"/>
        </row>
        <row r="17274">
          <cell r="B17274"/>
        </row>
        <row r="17275">
          <cell r="B17275"/>
        </row>
        <row r="17276">
          <cell r="B17276"/>
        </row>
        <row r="17277">
          <cell r="B17277"/>
        </row>
        <row r="17278">
          <cell r="B17278"/>
        </row>
        <row r="17279">
          <cell r="B17279"/>
        </row>
        <row r="17280">
          <cell r="B17280"/>
        </row>
        <row r="17281">
          <cell r="B17281"/>
        </row>
        <row r="17282">
          <cell r="B17282"/>
        </row>
        <row r="17283">
          <cell r="B17283"/>
        </row>
        <row r="17284">
          <cell r="B17284"/>
        </row>
        <row r="17285">
          <cell r="B17285"/>
        </row>
        <row r="17286">
          <cell r="B17286"/>
        </row>
        <row r="17287">
          <cell r="B17287"/>
        </row>
        <row r="17288">
          <cell r="B17288"/>
        </row>
        <row r="17289">
          <cell r="B17289"/>
        </row>
        <row r="17290">
          <cell r="B17290"/>
        </row>
        <row r="17291">
          <cell r="B17291"/>
        </row>
        <row r="17292">
          <cell r="B17292"/>
        </row>
        <row r="17293">
          <cell r="B17293"/>
        </row>
        <row r="17294">
          <cell r="B17294"/>
        </row>
        <row r="17295">
          <cell r="B17295"/>
        </row>
        <row r="17296">
          <cell r="B17296"/>
        </row>
        <row r="17297">
          <cell r="B17297"/>
        </row>
        <row r="17298">
          <cell r="B17298"/>
        </row>
        <row r="17299">
          <cell r="B17299"/>
        </row>
        <row r="17300">
          <cell r="B17300"/>
        </row>
        <row r="17301">
          <cell r="B17301"/>
        </row>
        <row r="17302">
          <cell r="B17302"/>
        </row>
        <row r="17303">
          <cell r="B17303"/>
        </row>
        <row r="17304">
          <cell r="B17304"/>
        </row>
        <row r="17305">
          <cell r="B17305"/>
        </row>
        <row r="17306">
          <cell r="B17306"/>
        </row>
        <row r="17307">
          <cell r="B17307"/>
        </row>
        <row r="17308">
          <cell r="B17308"/>
        </row>
        <row r="17309">
          <cell r="B17309"/>
        </row>
        <row r="17310">
          <cell r="B17310"/>
        </row>
        <row r="17311">
          <cell r="B17311"/>
        </row>
        <row r="17312">
          <cell r="B17312"/>
        </row>
        <row r="17313">
          <cell r="B17313"/>
        </row>
        <row r="17314">
          <cell r="B17314"/>
        </row>
        <row r="17315">
          <cell r="B17315"/>
        </row>
        <row r="17316">
          <cell r="B17316"/>
        </row>
        <row r="17317">
          <cell r="B17317"/>
        </row>
        <row r="17318">
          <cell r="B17318"/>
        </row>
        <row r="17319">
          <cell r="B17319"/>
        </row>
        <row r="17320">
          <cell r="B17320"/>
        </row>
        <row r="17321">
          <cell r="B17321"/>
        </row>
        <row r="17322">
          <cell r="B17322"/>
        </row>
        <row r="17323">
          <cell r="B17323"/>
        </row>
        <row r="17324">
          <cell r="B17324"/>
        </row>
        <row r="17325">
          <cell r="B17325"/>
        </row>
        <row r="17326">
          <cell r="B17326"/>
        </row>
        <row r="17327">
          <cell r="B17327"/>
        </row>
        <row r="17328">
          <cell r="B17328"/>
        </row>
        <row r="17329">
          <cell r="B17329"/>
        </row>
        <row r="17330">
          <cell r="B17330"/>
        </row>
        <row r="17331">
          <cell r="B17331"/>
        </row>
        <row r="17332">
          <cell r="B17332"/>
        </row>
        <row r="17333">
          <cell r="B17333"/>
        </row>
        <row r="17334">
          <cell r="B17334"/>
        </row>
        <row r="17335">
          <cell r="B17335"/>
        </row>
        <row r="17336">
          <cell r="B17336"/>
        </row>
        <row r="17337">
          <cell r="B17337"/>
        </row>
        <row r="17338">
          <cell r="B17338"/>
        </row>
        <row r="17339">
          <cell r="B17339"/>
        </row>
        <row r="17340">
          <cell r="B17340"/>
        </row>
        <row r="17341">
          <cell r="B17341"/>
        </row>
        <row r="17342">
          <cell r="B17342"/>
        </row>
        <row r="17343">
          <cell r="B17343"/>
        </row>
        <row r="17344">
          <cell r="B17344"/>
        </row>
        <row r="17345">
          <cell r="B17345"/>
        </row>
        <row r="17346">
          <cell r="B17346"/>
        </row>
        <row r="17347">
          <cell r="B17347"/>
        </row>
        <row r="17348">
          <cell r="B17348"/>
        </row>
        <row r="17349">
          <cell r="B17349"/>
        </row>
        <row r="17350">
          <cell r="B17350"/>
        </row>
        <row r="17351">
          <cell r="B17351"/>
        </row>
        <row r="17352">
          <cell r="B17352"/>
        </row>
        <row r="17353">
          <cell r="B17353"/>
        </row>
        <row r="17354">
          <cell r="B17354"/>
        </row>
        <row r="17355">
          <cell r="B17355"/>
        </row>
        <row r="17356">
          <cell r="B17356"/>
        </row>
        <row r="17357">
          <cell r="B17357"/>
        </row>
        <row r="17358">
          <cell r="B17358"/>
        </row>
        <row r="17359">
          <cell r="B17359"/>
        </row>
        <row r="17360">
          <cell r="B17360"/>
        </row>
        <row r="17361">
          <cell r="B17361"/>
        </row>
        <row r="17362">
          <cell r="B17362"/>
        </row>
        <row r="17363">
          <cell r="B17363"/>
        </row>
        <row r="17364">
          <cell r="B17364"/>
        </row>
        <row r="17365">
          <cell r="B17365"/>
        </row>
        <row r="17366">
          <cell r="B17366"/>
        </row>
        <row r="17367">
          <cell r="B17367"/>
        </row>
        <row r="17368">
          <cell r="B17368"/>
        </row>
        <row r="17369">
          <cell r="B17369"/>
        </row>
        <row r="17370">
          <cell r="B17370"/>
        </row>
        <row r="17371">
          <cell r="B17371"/>
        </row>
        <row r="17372">
          <cell r="B17372"/>
        </row>
        <row r="17373">
          <cell r="B17373"/>
        </row>
        <row r="17374">
          <cell r="B17374"/>
        </row>
        <row r="17375">
          <cell r="B17375"/>
        </row>
        <row r="17376">
          <cell r="B17376"/>
        </row>
        <row r="17377">
          <cell r="B17377"/>
        </row>
        <row r="17378">
          <cell r="B17378"/>
        </row>
        <row r="17379">
          <cell r="B17379"/>
        </row>
        <row r="17380">
          <cell r="B17380"/>
        </row>
        <row r="17381">
          <cell r="B17381"/>
        </row>
        <row r="17382">
          <cell r="B17382"/>
        </row>
        <row r="17383">
          <cell r="B17383"/>
        </row>
        <row r="17384">
          <cell r="B17384"/>
        </row>
        <row r="17385">
          <cell r="B17385"/>
        </row>
        <row r="17386">
          <cell r="B17386"/>
        </row>
        <row r="17387">
          <cell r="B17387"/>
        </row>
        <row r="17388">
          <cell r="B17388"/>
        </row>
        <row r="17389">
          <cell r="B17389"/>
        </row>
        <row r="17390">
          <cell r="B17390"/>
        </row>
        <row r="17391">
          <cell r="B17391"/>
        </row>
        <row r="17392">
          <cell r="B17392"/>
        </row>
        <row r="17393">
          <cell r="B17393"/>
        </row>
        <row r="17394">
          <cell r="B17394"/>
        </row>
        <row r="17395">
          <cell r="B17395"/>
        </row>
        <row r="17396">
          <cell r="B17396"/>
        </row>
        <row r="17397">
          <cell r="B17397"/>
        </row>
        <row r="17398">
          <cell r="B17398"/>
        </row>
        <row r="17399">
          <cell r="B17399"/>
        </row>
        <row r="17400">
          <cell r="B17400"/>
        </row>
        <row r="17401">
          <cell r="B17401"/>
        </row>
        <row r="17402">
          <cell r="B17402"/>
        </row>
        <row r="17403">
          <cell r="B17403"/>
        </row>
        <row r="17404">
          <cell r="B17404"/>
        </row>
        <row r="17405">
          <cell r="B17405"/>
        </row>
        <row r="17406">
          <cell r="B17406"/>
        </row>
        <row r="17407">
          <cell r="B17407"/>
        </row>
        <row r="17408">
          <cell r="B17408"/>
        </row>
        <row r="17409">
          <cell r="B17409"/>
        </row>
        <row r="17410">
          <cell r="B17410"/>
        </row>
        <row r="17411">
          <cell r="B17411"/>
        </row>
        <row r="17412">
          <cell r="B17412"/>
        </row>
        <row r="17413">
          <cell r="B17413"/>
        </row>
        <row r="17414">
          <cell r="B17414"/>
        </row>
        <row r="17415">
          <cell r="B17415"/>
        </row>
        <row r="17416">
          <cell r="B17416"/>
        </row>
        <row r="17417">
          <cell r="B17417"/>
        </row>
        <row r="17418">
          <cell r="B17418"/>
        </row>
        <row r="17419">
          <cell r="B17419"/>
        </row>
        <row r="17420">
          <cell r="B17420"/>
        </row>
        <row r="17421">
          <cell r="B17421"/>
        </row>
        <row r="17422">
          <cell r="B17422"/>
        </row>
        <row r="17423">
          <cell r="B17423"/>
        </row>
        <row r="17424">
          <cell r="B17424"/>
        </row>
        <row r="17425">
          <cell r="B17425"/>
        </row>
        <row r="17426">
          <cell r="B17426"/>
        </row>
        <row r="17427">
          <cell r="B17427"/>
        </row>
        <row r="17428">
          <cell r="B17428"/>
        </row>
        <row r="17429">
          <cell r="B17429"/>
        </row>
        <row r="17430">
          <cell r="B17430"/>
        </row>
        <row r="17431">
          <cell r="B17431"/>
        </row>
        <row r="17432">
          <cell r="B17432"/>
        </row>
        <row r="17433">
          <cell r="B17433"/>
        </row>
        <row r="17434">
          <cell r="B17434"/>
        </row>
        <row r="17435">
          <cell r="B17435"/>
        </row>
        <row r="17436">
          <cell r="B17436"/>
        </row>
        <row r="17437">
          <cell r="B17437"/>
        </row>
        <row r="17438">
          <cell r="B17438"/>
        </row>
        <row r="17439">
          <cell r="B17439"/>
        </row>
        <row r="17440">
          <cell r="B17440"/>
        </row>
        <row r="17441">
          <cell r="B17441"/>
        </row>
        <row r="17442">
          <cell r="B17442"/>
        </row>
        <row r="17443">
          <cell r="B17443"/>
        </row>
        <row r="17444">
          <cell r="B17444"/>
        </row>
        <row r="17445">
          <cell r="B17445"/>
        </row>
        <row r="17446">
          <cell r="B17446"/>
        </row>
        <row r="17447">
          <cell r="B17447"/>
        </row>
        <row r="17448">
          <cell r="B17448"/>
        </row>
        <row r="17449">
          <cell r="B17449"/>
        </row>
        <row r="17450">
          <cell r="B17450"/>
        </row>
        <row r="17451">
          <cell r="B17451"/>
        </row>
        <row r="17452">
          <cell r="B17452"/>
        </row>
        <row r="17453">
          <cell r="B17453"/>
        </row>
        <row r="17454">
          <cell r="B17454"/>
        </row>
        <row r="17455">
          <cell r="B17455"/>
        </row>
        <row r="17456">
          <cell r="B17456"/>
        </row>
        <row r="17457">
          <cell r="B17457"/>
        </row>
        <row r="17458">
          <cell r="B17458"/>
        </row>
        <row r="17459">
          <cell r="B17459"/>
        </row>
        <row r="17460">
          <cell r="B17460"/>
        </row>
        <row r="17461">
          <cell r="B17461"/>
        </row>
        <row r="17462">
          <cell r="B17462"/>
        </row>
        <row r="17463">
          <cell r="B17463"/>
        </row>
        <row r="17464">
          <cell r="B17464"/>
        </row>
        <row r="17465">
          <cell r="B17465"/>
        </row>
        <row r="17466">
          <cell r="B17466"/>
        </row>
        <row r="17467">
          <cell r="B17467"/>
        </row>
        <row r="17468">
          <cell r="B17468"/>
        </row>
        <row r="17469">
          <cell r="B17469"/>
        </row>
        <row r="17470">
          <cell r="B17470"/>
        </row>
        <row r="17471">
          <cell r="B17471"/>
        </row>
        <row r="17472">
          <cell r="B17472"/>
        </row>
        <row r="17473">
          <cell r="B17473"/>
        </row>
        <row r="17474">
          <cell r="B17474"/>
        </row>
        <row r="17475">
          <cell r="B17475"/>
        </row>
        <row r="17476">
          <cell r="B17476"/>
        </row>
        <row r="17477">
          <cell r="B17477"/>
        </row>
        <row r="17478">
          <cell r="B17478"/>
        </row>
        <row r="17479">
          <cell r="B17479"/>
        </row>
        <row r="17480">
          <cell r="B17480"/>
        </row>
        <row r="17481">
          <cell r="B17481"/>
        </row>
        <row r="17482">
          <cell r="B17482"/>
        </row>
        <row r="17483">
          <cell r="B17483"/>
        </row>
        <row r="17484">
          <cell r="B17484"/>
        </row>
        <row r="17485">
          <cell r="B17485"/>
        </row>
        <row r="17486">
          <cell r="B17486"/>
        </row>
        <row r="17487">
          <cell r="B17487"/>
        </row>
        <row r="17488">
          <cell r="B17488"/>
        </row>
        <row r="17489">
          <cell r="B17489"/>
        </row>
        <row r="17490">
          <cell r="B17490"/>
        </row>
        <row r="17491">
          <cell r="B17491"/>
        </row>
        <row r="17492">
          <cell r="B17492"/>
        </row>
        <row r="17493">
          <cell r="B17493"/>
        </row>
        <row r="17494">
          <cell r="B17494"/>
        </row>
        <row r="17495">
          <cell r="B17495"/>
        </row>
        <row r="17496">
          <cell r="B17496"/>
        </row>
        <row r="17497">
          <cell r="B17497"/>
        </row>
        <row r="17498">
          <cell r="B17498"/>
        </row>
        <row r="17499">
          <cell r="B17499"/>
        </row>
        <row r="17500">
          <cell r="B17500"/>
        </row>
        <row r="17501">
          <cell r="B17501"/>
        </row>
        <row r="17502">
          <cell r="B17502"/>
        </row>
        <row r="17503">
          <cell r="B17503"/>
        </row>
        <row r="17504">
          <cell r="B17504"/>
        </row>
        <row r="17505">
          <cell r="B17505"/>
        </row>
        <row r="17506">
          <cell r="B17506"/>
        </row>
        <row r="17507">
          <cell r="B17507"/>
        </row>
        <row r="17508">
          <cell r="B17508"/>
        </row>
        <row r="17509">
          <cell r="B17509"/>
        </row>
        <row r="17510">
          <cell r="B17510"/>
        </row>
        <row r="17511">
          <cell r="B17511"/>
        </row>
        <row r="17512">
          <cell r="B17512"/>
        </row>
        <row r="17513">
          <cell r="B17513"/>
        </row>
        <row r="17514">
          <cell r="B17514"/>
        </row>
        <row r="17515">
          <cell r="B17515"/>
        </row>
        <row r="17516">
          <cell r="B17516"/>
        </row>
        <row r="17517">
          <cell r="B17517"/>
        </row>
        <row r="17518">
          <cell r="B17518"/>
        </row>
        <row r="17519">
          <cell r="B17519"/>
        </row>
        <row r="17520">
          <cell r="B17520"/>
        </row>
        <row r="17521">
          <cell r="B17521"/>
        </row>
        <row r="17522">
          <cell r="B17522"/>
        </row>
        <row r="17523">
          <cell r="B17523"/>
        </row>
        <row r="17524">
          <cell r="B17524"/>
        </row>
        <row r="17525">
          <cell r="B17525"/>
        </row>
        <row r="17526">
          <cell r="B17526"/>
        </row>
        <row r="17527">
          <cell r="B17527"/>
        </row>
        <row r="17528">
          <cell r="B17528"/>
        </row>
        <row r="17529">
          <cell r="B17529"/>
        </row>
        <row r="17530">
          <cell r="B17530"/>
        </row>
        <row r="17531">
          <cell r="B17531"/>
        </row>
        <row r="17532">
          <cell r="B17532"/>
        </row>
        <row r="17533">
          <cell r="B17533"/>
        </row>
        <row r="17534">
          <cell r="B17534"/>
        </row>
        <row r="17535">
          <cell r="B17535"/>
        </row>
        <row r="17536">
          <cell r="B17536"/>
        </row>
        <row r="17537">
          <cell r="B17537"/>
        </row>
        <row r="17538">
          <cell r="B17538"/>
        </row>
        <row r="17539">
          <cell r="B17539"/>
        </row>
        <row r="17540">
          <cell r="B17540"/>
        </row>
        <row r="17541">
          <cell r="B17541"/>
        </row>
        <row r="17542">
          <cell r="B17542"/>
        </row>
        <row r="17543">
          <cell r="B17543"/>
        </row>
        <row r="17544">
          <cell r="B17544"/>
        </row>
        <row r="17545">
          <cell r="B17545"/>
        </row>
        <row r="17546">
          <cell r="B17546"/>
        </row>
        <row r="17547">
          <cell r="B17547"/>
        </row>
        <row r="17548">
          <cell r="B17548"/>
        </row>
        <row r="17549">
          <cell r="B17549"/>
        </row>
        <row r="17550">
          <cell r="B17550"/>
        </row>
        <row r="17551">
          <cell r="B17551"/>
        </row>
        <row r="17552">
          <cell r="B17552"/>
        </row>
        <row r="17553">
          <cell r="B17553"/>
        </row>
        <row r="17554">
          <cell r="B17554"/>
        </row>
        <row r="17555">
          <cell r="B17555"/>
        </row>
        <row r="17556">
          <cell r="B17556"/>
        </row>
        <row r="17557">
          <cell r="B17557"/>
        </row>
        <row r="17558">
          <cell r="B17558"/>
        </row>
        <row r="17559">
          <cell r="B17559"/>
        </row>
        <row r="17560">
          <cell r="B17560"/>
        </row>
        <row r="17561">
          <cell r="B17561"/>
        </row>
        <row r="17562">
          <cell r="B17562"/>
        </row>
        <row r="17563">
          <cell r="B17563"/>
        </row>
        <row r="17564">
          <cell r="B17564"/>
        </row>
        <row r="17565">
          <cell r="B17565"/>
        </row>
        <row r="17566">
          <cell r="B17566"/>
        </row>
        <row r="17567">
          <cell r="B17567"/>
        </row>
        <row r="17568">
          <cell r="B17568"/>
        </row>
        <row r="17569">
          <cell r="B17569"/>
        </row>
        <row r="17570">
          <cell r="B17570"/>
        </row>
        <row r="17571">
          <cell r="B17571"/>
        </row>
        <row r="17572">
          <cell r="B17572"/>
        </row>
        <row r="17573">
          <cell r="B17573"/>
        </row>
        <row r="17574">
          <cell r="B17574"/>
        </row>
        <row r="17575">
          <cell r="B17575"/>
        </row>
        <row r="17576">
          <cell r="B17576"/>
        </row>
        <row r="17577">
          <cell r="B17577"/>
        </row>
        <row r="17578">
          <cell r="B17578"/>
        </row>
        <row r="17579">
          <cell r="B17579"/>
        </row>
        <row r="17580">
          <cell r="B17580"/>
        </row>
        <row r="17581">
          <cell r="B17581"/>
        </row>
        <row r="17582">
          <cell r="B17582"/>
        </row>
        <row r="17583">
          <cell r="B17583"/>
        </row>
        <row r="17584">
          <cell r="B17584"/>
        </row>
        <row r="17585">
          <cell r="B17585"/>
        </row>
        <row r="17586">
          <cell r="B17586"/>
        </row>
        <row r="17587">
          <cell r="B17587"/>
        </row>
        <row r="17588">
          <cell r="B17588"/>
        </row>
        <row r="17589">
          <cell r="B17589"/>
        </row>
        <row r="17590">
          <cell r="B17590"/>
        </row>
        <row r="17591">
          <cell r="B17591"/>
        </row>
        <row r="17592">
          <cell r="B17592"/>
        </row>
        <row r="17593">
          <cell r="B17593"/>
        </row>
        <row r="17594">
          <cell r="B17594"/>
        </row>
        <row r="17595">
          <cell r="B17595"/>
        </row>
        <row r="17596">
          <cell r="B17596"/>
        </row>
        <row r="17597">
          <cell r="B17597"/>
        </row>
        <row r="17598">
          <cell r="B17598"/>
        </row>
        <row r="17599">
          <cell r="B17599"/>
        </row>
        <row r="17600">
          <cell r="B17600"/>
        </row>
        <row r="17601">
          <cell r="B17601"/>
        </row>
        <row r="17602">
          <cell r="B17602"/>
        </row>
        <row r="17603">
          <cell r="B17603"/>
        </row>
        <row r="17604">
          <cell r="B17604"/>
        </row>
        <row r="17605">
          <cell r="B17605"/>
        </row>
        <row r="17606">
          <cell r="B17606"/>
        </row>
        <row r="17607">
          <cell r="B17607"/>
        </row>
        <row r="17608">
          <cell r="B17608"/>
        </row>
        <row r="17609">
          <cell r="B17609"/>
        </row>
        <row r="17610">
          <cell r="B17610"/>
        </row>
        <row r="17611">
          <cell r="B17611"/>
        </row>
        <row r="17612">
          <cell r="B17612"/>
        </row>
        <row r="17613">
          <cell r="B17613"/>
        </row>
        <row r="17614">
          <cell r="B17614"/>
        </row>
        <row r="17615">
          <cell r="B17615"/>
        </row>
        <row r="17616">
          <cell r="B17616"/>
        </row>
        <row r="17617">
          <cell r="B17617"/>
        </row>
        <row r="17618">
          <cell r="B17618"/>
        </row>
        <row r="17619">
          <cell r="B17619"/>
        </row>
        <row r="17620">
          <cell r="B17620"/>
        </row>
        <row r="17621">
          <cell r="B17621"/>
        </row>
        <row r="17622">
          <cell r="B17622"/>
        </row>
        <row r="17623">
          <cell r="B17623"/>
        </row>
        <row r="17624">
          <cell r="B17624"/>
        </row>
        <row r="17625">
          <cell r="B17625"/>
        </row>
        <row r="17626">
          <cell r="B17626"/>
        </row>
        <row r="17627">
          <cell r="B17627"/>
        </row>
        <row r="17628">
          <cell r="B17628"/>
        </row>
        <row r="17629">
          <cell r="B17629"/>
        </row>
        <row r="17630">
          <cell r="B17630"/>
        </row>
        <row r="17631">
          <cell r="B17631"/>
        </row>
        <row r="17632">
          <cell r="B17632"/>
        </row>
        <row r="17633">
          <cell r="B17633"/>
        </row>
        <row r="17634">
          <cell r="B17634"/>
        </row>
        <row r="17635">
          <cell r="B17635"/>
        </row>
        <row r="17636">
          <cell r="B17636"/>
        </row>
        <row r="17637">
          <cell r="B17637"/>
        </row>
        <row r="17638">
          <cell r="B17638"/>
        </row>
        <row r="17639">
          <cell r="B17639"/>
        </row>
        <row r="17640">
          <cell r="B17640"/>
        </row>
        <row r="17641">
          <cell r="B17641"/>
        </row>
        <row r="17642">
          <cell r="B17642"/>
        </row>
        <row r="17643">
          <cell r="B17643"/>
        </row>
        <row r="17644">
          <cell r="B17644"/>
        </row>
        <row r="17645">
          <cell r="B17645"/>
        </row>
        <row r="17646">
          <cell r="B17646"/>
        </row>
        <row r="17647">
          <cell r="B17647"/>
        </row>
        <row r="17648">
          <cell r="B17648"/>
        </row>
        <row r="17649">
          <cell r="B17649"/>
        </row>
        <row r="17650">
          <cell r="B17650"/>
        </row>
        <row r="17651">
          <cell r="B17651"/>
        </row>
        <row r="17652">
          <cell r="B17652"/>
        </row>
        <row r="17653">
          <cell r="B17653"/>
        </row>
        <row r="17654">
          <cell r="B17654"/>
        </row>
        <row r="17655">
          <cell r="B17655"/>
        </row>
        <row r="17656">
          <cell r="B17656"/>
        </row>
        <row r="17657">
          <cell r="B17657"/>
        </row>
        <row r="17658">
          <cell r="B17658"/>
        </row>
        <row r="17659">
          <cell r="B17659"/>
        </row>
        <row r="17660">
          <cell r="B17660"/>
        </row>
        <row r="17661">
          <cell r="B17661"/>
        </row>
        <row r="17662">
          <cell r="B17662"/>
        </row>
        <row r="17663">
          <cell r="B17663"/>
        </row>
        <row r="17664">
          <cell r="B17664"/>
        </row>
        <row r="17665">
          <cell r="B17665"/>
        </row>
        <row r="17666">
          <cell r="B17666"/>
        </row>
        <row r="17667">
          <cell r="B17667"/>
        </row>
        <row r="17668">
          <cell r="B17668"/>
        </row>
        <row r="17669">
          <cell r="B17669"/>
        </row>
        <row r="17670">
          <cell r="B17670"/>
        </row>
        <row r="17671">
          <cell r="B17671"/>
        </row>
        <row r="17672">
          <cell r="B17672"/>
        </row>
        <row r="17673">
          <cell r="B17673"/>
        </row>
        <row r="17674">
          <cell r="B17674"/>
        </row>
        <row r="17675">
          <cell r="B17675"/>
        </row>
        <row r="17676">
          <cell r="B17676"/>
        </row>
        <row r="17677">
          <cell r="B17677"/>
        </row>
        <row r="17678">
          <cell r="B17678"/>
        </row>
        <row r="17679">
          <cell r="B17679"/>
        </row>
        <row r="17680">
          <cell r="B17680"/>
        </row>
        <row r="17681">
          <cell r="B17681"/>
        </row>
        <row r="17682">
          <cell r="B17682"/>
        </row>
        <row r="17683">
          <cell r="B17683"/>
        </row>
        <row r="17684">
          <cell r="B17684"/>
        </row>
        <row r="17685">
          <cell r="B17685"/>
        </row>
        <row r="17686">
          <cell r="B17686"/>
        </row>
        <row r="17687">
          <cell r="B17687"/>
        </row>
        <row r="17688">
          <cell r="B17688"/>
        </row>
        <row r="17689">
          <cell r="B17689"/>
        </row>
        <row r="17690">
          <cell r="B17690"/>
        </row>
        <row r="17691">
          <cell r="B17691"/>
        </row>
        <row r="17692">
          <cell r="B17692"/>
        </row>
        <row r="17693">
          <cell r="B17693"/>
        </row>
        <row r="17694">
          <cell r="B17694"/>
        </row>
        <row r="17695">
          <cell r="B17695"/>
        </row>
        <row r="17696">
          <cell r="B17696"/>
        </row>
        <row r="17697">
          <cell r="B17697"/>
        </row>
        <row r="17698">
          <cell r="B17698"/>
        </row>
        <row r="17699">
          <cell r="B17699"/>
        </row>
        <row r="17700">
          <cell r="B17700"/>
        </row>
        <row r="17701">
          <cell r="B17701"/>
        </row>
        <row r="17702">
          <cell r="B17702"/>
        </row>
        <row r="17703">
          <cell r="B17703"/>
        </row>
        <row r="17704">
          <cell r="B17704"/>
        </row>
        <row r="17705">
          <cell r="B17705"/>
        </row>
        <row r="17706">
          <cell r="B17706"/>
        </row>
        <row r="17707">
          <cell r="B17707"/>
        </row>
        <row r="17708">
          <cell r="B17708"/>
        </row>
        <row r="17709">
          <cell r="B17709"/>
        </row>
        <row r="17710">
          <cell r="B17710"/>
        </row>
        <row r="17711">
          <cell r="B17711"/>
        </row>
        <row r="17712">
          <cell r="B17712"/>
        </row>
        <row r="17713">
          <cell r="B17713"/>
        </row>
        <row r="17714">
          <cell r="B17714"/>
        </row>
        <row r="17715">
          <cell r="B17715"/>
        </row>
        <row r="17716">
          <cell r="B17716"/>
        </row>
        <row r="17717">
          <cell r="B17717"/>
        </row>
        <row r="17718">
          <cell r="B17718"/>
        </row>
        <row r="17719">
          <cell r="B17719"/>
        </row>
        <row r="17720">
          <cell r="B17720"/>
        </row>
        <row r="17721">
          <cell r="B17721"/>
        </row>
        <row r="17722">
          <cell r="B17722"/>
        </row>
        <row r="17723">
          <cell r="B17723"/>
        </row>
        <row r="17724">
          <cell r="B17724"/>
        </row>
        <row r="17725">
          <cell r="B17725"/>
        </row>
        <row r="17726">
          <cell r="B17726"/>
        </row>
        <row r="17727">
          <cell r="B17727"/>
        </row>
        <row r="17728">
          <cell r="B17728"/>
        </row>
        <row r="17729">
          <cell r="B17729"/>
        </row>
        <row r="17730">
          <cell r="B17730"/>
        </row>
        <row r="17731">
          <cell r="B17731"/>
        </row>
        <row r="17732">
          <cell r="B17732"/>
        </row>
        <row r="17733">
          <cell r="B17733"/>
        </row>
        <row r="17734">
          <cell r="B17734"/>
        </row>
        <row r="17735">
          <cell r="B17735"/>
        </row>
        <row r="17736">
          <cell r="B17736"/>
        </row>
        <row r="17737">
          <cell r="B17737"/>
        </row>
        <row r="17738">
          <cell r="B17738"/>
        </row>
        <row r="17739">
          <cell r="B17739"/>
        </row>
        <row r="17740">
          <cell r="B17740"/>
        </row>
        <row r="17741">
          <cell r="B17741"/>
        </row>
        <row r="17742">
          <cell r="B17742"/>
        </row>
        <row r="17743">
          <cell r="B17743"/>
        </row>
        <row r="17744">
          <cell r="B17744"/>
        </row>
        <row r="17745">
          <cell r="B17745"/>
        </row>
        <row r="17746">
          <cell r="B17746"/>
        </row>
        <row r="17747">
          <cell r="B17747"/>
        </row>
        <row r="17748">
          <cell r="B17748"/>
        </row>
        <row r="17749">
          <cell r="B17749"/>
        </row>
        <row r="17750">
          <cell r="B17750"/>
        </row>
        <row r="17751">
          <cell r="B17751"/>
        </row>
        <row r="17752">
          <cell r="B17752"/>
        </row>
        <row r="17753">
          <cell r="B17753"/>
        </row>
        <row r="17754">
          <cell r="B17754"/>
        </row>
        <row r="17755">
          <cell r="B17755"/>
        </row>
        <row r="17756">
          <cell r="B17756"/>
        </row>
        <row r="17757">
          <cell r="B17757"/>
        </row>
        <row r="17758">
          <cell r="B17758"/>
        </row>
        <row r="17759">
          <cell r="B17759"/>
        </row>
        <row r="17760">
          <cell r="B17760"/>
        </row>
        <row r="17761">
          <cell r="B17761"/>
        </row>
        <row r="17762">
          <cell r="B17762"/>
        </row>
        <row r="17763">
          <cell r="B17763"/>
        </row>
        <row r="17764">
          <cell r="B17764"/>
        </row>
        <row r="17765">
          <cell r="B17765"/>
        </row>
        <row r="17766">
          <cell r="B17766"/>
        </row>
        <row r="17767">
          <cell r="B17767"/>
        </row>
        <row r="17768">
          <cell r="B17768"/>
        </row>
        <row r="17769">
          <cell r="B17769"/>
        </row>
        <row r="17770">
          <cell r="B17770"/>
        </row>
        <row r="17771">
          <cell r="B17771"/>
        </row>
        <row r="17772">
          <cell r="B17772"/>
        </row>
        <row r="17773">
          <cell r="B17773"/>
        </row>
        <row r="17774">
          <cell r="B17774"/>
        </row>
        <row r="17775">
          <cell r="B17775"/>
        </row>
        <row r="17776">
          <cell r="B17776"/>
        </row>
        <row r="17777">
          <cell r="B17777"/>
        </row>
        <row r="17778">
          <cell r="B17778"/>
        </row>
        <row r="17779">
          <cell r="B17779"/>
        </row>
        <row r="17780">
          <cell r="B17780"/>
        </row>
        <row r="17781">
          <cell r="B17781"/>
        </row>
        <row r="17782">
          <cell r="B17782"/>
        </row>
        <row r="17783">
          <cell r="B17783"/>
        </row>
        <row r="17784">
          <cell r="B17784"/>
        </row>
        <row r="17785">
          <cell r="B17785"/>
        </row>
        <row r="17786">
          <cell r="B17786"/>
        </row>
        <row r="17787">
          <cell r="B17787"/>
        </row>
        <row r="17788">
          <cell r="B17788"/>
        </row>
        <row r="17789">
          <cell r="B17789"/>
        </row>
        <row r="17790">
          <cell r="B17790"/>
        </row>
        <row r="17791">
          <cell r="B17791"/>
        </row>
        <row r="17792">
          <cell r="B17792"/>
        </row>
        <row r="17793">
          <cell r="B17793"/>
        </row>
        <row r="17794">
          <cell r="B17794"/>
        </row>
        <row r="17795">
          <cell r="B17795"/>
        </row>
        <row r="17796">
          <cell r="B17796"/>
        </row>
        <row r="17797">
          <cell r="B17797"/>
        </row>
        <row r="17798">
          <cell r="B17798"/>
        </row>
        <row r="17799">
          <cell r="B17799"/>
        </row>
        <row r="17800">
          <cell r="B17800"/>
        </row>
        <row r="17801">
          <cell r="B17801"/>
        </row>
        <row r="17802">
          <cell r="B17802"/>
        </row>
        <row r="17803">
          <cell r="B17803"/>
        </row>
        <row r="17804">
          <cell r="B17804"/>
        </row>
        <row r="17805">
          <cell r="B17805"/>
        </row>
        <row r="17806">
          <cell r="B17806"/>
        </row>
        <row r="17807">
          <cell r="B17807"/>
        </row>
        <row r="17808">
          <cell r="B17808"/>
        </row>
        <row r="17809">
          <cell r="B17809"/>
        </row>
        <row r="17810">
          <cell r="B17810"/>
        </row>
        <row r="17811">
          <cell r="B17811"/>
        </row>
        <row r="17812">
          <cell r="B17812"/>
        </row>
        <row r="17813">
          <cell r="B17813"/>
        </row>
        <row r="17814">
          <cell r="B17814"/>
        </row>
        <row r="17815">
          <cell r="B17815"/>
        </row>
        <row r="17816">
          <cell r="B17816"/>
        </row>
        <row r="17817">
          <cell r="B17817"/>
        </row>
        <row r="17818">
          <cell r="B17818"/>
        </row>
        <row r="17819">
          <cell r="B17819"/>
        </row>
        <row r="17820">
          <cell r="B17820"/>
        </row>
        <row r="17821">
          <cell r="B17821"/>
        </row>
        <row r="17822">
          <cell r="B17822"/>
        </row>
        <row r="17823">
          <cell r="B17823"/>
        </row>
        <row r="17824">
          <cell r="B17824"/>
        </row>
        <row r="17825">
          <cell r="B17825"/>
        </row>
        <row r="17826">
          <cell r="B17826"/>
        </row>
        <row r="17827">
          <cell r="B17827"/>
        </row>
        <row r="17828">
          <cell r="B17828"/>
        </row>
        <row r="17829">
          <cell r="B17829"/>
        </row>
        <row r="17830">
          <cell r="B17830"/>
        </row>
        <row r="17831">
          <cell r="B17831"/>
        </row>
        <row r="17832">
          <cell r="B17832"/>
        </row>
        <row r="17833">
          <cell r="B17833"/>
        </row>
        <row r="17834">
          <cell r="B17834"/>
        </row>
        <row r="17835">
          <cell r="B17835"/>
        </row>
        <row r="17836">
          <cell r="B17836"/>
        </row>
        <row r="17837">
          <cell r="B17837"/>
        </row>
        <row r="17838">
          <cell r="B17838"/>
        </row>
        <row r="17839">
          <cell r="B17839"/>
        </row>
        <row r="17840">
          <cell r="B17840"/>
        </row>
        <row r="17841">
          <cell r="B17841"/>
        </row>
        <row r="17842">
          <cell r="B17842"/>
        </row>
        <row r="17843">
          <cell r="B17843"/>
        </row>
        <row r="17844">
          <cell r="B17844"/>
        </row>
        <row r="17845">
          <cell r="B17845"/>
        </row>
        <row r="17846">
          <cell r="B17846"/>
        </row>
        <row r="17847">
          <cell r="B17847"/>
        </row>
        <row r="17848">
          <cell r="B17848"/>
        </row>
        <row r="17849">
          <cell r="B17849"/>
        </row>
        <row r="17850">
          <cell r="B17850"/>
        </row>
        <row r="17851">
          <cell r="B17851"/>
        </row>
        <row r="17852">
          <cell r="B17852"/>
        </row>
        <row r="17853">
          <cell r="B17853"/>
        </row>
        <row r="17854">
          <cell r="B17854"/>
        </row>
        <row r="17855">
          <cell r="B17855"/>
        </row>
        <row r="17856">
          <cell r="B17856"/>
        </row>
        <row r="17857">
          <cell r="B17857"/>
        </row>
        <row r="17858">
          <cell r="B17858"/>
        </row>
        <row r="17859">
          <cell r="B17859"/>
        </row>
        <row r="17860">
          <cell r="B17860"/>
        </row>
        <row r="17861">
          <cell r="B17861"/>
        </row>
        <row r="17862">
          <cell r="B17862"/>
        </row>
        <row r="17863">
          <cell r="B17863"/>
        </row>
        <row r="17864">
          <cell r="B17864"/>
        </row>
        <row r="17865">
          <cell r="B17865"/>
        </row>
        <row r="17866">
          <cell r="B17866"/>
        </row>
        <row r="17867">
          <cell r="B17867"/>
        </row>
        <row r="17868">
          <cell r="B17868"/>
        </row>
        <row r="17869">
          <cell r="B17869"/>
        </row>
        <row r="17870">
          <cell r="B17870"/>
        </row>
        <row r="17871">
          <cell r="B17871"/>
        </row>
        <row r="17872">
          <cell r="B17872"/>
        </row>
        <row r="17873">
          <cell r="B17873"/>
        </row>
        <row r="17874">
          <cell r="B17874"/>
        </row>
        <row r="17875">
          <cell r="B17875"/>
        </row>
        <row r="17876">
          <cell r="B17876"/>
        </row>
        <row r="17877">
          <cell r="B17877"/>
        </row>
        <row r="17878">
          <cell r="B17878"/>
        </row>
        <row r="17879">
          <cell r="B17879"/>
        </row>
        <row r="17880">
          <cell r="B17880"/>
        </row>
        <row r="17881">
          <cell r="B17881"/>
        </row>
        <row r="17882">
          <cell r="B17882"/>
        </row>
        <row r="17883">
          <cell r="B17883"/>
        </row>
        <row r="17884">
          <cell r="B17884"/>
        </row>
        <row r="17885">
          <cell r="B17885"/>
        </row>
        <row r="17886">
          <cell r="B17886"/>
        </row>
        <row r="17887">
          <cell r="B17887"/>
        </row>
        <row r="17888">
          <cell r="B17888"/>
        </row>
        <row r="17889">
          <cell r="B17889"/>
        </row>
        <row r="17890">
          <cell r="B17890"/>
        </row>
        <row r="17891">
          <cell r="B17891"/>
        </row>
        <row r="17892">
          <cell r="B17892"/>
        </row>
        <row r="17893">
          <cell r="B17893"/>
        </row>
        <row r="17894">
          <cell r="B17894"/>
        </row>
        <row r="17895">
          <cell r="B17895"/>
        </row>
        <row r="17896">
          <cell r="B17896"/>
        </row>
        <row r="17897">
          <cell r="B17897"/>
        </row>
        <row r="17898">
          <cell r="B17898"/>
        </row>
        <row r="17899">
          <cell r="B17899"/>
        </row>
        <row r="17900">
          <cell r="B17900"/>
        </row>
        <row r="17901">
          <cell r="B17901"/>
        </row>
        <row r="17902">
          <cell r="B17902"/>
        </row>
        <row r="17903">
          <cell r="B17903"/>
        </row>
        <row r="17904">
          <cell r="B17904"/>
        </row>
        <row r="17905">
          <cell r="B17905"/>
        </row>
        <row r="17906">
          <cell r="B17906"/>
        </row>
        <row r="17907">
          <cell r="B17907"/>
        </row>
        <row r="17908">
          <cell r="B17908"/>
        </row>
        <row r="17909">
          <cell r="B17909"/>
        </row>
        <row r="17910">
          <cell r="B17910"/>
        </row>
        <row r="17911">
          <cell r="B17911"/>
        </row>
        <row r="17912">
          <cell r="B17912"/>
        </row>
        <row r="17913">
          <cell r="B17913"/>
        </row>
        <row r="17914">
          <cell r="B17914"/>
        </row>
        <row r="17915">
          <cell r="B17915"/>
        </row>
        <row r="17916">
          <cell r="B17916"/>
        </row>
        <row r="17917">
          <cell r="B17917"/>
        </row>
        <row r="17918">
          <cell r="B17918"/>
        </row>
        <row r="17919">
          <cell r="B17919"/>
        </row>
        <row r="17920">
          <cell r="B17920"/>
        </row>
        <row r="17921">
          <cell r="B17921"/>
        </row>
        <row r="17922">
          <cell r="B17922"/>
        </row>
        <row r="17923">
          <cell r="B17923"/>
        </row>
        <row r="17924">
          <cell r="B17924"/>
        </row>
        <row r="17925">
          <cell r="B17925"/>
        </row>
        <row r="17926">
          <cell r="B17926"/>
        </row>
        <row r="17927">
          <cell r="B17927"/>
        </row>
        <row r="17928">
          <cell r="B17928"/>
        </row>
        <row r="17929">
          <cell r="B17929"/>
        </row>
        <row r="17930">
          <cell r="B17930"/>
        </row>
        <row r="17931">
          <cell r="B17931"/>
        </row>
        <row r="17932">
          <cell r="B17932"/>
        </row>
        <row r="17933">
          <cell r="B17933"/>
        </row>
        <row r="17934">
          <cell r="B17934"/>
        </row>
        <row r="17935">
          <cell r="B17935"/>
        </row>
        <row r="17936">
          <cell r="B17936"/>
        </row>
        <row r="17937">
          <cell r="B17937"/>
        </row>
        <row r="17938">
          <cell r="B17938"/>
        </row>
        <row r="17939">
          <cell r="B17939"/>
        </row>
        <row r="17940">
          <cell r="B17940"/>
        </row>
        <row r="17941">
          <cell r="B17941"/>
        </row>
        <row r="17942">
          <cell r="B17942"/>
        </row>
        <row r="17943">
          <cell r="B17943"/>
        </row>
        <row r="17944">
          <cell r="B17944"/>
        </row>
        <row r="17945">
          <cell r="B17945"/>
        </row>
        <row r="17946">
          <cell r="B17946"/>
        </row>
        <row r="17947">
          <cell r="B17947"/>
        </row>
        <row r="17948">
          <cell r="B17948"/>
        </row>
        <row r="17949">
          <cell r="B17949"/>
        </row>
        <row r="17950">
          <cell r="B17950"/>
        </row>
        <row r="17951">
          <cell r="B17951"/>
        </row>
        <row r="17952">
          <cell r="B17952"/>
        </row>
        <row r="17953">
          <cell r="B17953"/>
        </row>
        <row r="17954">
          <cell r="B17954"/>
        </row>
        <row r="17955">
          <cell r="B17955"/>
        </row>
        <row r="17956">
          <cell r="B17956"/>
        </row>
        <row r="17957">
          <cell r="B17957"/>
        </row>
        <row r="17958">
          <cell r="B17958"/>
        </row>
        <row r="17959">
          <cell r="B17959"/>
        </row>
        <row r="17960">
          <cell r="B17960"/>
        </row>
        <row r="17961">
          <cell r="B17961"/>
        </row>
        <row r="17962">
          <cell r="B17962"/>
        </row>
        <row r="17963">
          <cell r="B17963"/>
        </row>
        <row r="17964">
          <cell r="B17964"/>
        </row>
        <row r="17965">
          <cell r="B17965"/>
        </row>
        <row r="17966">
          <cell r="B17966"/>
        </row>
        <row r="17967">
          <cell r="B17967"/>
        </row>
        <row r="17968">
          <cell r="B17968"/>
        </row>
        <row r="17969">
          <cell r="B17969"/>
        </row>
        <row r="17970">
          <cell r="B17970"/>
        </row>
        <row r="17971">
          <cell r="B17971"/>
        </row>
        <row r="17972">
          <cell r="B17972"/>
        </row>
        <row r="17973">
          <cell r="B17973"/>
        </row>
        <row r="17974">
          <cell r="B17974"/>
        </row>
        <row r="17975">
          <cell r="B17975"/>
        </row>
        <row r="17976">
          <cell r="B17976"/>
        </row>
        <row r="17977">
          <cell r="B17977"/>
        </row>
        <row r="17978">
          <cell r="B17978"/>
        </row>
        <row r="17979">
          <cell r="B17979"/>
        </row>
        <row r="17980">
          <cell r="B17980"/>
        </row>
        <row r="17981">
          <cell r="B17981"/>
        </row>
        <row r="17982">
          <cell r="B17982"/>
        </row>
        <row r="17983">
          <cell r="B17983"/>
        </row>
        <row r="17984">
          <cell r="B17984"/>
        </row>
        <row r="17985">
          <cell r="B17985"/>
        </row>
        <row r="17986">
          <cell r="B17986"/>
        </row>
        <row r="17987">
          <cell r="B17987"/>
        </row>
        <row r="17988">
          <cell r="B17988"/>
        </row>
        <row r="17989">
          <cell r="B17989"/>
        </row>
        <row r="17990">
          <cell r="B17990"/>
        </row>
        <row r="17991">
          <cell r="B17991"/>
        </row>
        <row r="17992">
          <cell r="B17992"/>
        </row>
        <row r="17993">
          <cell r="B17993"/>
        </row>
        <row r="17994">
          <cell r="B17994"/>
        </row>
        <row r="17995">
          <cell r="B17995"/>
        </row>
        <row r="17996">
          <cell r="B17996"/>
        </row>
        <row r="17997">
          <cell r="B17997"/>
        </row>
        <row r="17998">
          <cell r="B17998"/>
        </row>
        <row r="17999">
          <cell r="B17999"/>
        </row>
        <row r="18000">
          <cell r="B18000"/>
        </row>
        <row r="18001">
          <cell r="B18001"/>
        </row>
        <row r="18002">
          <cell r="B18002"/>
        </row>
        <row r="18003">
          <cell r="B18003"/>
        </row>
        <row r="18004">
          <cell r="B18004"/>
        </row>
        <row r="18005">
          <cell r="B18005"/>
        </row>
        <row r="18006">
          <cell r="B18006"/>
        </row>
        <row r="18007">
          <cell r="B18007"/>
        </row>
        <row r="18008">
          <cell r="B18008"/>
        </row>
        <row r="18009">
          <cell r="B18009"/>
        </row>
        <row r="18010">
          <cell r="B18010"/>
        </row>
        <row r="18011">
          <cell r="B18011"/>
        </row>
        <row r="18012">
          <cell r="B18012"/>
        </row>
        <row r="18013">
          <cell r="B18013"/>
        </row>
        <row r="18014">
          <cell r="B18014"/>
        </row>
        <row r="18015">
          <cell r="B18015"/>
        </row>
        <row r="18016">
          <cell r="B18016"/>
        </row>
        <row r="18017">
          <cell r="B18017"/>
        </row>
        <row r="18018">
          <cell r="B18018"/>
        </row>
        <row r="18019">
          <cell r="B18019"/>
        </row>
        <row r="18020">
          <cell r="B18020"/>
        </row>
        <row r="18021">
          <cell r="B18021"/>
        </row>
        <row r="18022">
          <cell r="B18022"/>
        </row>
        <row r="18023">
          <cell r="B18023"/>
        </row>
        <row r="18024">
          <cell r="B18024"/>
        </row>
        <row r="18025">
          <cell r="B18025"/>
        </row>
        <row r="18026">
          <cell r="B18026"/>
        </row>
        <row r="18027">
          <cell r="B18027"/>
        </row>
        <row r="18028">
          <cell r="B18028"/>
        </row>
        <row r="18029">
          <cell r="B18029"/>
        </row>
        <row r="18030">
          <cell r="B18030"/>
        </row>
        <row r="18031">
          <cell r="B18031"/>
        </row>
        <row r="18032">
          <cell r="B18032"/>
        </row>
        <row r="18033">
          <cell r="B18033"/>
        </row>
        <row r="18034">
          <cell r="B18034"/>
        </row>
        <row r="18035">
          <cell r="B18035"/>
        </row>
        <row r="18036">
          <cell r="B18036"/>
        </row>
        <row r="18037">
          <cell r="B18037"/>
        </row>
        <row r="18038">
          <cell r="B18038"/>
        </row>
        <row r="18039">
          <cell r="B18039"/>
        </row>
        <row r="18040">
          <cell r="B18040"/>
        </row>
        <row r="18041">
          <cell r="B18041"/>
        </row>
        <row r="18042">
          <cell r="B18042"/>
        </row>
        <row r="18043">
          <cell r="B18043"/>
        </row>
        <row r="18044">
          <cell r="B18044"/>
        </row>
        <row r="18045">
          <cell r="B18045"/>
        </row>
        <row r="18046">
          <cell r="B18046"/>
        </row>
        <row r="18047">
          <cell r="B18047"/>
        </row>
        <row r="18048">
          <cell r="B18048"/>
        </row>
        <row r="18049">
          <cell r="B18049"/>
        </row>
        <row r="18050">
          <cell r="B18050"/>
        </row>
        <row r="18051">
          <cell r="B18051"/>
        </row>
        <row r="18052">
          <cell r="B18052"/>
        </row>
        <row r="18053">
          <cell r="B18053"/>
        </row>
        <row r="18054">
          <cell r="B18054"/>
        </row>
        <row r="18055">
          <cell r="B18055"/>
        </row>
        <row r="18056">
          <cell r="B18056"/>
        </row>
        <row r="18057">
          <cell r="B18057"/>
        </row>
        <row r="18058">
          <cell r="B18058"/>
        </row>
        <row r="18059">
          <cell r="B18059"/>
        </row>
        <row r="18060">
          <cell r="B18060"/>
        </row>
        <row r="18061">
          <cell r="B18061"/>
        </row>
        <row r="18062">
          <cell r="B18062"/>
        </row>
        <row r="18063">
          <cell r="B18063"/>
        </row>
        <row r="18064">
          <cell r="B18064"/>
        </row>
        <row r="18065">
          <cell r="B18065"/>
        </row>
        <row r="18066">
          <cell r="B18066"/>
        </row>
        <row r="18067">
          <cell r="B18067"/>
        </row>
        <row r="18068">
          <cell r="B18068"/>
        </row>
        <row r="18069">
          <cell r="B18069"/>
        </row>
        <row r="18070">
          <cell r="B18070"/>
        </row>
        <row r="18071">
          <cell r="B18071"/>
        </row>
        <row r="18072">
          <cell r="B18072"/>
        </row>
        <row r="18073">
          <cell r="B18073"/>
        </row>
        <row r="18074">
          <cell r="B18074"/>
        </row>
        <row r="18075">
          <cell r="B18075"/>
        </row>
        <row r="18076">
          <cell r="B18076"/>
        </row>
        <row r="18077">
          <cell r="B18077"/>
        </row>
        <row r="18078">
          <cell r="B18078"/>
        </row>
        <row r="18079">
          <cell r="B18079"/>
        </row>
        <row r="18080">
          <cell r="B18080"/>
        </row>
        <row r="18081">
          <cell r="B18081"/>
        </row>
        <row r="18082">
          <cell r="B18082"/>
        </row>
        <row r="18083">
          <cell r="B18083"/>
        </row>
        <row r="18084">
          <cell r="B18084"/>
        </row>
        <row r="18085">
          <cell r="B18085"/>
        </row>
        <row r="18086">
          <cell r="B18086"/>
        </row>
        <row r="18087">
          <cell r="B18087"/>
        </row>
        <row r="18088">
          <cell r="B18088"/>
        </row>
        <row r="18089">
          <cell r="B18089"/>
        </row>
        <row r="18090">
          <cell r="B18090"/>
        </row>
        <row r="18091">
          <cell r="B18091"/>
        </row>
        <row r="18092">
          <cell r="B18092"/>
        </row>
        <row r="18093">
          <cell r="B18093"/>
        </row>
        <row r="18094">
          <cell r="B18094"/>
        </row>
        <row r="18095">
          <cell r="B18095"/>
        </row>
        <row r="18096">
          <cell r="B18096"/>
        </row>
        <row r="18097">
          <cell r="B18097"/>
        </row>
        <row r="18098">
          <cell r="B18098"/>
        </row>
        <row r="18099">
          <cell r="B18099"/>
        </row>
        <row r="18100">
          <cell r="B18100"/>
        </row>
        <row r="18101">
          <cell r="B18101"/>
        </row>
        <row r="18102">
          <cell r="B18102"/>
        </row>
        <row r="18103">
          <cell r="B18103"/>
        </row>
        <row r="18104">
          <cell r="B18104"/>
        </row>
        <row r="18105">
          <cell r="B18105"/>
        </row>
        <row r="18106">
          <cell r="B18106"/>
        </row>
        <row r="18107">
          <cell r="B18107"/>
        </row>
        <row r="18108">
          <cell r="B18108"/>
        </row>
        <row r="18109">
          <cell r="B18109"/>
        </row>
        <row r="18110">
          <cell r="B18110"/>
        </row>
        <row r="18111">
          <cell r="B18111"/>
        </row>
        <row r="18112">
          <cell r="B18112"/>
        </row>
        <row r="18113">
          <cell r="B18113"/>
        </row>
        <row r="18114">
          <cell r="B18114"/>
        </row>
        <row r="18115">
          <cell r="B18115"/>
        </row>
        <row r="18116">
          <cell r="B18116"/>
        </row>
        <row r="18117">
          <cell r="B18117"/>
        </row>
        <row r="18118">
          <cell r="B18118"/>
        </row>
        <row r="18119">
          <cell r="B18119"/>
        </row>
        <row r="18120">
          <cell r="B18120"/>
        </row>
        <row r="18121">
          <cell r="B18121"/>
        </row>
        <row r="18122">
          <cell r="B18122"/>
        </row>
        <row r="18123">
          <cell r="B18123"/>
        </row>
        <row r="18124">
          <cell r="B18124"/>
        </row>
        <row r="18125">
          <cell r="B18125"/>
        </row>
        <row r="18126">
          <cell r="B18126"/>
        </row>
        <row r="18127">
          <cell r="B18127"/>
        </row>
        <row r="18128">
          <cell r="B18128"/>
        </row>
        <row r="18129">
          <cell r="B18129"/>
        </row>
        <row r="18130">
          <cell r="B18130"/>
        </row>
        <row r="18131">
          <cell r="B18131"/>
        </row>
        <row r="18132">
          <cell r="B18132"/>
        </row>
        <row r="18133">
          <cell r="B18133"/>
        </row>
        <row r="18134">
          <cell r="B18134"/>
        </row>
        <row r="18135">
          <cell r="B18135"/>
        </row>
        <row r="18136">
          <cell r="B18136"/>
        </row>
        <row r="18137">
          <cell r="B18137"/>
        </row>
        <row r="18138">
          <cell r="B18138"/>
        </row>
        <row r="18139">
          <cell r="B18139"/>
        </row>
        <row r="18140">
          <cell r="B18140"/>
        </row>
        <row r="18141">
          <cell r="B18141"/>
        </row>
        <row r="18142">
          <cell r="B18142"/>
        </row>
        <row r="18143">
          <cell r="B18143"/>
        </row>
        <row r="18144">
          <cell r="B18144"/>
        </row>
        <row r="18145">
          <cell r="B18145"/>
        </row>
        <row r="18146">
          <cell r="B18146"/>
        </row>
        <row r="18147">
          <cell r="B18147"/>
        </row>
        <row r="18148">
          <cell r="B18148"/>
        </row>
        <row r="18149">
          <cell r="B18149"/>
        </row>
        <row r="18150">
          <cell r="B18150"/>
        </row>
        <row r="18151">
          <cell r="B18151"/>
        </row>
        <row r="18152">
          <cell r="B18152"/>
        </row>
        <row r="18153">
          <cell r="B18153"/>
        </row>
        <row r="18154">
          <cell r="B18154"/>
        </row>
        <row r="18155">
          <cell r="B18155"/>
        </row>
        <row r="18156">
          <cell r="B18156"/>
        </row>
        <row r="18157">
          <cell r="B18157"/>
        </row>
        <row r="18158">
          <cell r="B18158"/>
        </row>
        <row r="18159">
          <cell r="B18159"/>
        </row>
        <row r="18160">
          <cell r="B18160"/>
        </row>
        <row r="18161">
          <cell r="B18161"/>
        </row>
        <row r="18162">
          <cell r="B18162"/>
        </row>
        <row r="18163">
          <cell r="B18163"/>
        </row>
        <row r="18164">
          <cell r="B18164"/>
        </row>
        <row r="18165">
          <cell r="B18165"/>
        </row>
        <row r="18166">
          <cell r="B18166"/>
        </row>
        <row r="18167">
          <cell r="B18167"/>
        </row>
        <row r="18168">
          <cell r="B18168"/>
        </row>
        <row r="18169">
          <cell r="B18169"/>
        </row>
        <row r="18170">
          <cell r="B18170"/>
        </row>
        <row r="18171">
          <cell r="B18171"/>
        </row>
        <row r="18172">
          <cell r="B18172"/>
        </row>
        <row r="18173">
          <cell r="B18173"/>
        </row>
        <row r="18174">
          <cell r="B18174"/>
        </row>
        <row r="18175">
          <cell r="B18175"/>
        </row>
        <row r="18176">
          <cell r="B18176"/>
        </row>
        <row r="18177">
          <cell r="B18177"/>
        </row>
        <row r="18178">
          <cell r="B18178"/>
        </row>
        <row r="18179">
          <cell r="B18179"/>
        </row>
        <row r="18180">
          <cell r="B18180"/>
        </row>
        <row r="18181">
          <cell r="B18181"/>
        </row>
        <row r="18182">
          <cell r="B18182"/>
        </row>
        <row r="18183">
          <cell r="B18183"/>
        </row>
        <row r="18184">
          <cell r="B18184"/>
        </row>
        <row r="18185">
          <cell r="B18185"/>
        </row>
        <row r="18186">
          <cell r="B18186"/>
        </row>
        <row r="18187">
          <cell r="B18187"/>
        </row>
        <row r="18188">
          <cell r="B18188"/>
        </row>
        <row r="18189">
          <cell r="B18189"/>
        </row>
        <row r="18190">
          <cell r="B18190"/>
        </row>
        <row r="18191">
          <cell r="B18191"/>
        </row>
        <row r="18192">
          <cell r="B18192"/>
        </row>
        <row r="18193">
          <cell r="B18193"/>
        </row>
        <row r="18194">
          <cell r="B18194"/>
        </row>
        <row r="18195">
          <cell r="B18195"/>
        </row>
        <row r="18196">
          <cell r="B18196"/>
        </row>
        <row r="18197">
          <cell r="B18197"/>
        </row>
        <row r="18198">
          <cell r="B18198"/>
        </row>
        <row r="18199">
          <cell r="B18199"/>
        </row>
        <row r="18200">
          <cell r="B18200"/>
        </row>
        <row r="18201">
          <cell r="B18201"/>
        </row>
        <row r="18202">
          <cell r="B18202"/>
        </row>
        <row r="18203">
          <cell r="B18203"/>
        </row>
        <row r="18204">
          <cell r="B18204"/>
        </row>
        <row r="18205">
          <cell r="B18205"/>
        </row>
        <row r="18206">
          <cell r="B18206"/>
        </row>
        <row r="18207">
          <cell r="B18207"/>
        </row>
        <row r="18208">
          <cell r="B18208"/>
        </row>
        <row r="18209">
          <cell r="B18209"/>
        </row>
        <row r="18210">
          <cell r="B18210"/>
        </row>
        <row r="18211">
          <cell r="B18211"/>
        </row>
        <row r="18212">
          <cell r="B18212"/>
        </row>
        <row r="18213">
          <cell r="B18213"/>
        </row>
        <row r="18214">
          <cell r="B18214"/>
        </row>
        <row r="18215">
          <cell r="B18215"/>
        </row>
        <row r="18216">
          <cell r="B18216"/>
        </row>
        <row r="18217">
          <cell r="B18217"/>
        </row>
        <row r="18218">
          <cell r="B18218"/>
        </row>
        <row r="18219">
          <cell r="B18219"/>
        </row>
        <row r="18220">
          <cell r="B18220"/>
        </row>
        <row r="18221">
          <cell r="B18221"/>
        </row>
        <row r="18222">
          <cell r="B18222"/>
        </row>
        <row r="18223">
          <cell r="B18223"/>
        </row>
        <row r="18224">
          <cell r="B18224"/>
        </row>
        <row r="18225">
          <cell r="B18225"/>
        </row>
        <row r="18226">
          <cell r="B18226"/>
        </row>
        <row r="18227">
          <cell r="B18227"/>
        </row>
        <row r="18228">
          <cell r="B18228"/>
        </row>
        <row r="18229">
          <cell r="B18229"/>
        </row>
        <row r="18230">
          <cell r="B18230"/>
        </row>
        <row r="18231">
          <cell r="B18231"/>
        </row>
        <row r="18232">
          <cell r="B18232"/>
        </row>
        <row r="18233">
          <cell r="B18233"/>
        </row>
        <row r="18234">
          <cell r="B18234"/>
        </row>
        <row r="18235">
          <cell r="B18235"/>
        </row>
        <row r="18236">
          <cell r="B18236"/>
        </row>
        <row r="18237">
          <cell r="B18237"/>
        </row>
        <row r="18238">
          <cell r="B18238"/>
        </row>
        <row r="18239">
          <cell r="B18239"/>
        </row>
        <row r="18240">
          <cell r="B18240"/>
        </row>
        <row r="18241">
          <cell r="B18241"/>
        </row>
        <row r="18242">
          <cell r="B18242"/>
        </row>
        <row r="18243">
          <cell r="B18243"/>
        </row>
        <row r="18244">
          <cell r="B18244"/>
        </row>
        <row r="18245">
          <cell r="B18245"/>
        </row>
        <row r="18246">
          <cell r="B18246"/>
        </row>
        <row r="18247">
          <cell r="B18247"/>
        </row>
        <row r="18248">
          <cell r="B18248"/>
        </row>
        <row r="18249">
          <cell r="B18249"/>
        </row>
        <row r="18250">
          <cell r="B18250"/>
        </row>
        <row r="18251">
          <cell r="B18251"/>
        </row>
        <row r="18252">
          <cell r="B18252"/>
        </row>
        <row r="18253">
          <cell r="B18253"/>
        </row>
        <row r="18254">
          <cell r="B18254"/>
        </row>
        <row r="18255">
          <cell r="B18255"/>
        </row>
        <row r="18256">
          <cell r="B18256"/>
        </row>
        <row r="18257">
          <cell r="B18257"/>
        </row>
        <row r="18258">
          <cell r="B18258"/>
        </row>
        <row r="18259">
          <cell r="B18259"/>
        </row>
        <row r="18260">
          <cell r="B18260"/>
        </row>
        <row r="18261">
          <cell r="B18261"/>
        </row>
        <row r="18262">
          <cell r="B18262"/>
        </row>
        <row r="18263">
          <cell r="B18263"/>
        </row>
        <row r="18264">
          <cell r="B18264"/>
        </row>
        <row r="18265">
          <cell r="B18265"/>
        </row>
        <row r="18266">
          <cell r="B18266"/>
        </row>
        <row r="18267">
          <cell r="B18267"/>
        </row>
        <row r="18268">
          <cell r="B18268"/>
        </row>
        <row r="18269">
          <cell r="B18269"/>
        </row>
        <row r="18270">
          <cell r="B18270"/>
        </row>
        <row r="18271">
          <cell r="B18271"/>
        </row>
        <row r="18272">
          <cell r="B18272"/>
        </row>
        <row r="18273">
          <cell r="B18273"/>
        </row>
        <row r="18274">
          <cell r="B18274"/>
        </row>
        <row r="18275">
          <cell r="B18275"/>
        </row>
        <row r="18276">
          <cell r="B18276"/>
        </row>
        <row r="18277">
          <cell r="B18277"/>
        </row>
        <row r="18278">
          <cell r="B18278"/>
        </row>
        <row r="18279">
          <cell r="B18279"/>
        </row>
        <row r="18280">
          <cell r="B18280"/>
        </row>
        <row r="18281">
          <cell r="B18281"/>
        </row>
        <row r="18282">
          <cell r="B18282"/>
        </row>
        <row r="18283">
          <cell r="B18283"/>
        </row>
        <row r="18284">
          <cell r="B18284"/>
        </row>
        <row r="18285">
          <cell r="B18285"/>
        </row>
        <row r="18286">
          <cell r="B18286"/>
        </row>
        <row r="18287">
          <cell r="B18287"/>
        </row>
        <row r="18288">
          <cell r="B18288"/>
        </row>
        <row r="18289">
          <cell r="B18289"/>
        </row>
        <row r="18290">
          <cell r="B18290"/>
        </row>
        <row r="18291">
          <cell r="B18291"/>
        </row>
        <row r="18292">
          <cell r="B18292"/>
        </row>
        <row r="18293">
          <cell r="B18293"/>
        </row>
        <row r="18294">
          <cell r="B18294"/>
        </row>
        <row r="18295">
          <cell r="B18295"/>
        </row>
        <row r="18296">
          <cell r="B18296"/>
        </row>
        <row r="18297">
          <cell r="B18297"/>
        </row>
        <row r="18298">
          <cell r="B18298"/>
        </row>
        <row r="18299">
          <cell r="B18299"/>
        </row>
        <row r="18300">
          <cell r="B18300"/>
        </row>
        <row r="18301">
          <cell r="B18301"/>
        </row>
        <row r="18302">
          <cell r="B18302"/>
        </row>
        <row r="18303">
          <cell r="B18303"/>
        </row>
        <row r="18304">
          <cell r="B18304"/>
        </row>
        <row r="18305">
          <cell r="B18305"/>
        </row>
        <row r="18306">
          <cell r="B18306"/>
        </row>
        <row r="18307">
          <cell r="B18307"/>
        </row>
        <row r="18308">
          <cell r="B18308"/>
        </row>
        <row r="18309">
          <cell r="B18309"/>
        </row>
        <row r="18310">
          <cell r="B18310"/>
        </row>
        <row r="18311">
          <cell r="B18311"/>
        </row>
        <row r="18312">
          <cell r="B18312"/>
        </row>
        <row r="18313">
          <cell r="B18313"/>
        </row>
        <row r="18314">
          <cell r="B18314"/>
        </row>
        <row r="18315">
          <cell r="B18315"/>
        </row>
        <row r="18316">
          <cell r="B18316"/>
        </row>
        <row r="18317">
          <cell r="B18317"/>
        </row>
        <row r="18318">
          <cell r="B18318"/>
        </row>
        <row r="18319">
          <cell r="B18319"/>
        </row>
        <row r="18320">
          <cell r="B18320"/>
        </row>
        <row r="18321">
          <cell r="B18321"/>
        </row>
        <row r="18322">
          <cell r="B18322"/>
        </row>
        <row r="18323">
          <cell r="B18323"/>
        </row>
        <row r="18324">
          <cell r="B18324"/>
        </row>
        <row r="18325">
          <cell r="B18325"/>
        </row>
        <row r="18326">
          <cell r="B18326"/>
        </row>
        <row r="18327">
          <cell r="B18327"/>
        </row>
        <row r="18328">
          <cell r="B18328"/>
        </row>
        <row r="18329">
          <cell r="B18329"/>
        </row>
        <row r="18330">
          <cell r="B18330"/>
        </row>
        <row r="18331">
          <cell r="B18331"/>
        </row>
        <row r="18332">
          <cell r="B18332"/>
        </row>
        <row r="18333">
          <cell r="B18333"/>
        </row>
        <row r="18334">
          <cell r="B18334"/>
        </row>
        <row r="18335">
          <cell r="B18335"/>
        </row>
        <row r="18336">
          <cell r="B18336"/>
        </row>
        <row r="18337">
          <cell r="B18337"/>
        </row>
        <row r="18338">
          <cell r="B18338"/>
        </row>
        <row r="18339">
          <cell r="B18339"/>
        </row>
        <row r="18340">
          <cell r="B18340"/>
        </row>
        <row r="18341">
          <cell r="B18341"/>
        </row>
        <row r="18342">
          <cell r="B18342"/>
        </row>
        <row r="18343">
          <cell r="B18343"/>
        </row>
        <row r="18344">
          <cell r="B18344"/>
        </row>
        <row r="18345">
          <cell r="B18345"/>
        </row>
        <row r="18346">
          <cell r="B18346"/>
        </row>
        <row r="18347">
          <cell r="B18347"/>
        </row>
        <row r="18348">
          <cell r="B18348"/>
        </row>
        <row r="18349">
          <cell r="B18349"/>
        </row>
        <row r="18350">
          <cell r="B18350"/>
        </row>
        <row r="18351">
          <cell r="B18351"/>
        </row>
        <row r="18352">
          <cell r="B18352"/>
        </row>
        <row r="18353">
          <cell r="B18353"/>
        </row>
        <row r="18354">
          <cell r="B18354"/>
        </row>
        <row r="18355">
          <cell r="B18355"/>
        </row>
        <row r="18356">
          <cell r="B18356"/>
        </row>
        <row r="18357">
          <cell r="B18357"/>
        </row>
        <row r="18358">
          <cell r="B18358"/>
        </row>
        <row r="18359">
          <cell r="B18359"/>
        </row>
        <row r="18360">
          <cell r="B18360"/>
        </row>
        <row r="18361">
          <cell r="B18361"/>
        </row>
        <row r="18362">
          <cell r="B18362"/>
        </row>
        <row r="18363">
          <cell r="B18363"/>
        </row>
        <row r="18364">
          <cell r="B18364"/>
        </row>
        <row r="18365">
          <cell r="B18365"/>
        </row>
        <row r="18366">
          <cell r="B18366"/>
        </row>
        <row r="18367">
          <cell r="B18367"/>
        </row>
        <row r="18368">
          <cell r="B18368"/>
        </row>
        <row r="18369">
          <cell r="B18369"/>
        </row>
        <row r="18370">
          <cell r="B18370"/>
        </row>
        <row r="18371">
          <cell r="B18371"/>
        </row>
        <row r="18372">
          <cell r="B18372"/>
        </row>
        <row r="18373">
          <cell r="B18373"/>
        </row>
        <row r="18374">
          <cell r="B18374"/>
        </row>
        <row r="18375">
          <cell r="B18375"/>
        </row>
        <row r="18376">
          <cell r="B18376"/>
        </row>
        <row r="18377">
          <cell r="B18377"/>
        </row>
        <row r="18378">
          <cell r="B18378"/>
        </row>
        <row r="18379">
          <cell r="B18379"/>
        </row>
        <row r="18380">
          <cell r="B18380"/>
        </row>
        <row r="18381">
          <cell r="B18381"/>
        </row>
        <row r="18382">
          <cell r="B18382"/>
        </row>
        <row r="18383">
          <cell r="B18383"/>
        </row>
        <row r="18384">
          <cell r="B18384"/>
        </row>
        <row r="18385">
          <cell r="B18385"/>
        </row>
        <row r="18386">
          <cell r="B18386"/>
        </row>
        <row r="18387">
          <cell r="B18387"/>
        </row>
        <row r="18388">
          <cell r="B18388"/>
        </row>
        <row r="18389">
          <cell r="B18389"/>
        </row>
        <row r="18390">
          <cell r="B18390"/>
        </row>
        <row r="18391">
          <cell r="B18391"/>
        </row>
        <row r="18392">
          <cell r="B18392"/>
        </row>
        <row r="18393">
          <cell r="B18393"/>
        </row>
        <row r="18394">
          <cell r="B18394"/>
        </row>
        <row r="18395">
          <cell r="B18395"/>
        </row>
        <row r="18396">
          <cell r="B18396"/>
        </row>
        <row r="18397">
          <cell r="B18397"/>
        </row>
        <row r="18398">
          <cell r="B18398"/>
        </row>
        <row r="18399">
          <cell r="B18399"/>
        </row>
        <row r="18400">
          <cell r="B18400"/>
        </row>
        <row r="18401">
          <cell r="B18401"/>
        </row>
        <row r="18402">
          <cell r="B18402"/>
        </row>
        <row r="18403">
          <cell r="B18403"/>
        </row>
        <row r="18404">
          <cell r="B18404"/>
        </row>
        <row r="18405">
          <cell r="B18405"/>
        </row>
        <row r="18406">
          <cell r="B18406"/>
        </row>
        <row r="18407">
          <cell r="B18407"/>
        </row>
        <row r="18408">
          <cell r="B18408"/>
        </row>
        <row r="18409">
          <cell r="B18409"/>
        </row>
        <row r="18410">
          <cell r="B18410"/>
        </row>
        <row r="18411">
          <cell r="B18411"/>
        </row>
        <row r="18412">
          <cell r="B18412"/>
        </row>
        <row r="18413">
          <cell r="B18413"/>
        </row>
        <row r="18414">
          <cell r="B18414"/>
        </row>
        <row r="18415">
          <cell r="B18415"/>
        </row>
        <row r="18416">
          <cell r="B18416"/>
        </row>
        <row r="18417">
          <cell r="B18417"/>
        </row>
        <row r="18418">
          <cell r="B18418"/>
        </row>
        <row r="18419">
          <cell r="B18419"/>
        </row>
        <row r="18420">
          <cell r="B18420"/>
        </row>
        <row r="18421">
          <cell r="B18421"/>
        </row>
        <row r="18422">
          <cell r="B18422"/>
        </row>
        <row r="18423">
          <cell r="B18423"/>
        </row>
        <row r="18424">
          <cell r="B18424"/>
        </row>
        <row r="18425">
          <cell r="B18425"/>
        </row>
        <row r="18426">
          <cell r="B18426"/>
        </row>
        <row r="18427">
          <cell r="B18427"/>
        </row>
        <row r="18428">
          <cell r="B18428"/>
        </row>
        <row r="18429">
          <cell r="B18429"/>
        </row>
        <row r="18430">
          <cell r="B18430"/>
        </row>
        <row r="18431">
          <cell r="B18431"/>
        </row>
        <row r="18432">
          <cell r="B18432"/>
        </row>
        <row r="18433">
          <cell r="B18433"/>
        </row>
        <row r="18434">
          <cell r="B18434"/>
        </row>
        <row r="18435">
          <cell r="B18435"/>
        </row>
        <row r="18436">
          <cell r="B18436"/>
        </row>
        <row r="18437">
          <cell r="B18437"/>
        </row>
        <row r="18438">
          <cell r="B18438"/>
        </row>
        <row r="18439">
          <cell r="B18439"/>
        </row>
        <row r="18440">
          <cell r="B18440"/>
        </row>
        <row r="18441">
          <cell r="B18441"/>
        </row>
        <row r="18442">
          <cell r="B18442"/>
        </row>
        <row r="18443">
          <cell r="B18443"/>
        </row>
        <row r="18444">
          <cell r="B18444"/>
        </row>
        <row r="18445">
          <cell r="B18445"/>
        </row>
        <row r="18446">
          <cell r="B18446"/>
        </row>
        <row r="18447">
          <cell r="B18447"/>
        </row>
        <row r="18448">
          <cell r="B18448"/>
        </row>
        <row r="18449">
          <cell r="B18449"/>
        </row>
        <row r="18450">
          <cell r="B18450"/>
        </row>
        <row r="18451">
          <cell r="B18451"/>
        </row>
        <row r="18452">
          <cell r="B18452"/>
        </row>
        <row r="18453">
          <cell r="B18453"/>
        </row>
        <row r="18454">
          <cell r="B18454"/>
        </row>
        <row r="18455">
          <cell r="B18455"/>
        </row>
        <row r="18456">
          <cell r="B18456"/>
        </row>
        <row r="18457">
          <cell r="B18457"/>
        </row>
        <row r="18458">
          <cell r="B18458"/>
        </row>
        <row r="18459">
          <cell r="B18459"/>
        </row>
        <row r="18460">
          <cell r="B18460"/>
        </row>
        <row r="18461">
          <cell r="B18461"/>
        </row>
        <row r="18462">
          <cell r="B18462"/>
        </row>
        <row r="18463">
          <cell r="B18463"/>
        </row>
        <row r="18464">
          <cell r="B18464"/>
        </row>
        <row r="18465">
          <cell r="B18465"/>
        </row>
        <row r="18466">
          <cell r="B18466"/>
        </row>
        <row r="18467">
          <cell r="B18467"/>
        </row>
        <row r="18468">
          <cell r="B18468"/>
        </row>
        <row r="18469">
          <cell r="B18469"/>
        </row>
        <row r="18470">
          <cell r="B18470"/>
        </row>
        <row r="18471">
          <cell r="B18471"/>
        </row>
        <row r="18472">
          <cell r="B18472"/>
        </row>
        <row r="18473">
          <cell r="B18473"/>
        </row>
        <row r="18474">
          <cell r="B18474"/>
        </row>
        <row r="18475">
          <cell r="B18475"/>
        </row>
        <row r="18476">
          <cell r="B18476"/>
        </row>
        <row r="18477">
          <cell r="B18477"/>
        </row>
        <row r="18478">
          <cell r="B18478"/>
        </row>
        <row r="18479">
          <cell r="B18479"/>
        </row>
        <row r="18480">
          <cell r="B18480"/>
        </row>
        <row r="18481">
          <cell r="B18481"/>
        </row>
        <row r="18482">
          <cell r="B18482"/>
        </row>
        <row r="18483">
          <cell r="B18483"/>
        </row>
        <row r="18484">
          <cell r="B18484"/>
        </row>
        <row r="18485">
          <cell r="B18485"/>
        </row>
        <row r="18486">
          <cell r="B18486"/>
        </row>
        <row r="18487">
          <cell r="B18487"/>
        </row>
        <row r="18488">
          <cell r="B18488"/>
        </row>
        <row r="18489">
          <cell r="B18489"/>
        </row>
        <row r="18490">
          <cell r="B18490"/>
        </row>
        <row r="18491">
          <cell r="B18491"/>
        </row>
        <row r="18492">
          <cell r="B18492"/>
        </row>
        <row r="18493">
          <cell r="B18493"/>
        </row>
        <row r="18494">
          <cell r="B18494"/>
        </row>
        <row r="18495">
          <cell r="B18495"/>
        </row>
        <row r="18496">
          <cell r="B18496"/>
        </row>
        <row r="18497">
          <cell r="B18497"/>
        </row>
        <row r="18498">
          <cell r="B18498"/>
        </row>
        <row r="18499">
          <cell r="B18499"/>
        </row>
        <row r="18500">
          <cell r="B18500"/>
        </row>
        <row r="18501">
          <cell r="B18501"/>
        </row>
        <row r="18502">
          <cell r="B18502"/>
        </row>
        <row r="18503">
          <cell r="B18503"/>
        </row>
        <row r="18504">
          <cell r="B18504"/>
        </row>
        <row r="18505">
          <cell r="B18505"/>
        </row>
        <row r="18506">
          <cell r="B18506"/>
        </row>
        <row r="18507">
          <cell r="B18507"/>
        </row>
        <row r="18508">
          <cell r="B18508"/>
        </row>
        <row r="18509">
          <cell r="B18509"/>
        </row>
        <row r="18510">
          <cell r="B18510"/>
        </row>
        <row r="18511">
          <cell r="B18511"/>
        </row>
        <row r="18512">
          <cell r="B18512"/>
        </row>
        <row r="18513">
          <cell r="B18513"/>
        </row>
        <row r="18514">
          <cell r="B18514"/>
        </row>
        <row r="18515">
          <cell r="B18515"/>
        </row>
        <row r="18516">
          <cell r="B18516"/>
        </row>
        <row r="18517">
          <cell r="B18517"/>
        </row>
        <row r="18518">
          <cell r="B18518"/>
        </row>
        <row r="18519">
          <cell r="B18519"/>
        </row>
        <row r="18520">
          <cell r="B18520"/>
        </row>
        <row r="18521">
          <cell r="B18521"/>
        </row>
        <row r="18522">
          <cell r="B18522"/>
        </row>
        <row r="18523">
          <cell r="B18523"/>
        </row>
        <row r="18524">
          <cell r="B18524"/>
        </row>
        <row r="18525">
          <cell r="B18525"/>
        </row>
        <row r="18526">
          <cell r="B18526"/>
        </row>
        <row r="18527">
          <cell r="B18527"/>
        </row>
        <row r="18528">
          <cell r="B18528"/>
        </row>
        <row r="18529">
          <cell r="B18529"/>
        </row>
        <row r="18530">
          <cell r="B18530"/>
        </row>
        <row r="18531">
          <cell r="B18531"/>
        </row>
        <row r="18532">
          <cell r="B18532"/>
        </row>
        <row r="18533">
          <cell r="B18533"/>
        </row>
        <row r="18534">
          <cell r="B18534"/>
        </row>
        <row r="18535">
          <cell r="B18535"/>
        </row>
        <row r="18536">
          <cell r="B18536"/>
        </row>
        <row r="18537">
          <cell r="B18537"/>
        </row>
        <row r="18538">
          <cell r="B18538"/>
        </row>
        <row r="18539">
          <cell r="B18539"/>
        </row>
        <row r="18540">
          <cell r="B18540"/>
        </row>
        <row r="18541">
          <cell r="B18541"/>
        </row>
        <row r="18542">
          <cell r="B18542"/>
        </row>
        <row r="18543">
          <cell r="B18543"/>
        </row>
        <row r="18544">
          <cell r="B18544"/>
        </row>
        <row r="18545">
          <cell r="B18545"/>
        </row>
        <row r="18546">
          <cell r="B18546"/>
        </row>
        <row r="18547">
          <cell r="B18547"/>
        </row>
        <row r="18548">
          <cell r="B18548"/>
        </row>
        <row r="18549">
          <cell r="B18549"/>
        </row>
        <row r="18550">
          <cell r="B18550"/>
        </row>
        <row r="18551">
          <cell r="B18551"/>
        </row>
        <row r="18552">
          <cell r="B18552"/>
        </row>
        <row r="18553">
          <cell r="B18553"/>
        </row>
        <row r="18554">
          <cell r="B18554"/>
        </row>
        <row r="18555">
          <cell r="B18555"/>
        </row>
        <row r="18556">
          <cell r="B18556"/>
        </row>
        <row r="18557">
          <cell r="B18557"/>
        </row>
        <row r="18558">
          <cell r="B18558"/>
        </row>
        <row r="18559">
          <cell r="B18559"/>
        </row>
        <row r="18560">
          <cell r="B18560"/>
        </row>
        <row r="18561">
          <cell r="B18561"/>
        </row>
        <row r="18562">
          <cell r="B18562"/>
        </row>
        <row r="18563">
          <cell r="B18563"/>
        </row>
        <row r="18564">
          <cell r="B18564"/>
        </row>
        <row r="18565">
          <cell r="B18565"/>
        </row>
        <row r="18566">
          <cell r="B18566"/>
        </row>
        <row r="18567">
          <cell r="B18567"/>
        </row>
        <row r="18568">
          <cell r="B18568"/>
        </row>
        <row r="18569">
          <cell r="B18569"/>
        </row>
        <row r="18570">
          <cell r="B18570"/>
        </row>
        <row r="18571">
          <cell r="B18571"/>
        </row>
        <row r="18572">
          <cell r="B18572"/>
        </row>
        <row r="18573">
          <cell r="B18573"/>
        </row>
        <row r="18574">
          <cell r="B18574"/>
        </row>
        <row r="18575">
          <cell r="B18575"/>
        </row>
        <row r="18576">
          <cell r="B18576"/>
        </row>
        <row r="18577">
          <cell r="B18577"/>
        </row>
        <row r="18578">
          <cell r="B18578"/>
        </row>
        <row r="18579">
          <cell r="B18579"/>
        </row>
        <row r="18580">
          <cell r="B18580"/>
        </row>
        <row r="18581">
          <cell r="B18581"/>
        </row>
        <row r="18582">
          <cell r="B18582"/>
        </row>
        <row r="18583">
          <cell r="B18583"/>
        </row>
        <row r="18584">
          <cell r="B18584"/>
        </row>
        <row r="18585">
          <cell r="B18585"/>
        </row>
        <row r="18586">
          <cell r="B18586"/>
        </row>
        <row r="18587">
          <cell r="B18587"/>
        </row>
        <row r="18588">
          <cell r="B18588"/>
        </row>
        <row r="18589">
          <cell r="B18589"/>
        </row>
        <row r="18590">
          <cell r="B18590"/>
        </row>
        <row r="18591">
          <cell r="B18591"/>
        </row>
        <row r="18592">
          <cell r="B18592"/>
        </row>
        <row r="18593">
          <cell r="B18593"/>
        </row>
        <row r="18594">
          <cell r="B18594"/>
        </row>
        <row r="18595">
          <cell r="B18595"/>
        </row>
        <row r="18596">
          <cell r="B18596"/>
        </row>
        <row r="18597">
          <cell r="B18597"/>
        </row>
        <row r="18598">
          <cell r="B18598"/>
        </row>
        <row r="18599">
          <cell r="B18599"/>
        </row>
        <row r="18600">
          <cell r="B18600"/>
        </row>
        <row r="18601">
          <cell r="B18601"/>
        </row>
        <row r="18602">
          <cell r="B18602"/>
        </row>
        <row r="18603">
          <cell r="B18603"/>
        </row>
        <row r="18604">
          <cell r="B18604"/>
        </row>
        <row r="18605">
          <cell r="B18605"/>
        </row>
        <row r="18606">
          <cell r="B18606"/>
        </row>
        <row r="18607">
          <cell r="B18607"/>
        </row>
        <row r="18608">
          <cell r="B18608"/>
        </row>
        <row r="18609">
          <cell r="B18609"/>
        </row>
        <row r="18610">
          <cell r="B18610"/>
        </row>
        <row r="18611">
          <cell r="B18611"/>
        </row>
        <row r="18612">
          <cell r="B18612"/>
        </row>
        <row r="18613">
          <cell r="B18613"/>
        </row>
        <row r="18614">
          <cell r="B18614"/>
        </row>
        <row r="18615">
          <cell r="B18615"/>
        </row>
        <row r="18616">
          <cell r="B18616"/>
        </row>
        <row r="18617">
          <cell r="B18617"/>
        </row>
        <row r="18618">
          <cell r="B18618"/>
        </row>
        <row r="18619">
          <cell r="B18619"/>
        </row>
        <row r="18620">
          <cell r="B18620"/>
        </row>
        <row r="18621">
          <cell r="B18621"/>
        </row>
        <row r="18622">
          <cell r="B18622"/>
        </row>
        <row r="18623">
          <cell r="B18623"/>
        </row>
        <row r="18624">
          <cell r="B18624"/>
        </row>
        <row r="18625">
          <cell r="B18625"/>
        </row>
        <row r="18626">
          <cell r="B18626"/>
        </row>
        <row r="18627">
          <cell r="B18627"/>
        </row>
        <row r="18628">
          <cell r="B18628"/>
        </row>
        <row r="18629">
          <cell r="B18629"/>
        </row>
        <row r="18630">
          <cell r="B18630"/>
        </row>
        <row r="18631">
          <cell r="B18631"/>
        </row>
        <row r="18632">
          <cell r="B18632"/>
        </row>
        <row r="18633">
          <cell r="B18633"/>
        </row>
        <row r="18634">
          <cell r="B18634"/>
        </row>
        <row r="18635">
          <cell r="B18635"/>
        </row>
        <row r="18636">
          <cell r="B18636"/>
        </row>
        <row r="18637">
          <cell r="B18637"/>
        </row>
        <row r="18638">
          <cell r="B18638"/>
        </row>
        <row r="18639">
          <cell r="B18639"/>
        </row>
        <row r="18640">
          <cell r="B18640"/>
        </row>
        <row r="18641">
          <cell r="B18641"/>
        </row>
        <row r="18642">
          <cell r="B18642"/>
        </row>
        <row r="18643">
          <cell r="B18643"/>
        </row>
        <row r="18644">
          <cell r="B18644"/>
        </row>
        <row r="18645">
          <cell r="B18645"/>
        </row>
        <row r="18646">
          <cell r="B18646"/>
        </row>
        <row r="18647">
          <cell r="B18647"/>
        </row>
        <row r="18648">
          <cell r="B18648"/>
        </row>
        <row r="18649">
          <cell r="B18649"/>
        </row>
        <row r="18650">
          <cell r="B18650"/>
        </row>
        <row r="18651">
          <cell r="B18651"/>
        </row>
        <row r="18652">
          <cell r="B18652"/>
        </row>
        <row r="18653">
          <cell r="B18653"/>
        </row>
        <row r="18654">
          <cell r="B18654"/>
        </row>
        <row r="18655">
          <cell r="B18655"/>
        </row>
        <row r="18656">
          <cell r="B18656"/>
        </row>
        <row r="18657">
          <cell r="B18657"/>
        </row>
        <row r="18658">
          <cell r="B18658"/>
        </row>
        <row r="18659">
          <cell r="B18659"/>
        </row>
        <row r="18660">
          <cell r="B18660"/>
        </row>
        <row r="18661">
          <cell r="B18661"/>
        </row>
        <row r="18662">
          <cell r="B18662"/>
        </row>
        <row r="18663">
          <cell r="B18663"/>
        </row>
        <row r="18664">
          <cell r="B18664"/>
        </row>
        <row r="18665">
          <cell r="B18665"/>
        </row>
        <row r="18666">
          <cell r="B18666"/>
        </row>
        <row r="18667">
          <cell r="B18667"/>
        </row>
        <row r="18668">
          <cell r="B18668"/>
        </row>
        <row r="18669">
          <cell r="B18669"/>
        </row>
        <row r="18670">
          <cell r="B18670"/>
        </row>
        <row r="18671">
          <cell r="B18671"/>
        </row>
        <row r="18672">
          <cell r="B18672"/>
        </row>
        <row r="18673">
          <cell r="B18673"/>
        </row>
        <row r="18674">
          <cell r="B18674"/>
        </row>
        <row r="18675">
          <cell r="B18675"/>
        </row>
        <row r="18676">
          <cell r="B18676"/>
        </row>
        <row r="18677">
          <cell r="B18677"/>
        </row>
        <row r="18678">
          <cell r="B18678"/>
        </row>
        <row r="18679">
          <cell r="B18679"/>
        </row>
        <row r="18680">
          <cell r="B18680"/>
        </row>
        <row r="18681">
          <cell r="B18681"/>
        </row>
        <row r="18682">
          <cell r="B18682"/>
        </row>
        <row r="18683">
          <cell r="B18683"/>
        </row>
        <row r="18684">
          <cell r="B18684"/>
        </row>
        <row r="18685">
          <cell r="B18685"/>
        </row>
        <row r="18686">
          <cell r="B18686"/>
        </row>
        <row r="18687">
          <cell r="B18687"/>
        </row>
        <row r="18688">
          <cell r="B18688"/>
        </row>
        <row r="18689">
          <cell r="B18689"/>
        </row>
        <row r="18690">
          <cell r="B18690"/>
        </row>
        <row r="18691">
          <cell r="B18691"/>
        </row>
        <row r="18692">
          <cell r="B18692"/>
        </row>
        <row r="18693">
          <cell r="B18693"/>
        </row>
        <row r="18694">
          <cell r="B18694"/>
        </row>
        <row r="18695">
          <cell r="B18695"/>
        </row>
        <row r="18696">
          <cell r="B18696"/>
        </row>
        <row r="18697">
          <cell r="B18697"/>
        </row>
        <row r="18698">
          <cell r="B18698"/>
        </row>
        <row r="18699">
          <cell r="B18699"/>
        </row>
        <row r="18700">
          <cell r="B18700"/>
        </row>
        <row r="18701">
          <cell r="B18701"/>
        </row>
        <row r="18702">
          <cell r="B18702"/>
        </row>
        <row r="18703">
          <cell r="B18703"/>
        </row>
        <row r="18704">
          <cell r="B18704"/>
        </row>
        <row r="18705">
          <cell r="B18705"/>
        </row>
        <row r="18706">
          <cell r="B18706"/>
        </row>
        <row r="18707">
          <cell r="B18707"/>
        </row>
        <row r="18708">
          <cell r="B18708"/>
        </row>
        <row r="18709">
          <cell r="B18709"/>
        </row>
        <row r="18710">
          <cell r="B18710"/>
        </row>
        <row r="18711">
          <cell r="B18711"/>
        </row>
        <row r="18712">
          <cell r="B18712"/>
        </row>
        <row r="18713">
          <cell r="B18713"/>
        </row>
        <row r="18714">
          <cell r="B18714"/>
        </row>
        <row r="18715">
          <cell r="B18715"/>
        </row>
        <row r="18716">
          <cell r="B18716"/>
        </row>
        <row r="18717">
          <cell r="B18717"/>
        </row>
        <row r="18718">
          <cell r="B18718"/>
        </row>
        <row r="18719">
          <cell r="B18719"/>
        </row>
        <row r="18720">
          <cell r="B18720"/>
        </row>
        <row r="18721">
          <cell r="B18721"/>
        </row>
        <row r="18722">
          <cell r="B18722"/>
        </row>
        <row r="18723">
          <cell r="B18723"/>
        </row>
        <row r="18724">
          <cell r="B18724"/>
        </row>
        <row r="18725">
          <cell r="B18725"/>
        </row>
        <row r="18726">
          <cell r="B18726"/>
        </row>
        <row r="18727">
          <cell r="B18727"/>
        </row>
        <row r="18728">
          <cell r="B18728"/>
        </row>
        <row r="18729">
          <cell r="B18729"/>
        </row>
        <row r="18730">
          <cell r="B18730"/>
        </row>
        <row r="18731">
          <cell r="B18731"/>
        </row>
        <row r="18732">
          <cell r="B18732"/>
        </row>
        <row r="18733">
          <cell r="B18733"/>
        </row>
        <row r="18734">
          <cell r="B18734"/>
        </row>
        <row r="18735">
          <cell r="B18735"/>
        </row>
        <row r="18736">
          <cell r="B18736"/>
        </row>
        <row r="18737">
          <cell r="B18737"/>
        </row>
        <row r="18738">
          <cell r="B18738"/>
        </row>
        <row r="18739">
          <cell r="B18739"/>
        </row>
        <row r="18740">
          <cell r="B18740"/>
        </row>
        <row r="18741">
          <cell r="B18741"/>
        </row>
        <row r="18742">
          <cell r="B18742"/>
        </row>
        <row r="18743">
          <cell r="B18743"/>
        </row>
        <row r="18744">
          <cell r="B18744"/>
        </row>
        <row r="18745">
          <cell r="B18745"/>
        </row>
        <row r="18746">
          <cell r="B18746"/>
        </row>
        <row r="18747">
          <cell r="B18747"/>
        </row>
        <row r="18748">
          <cell r="B18748"/>
        </row>
        <row r="18749">
          <cell r="B18749"/>
        </row>
        <row r="18750">
          <cell r="B18750"/>
        </row>
        <row r="18751">
          <cell r="B18751"/>
        </row>
        <row r="18752">
          <cell r="B18752"/>
        </row>
        <row r="18753">
          <cell r="B18753"/>
        </row>
        <row r="18754">
          <cell r="B18754"/>
        </row>
        <row r="18755">
          <cell r="B18755"/>
        </row>
        <row r="18756">
          <cell r="B18756"/>
        </row>
        <row r="18757">
          <cell r="B18757"/>
        </row>
        <row r="18758">
          <cell r="B18758"/>
        </row>
        <row r="18759">
          <cell r="B18759"/>
        </row>
        <row r="18760">
          <cell r="B18760"/>
        </row>
        <row r="18761">
          <cell r="B18761"/>
        </row>
        <row r="18762">
          <cell r="B18762"/>
        </row>
        <row r="18763">
          <cell r="B18763"/>
        </row>
        <row r="18764">
          <cell r="B18764"/>
        </row>
        <row r="18765">
          <cell r="B18765"/>
        </row>
        <row r="18766">
          <cell r="B18766"/>
        </row>
        <row r="18767">
          <cell r="B18767"/>
        </row>
        <row r="18768">
          <cell r="B18768"/>
        </row>
        <row r="18769">
          <cell r="B18769"/>
        </row>
        <row r="18770">
          <cell r="B18770"/>
        </row>
        <row r="18771">
          <cell r="B18771"/>
        </row>
        <row r="18772">
          <cell r="B18772"/>
        </row>
        <row r="18773">
          <cell r="B18773"/>
        </row>
        <row r="18774">
          <cell r="B18774"/>
        </row>
        <row r="18775">
          <cell r="B18775"/>
        </row>
        <row r="18776">
          <cell r="B18776"/>
        </row>
        <row r="18777">
          <cell r="B18777"/>
        </row>
        <row r="18778">
          <cell r="B18778"/>
        </row>
        <row r="18779">
          <cell r="B18779"/>
        </row>
        <row r="18780">
          <cell r="B18780"/>
        </row>
        <row r="18781">
          <cell r="B18781"/>
        </row>
        <row r="18782">
          <cell r="B18782"/>
        </row>
        <row r="18783">
          <cell r="B18783"/>
        </row>
        <row r="18784">
          <cell r="B18784"/>
        </row>
        <row r="18785">
          <cell r="B18785"/>
        </row>
        <row r="18786">
          <cell r="B18786"/>
        </row>
        <row r="18787">
          <cell r="B18787"/>
        </row>
        <row r="18788">
          <cell r="B18788"/>
        </row>
        <row r="18789">
          <cell r="B18789"/>
        </row>
        <row r="18790">
          <cell r="B18790"/>
        </row>
        <row r="18791">
          <cell r="B18791"/>
        </row>
        <row r="18792">
          <cell r="B18792"/>
        </row>
        <row r="18793">
          <cell r="B18793"/>
        </row>
        <row r="18794">
          <cell r="B18794"/>
        </row>
        <row r="18795">
          <cell r="B18795"/>
        </row>
        <row r="18796">
          <cell r="B18796"/>
        </row>
        <row r="18797">
          <cell r="B18797"/>
        </row>
        <row r="18798">
          <cell r="B18798"/>
        </row>
        <row r="18799">
          <cell r="B18799"/>
        </row>
        <row r="18800">
          <cell r="B18800"/>
        </row>
        <row r="18801">
          <cell r="B18801"/>
        </row>
        <row r="18802">
          <cell r="B18802"/>
        </row>
        <row r="18803">
          <cell r="B18803"/>
        </row>
        <row r="18804">
          <cell r="B18804"/>
        </row>
        <row r="18805">
          <cell r="B18805"/>
        </row>
        <row r="18806">
          <cell r="B18806"/>
        </row>
        <row r="18807">
          <cell r="B18807"/>
        </row>
        <row r="18808">
          <cell r="B18808"/>
        </row>
        <row r="18809">
          <cell r="B18809"/>
        </row>
        <row r="18810">
          <cell r="B18810"/>
        </row>
        <row r="18811">
          <cell r="B18811"/>
        </row>
        <row r="18812">
          <cell r="B18812"/>
        </row>
        <row r="18813">
          <cell r="B18813"/>
        </row>
        <row r="18814">
          <cell r="B18814"/>
        </row>
        <row r="18815">
          <cell r="B18815"/>
        </row>
        <row r="18816">
          <cell r="B18816"/>
        </row>
        <row r="18817">
          <cell r="B18817"/>
        </row>
        <row r="18818">
          <cell r="B18818"/>
        </row>
        <row r="18819">
          <cell r="B18819"/>
        </row>
        <row r="18820">
          <cell r="B18820"/>
        </row>
        <row r="18821">
          <cell r="B18821"/>
        </row>
        <row r="18822">
          <cell r="B18822"/>
        </row>
        <row r="18823">
          <cell r="B18823"/>
        </row>
        <row r="18824">
          <cell r="B18824"/>
        </row>
        <row r="18825">
          <cell r="B18825"/>
        </row>
        <row r="18826">
          <cell r="B18826"/>
        </row>
        <row r="18827">
          <cell r="B18827"/>
        </row>
        <row r="18828">
          <cell r="B18828"/>
        </row>
        <row r="18829">
          <cell r="B18829"/>
        </row>
        <row r="18830">
          <cell r="B18830"/>
        </row>
        <row r="18831">
          <cell r="B18831"/>
        </row>
        <row r="18832">
          <cell r="B18832"/>
        </row>
        <row r="18833">
          <cell r="B18833"/>
        </row>
        <row r="18834">
          <cell r="B18834"/>
        </row>
        <row r="18835">
          <cell r="B18835"/>
        </row>
        <row r="18836">
          <cell r="B18836"/>
        </row>
        <row r="18837">
          <cell r="B18837"/>
        </row>
        <row r="18838">
          <cell r="B18838"/>
        </row>
        <row r="18839">
          <cell r="B18839"/>
        </row>
        <row r="18840">
          <cell r="B18840"/>
        </row>
        <row r="18841">
          <cell r="B18841"/>
        </row>
        <row r="18842">
          <cell r="B18842"/>
        </row>
        <row r="18843">
          <cell r="B18843"/>
        </row>
        <row r="18844">
          <cell r="B18844"/>
        </row>
        <row r="18845">
          <cell r="B18845"/>
        </row>
        <row r="18846">
          <cell r="B18846"/>
        </row>
        <row r="18847">
          <cell r="B18847"/>
        </row>
        <row r="18848">
          <cell r="B18848"/>
        </row>
        <row r="18849">
          <cell r="B18849"/>
        </row>
        <row r="18850">
          <cell r="B18850"/>
        </row>
        <row r="18851">
          <cell r="B18851"/>
        </row>
        <row r="18852">
          <cell r="B18852"/>
        </row>
        <row r="18853">
          <cell r="B18853"/>
        </row>
        <row r="18854">
          <cell r="B18854"/>
        </row>
        <row r="18855">
          <cell r="B18855"/>
        </row>
        <row r="18856">
          <cell r="B18856"/>
        </row>
        <row r="18857">
          <cell r="B18857"/>
        </row>
        <row r="18858">
          <cell r="B18858"/>
        </row>
        <row r="18859">
          <cell r="B18859"/>
        </row>
        <row r="18860">
          <cell r="B18860"/>
        </row>
        <row r="18861">
          <cell r="B18861"/>
        </row>
        <row r="18862">
          <cell r="B18862"/>
        </row>
        <row r="18863">
          <cell r="B18863"/>
        </row>
        <row r="18864">
          <cell r="B18864"/>
        </row>
        <row r="18865">
          <cell r="B18865"/>
        </row>
        <row r="18866">
          <cell r="B18866"/>
        </row>
        <row r="18867">
          <cell r="B18867"/>
        </row>
        <row r="18868">
          <cell r="B18868"/>
        </row>
        <row r="18869">
          <cell r="B18869"/>
        </row>
        <row r="18870">
          <cell r="B18870"/>
        </row>
        <row r="18871">
          <cell r="B18871"/>
        </row>
        <row r="18872">
          <cell r="B18872"/>
        </row>
        <row r="18873">
          <cell r="B18873"/>
        </row>
        <row r="18874">
          <cell r="B18874"/>
        </row>
        <row r="18875">
          <cell r="B18875"/>
        </row>
        <row r="18876">
          <cell r="B18876"/>
        </row>
        <row r="18877">
          <cell r="B18877"/>
        </row>
        <row r="18878">
          <cell r="B18878"/>
        </row>
        <row r="18879">
          <cell r="B18879"/>
        </row>
        <row r="18880">
          <cell r="B18880"/>
        </row>
        <row r="18881">
          <cell r="B18881"/>
        </row>
        <row r="18882">
          <cell r="B18882"/>
        </row>
        <row r="18883">
          <cell r="B18883"/>
        </row>
        <row r="18884">
          <cell r="B18884"/>
        </row>
        <row r="18885">
          <cell r="B18885"/>
        </row>
        <row r="18886">
          <cell r="B18886"/>
        </row>
        <row r="18887">
          <cell r="B18887"/>
        </row>
        <row r="18888">
          <cell r="B18888"/>
        </row>
        <row r="18889">
          <cell r="B18889"/>
        </row>
        <row r="18890">
          <cell r="B18890"/>
        </row>
        <row r="18891">
          <cell r="B18891"/>
        </row>
        <row r="18892">
          <cell r="B18892"/>
        </row>
        <row r="18893">
          <cell r="B18893"/>
        </row>
        <row r="18894">
          <cell r="B18894"/>
        </row>
        <row r="18895">
          <cell r="B18895"/>
        </row>
        <row r="18896">
          <cell r="B18896"/>
        </row>
        <row r="18897">
          <cell r="B18897"/>
        </row>
        <row r="18898">
          <cell r="B18898"/>
        </row>
        <row r="18899">
          <cell r="B18899"/>
        </row>
        <row r="18900">
          <cell r="B18900"/>
        </row>
        <row r="18901">
          <cell r="B18901"/>
        </row>
        <row r="18902">
          <cell r="B18902"/>
        </row>
        <row r="18903">
          <cell r="B18903"/>
        </row>
        <row r="18904">
          <cell r="B18904"/>
        </row>
        <row r="18905">
          <cell r="B18905"/>
        </row>
        <row r="18906">
          <cell r="B18906"/>
        </row>
        <row r="18907">
          <cell r="B18907"/>
        </row>
        <row r="18908">
          <cell r="B18908"/>
        </row>
        <row r="18909">
          <cell r="B18909"/>
        </row>
        <row r="18910">
          <cell r="B18910"/>
        </row>
        <row r="18911">
          <cell r="B18911"/>
        </row>
        <row r="18912">
          <cell r="B18912"/>
        </row>
        <row r="18913">
          <cell r="B18913"/>
        </row>
        <row r="18914">
          <cell r="B18914"/>
        </row>
        <row r="18915">
          <cell r="B18915"/>
        </row>
        <row r="18916">
          <cell r="B18916"/>
        </row>
        <row r="18917">
          <cell r="B18917"/>
        </row>
        <row r="18918">
          <cell r="B18918"/>
        </row>
        <row r="18919">
          <cell r="B18919"/>
        </row>
        <row r="18920">
          <cell r="B18920"/>
        </row>
        <row r="18921">
          <cell r="B18921"/>
        </row>
        <row r="18922">
          <cell r="B18922"/>
        </row>
        <row r="18923">
          <cell r="B18923"/>
        </row>
        <row r="18924">
          <cell r="B18924"/>
        </row>
        <row r="18925">
          <cell r="B18925"/>
        </row>
        <row r="18926">
          <cell r="B18926"/>
        </row>
        <row r="18927">
          <cell r="B18927"/>
        </row>
        <row r="18928">
          <cell r="B18928"/>
        </row>
        <row r="18929">
          <cell r="B18929"/>
        </row>
        <row r="18930">
          <cell r="B18930"/>
        </row>
        <row r="18931">
          <cell r="B18931"/>
        </row>
        <row r="18932">
          <cell r="B18932"/>
        </row>
        <row r="18933">
          <cell r="B18933"/>
        </row>
        <row r="18934">
          <cell r="B18934"/>
        </row>
        <row r="18935">
          <cell r="B18935"/>
        </row>
        <row r="18936">
          <cell r="B18936"/>
        </row>
        <row r="18937">
          <cell r="B18937"/>
        </row>
        <row r="18938">
          <cell r="B18938"/>
        </row>
        <row r="18939">
          <cell r="B18939"/>
        </row>
        <row r="18940">
          <cell r="B18940"/>
        </row>
        <row r="18941">
          <cell r="B18941"/>
        </row>
        <row r="18942">
          <cell r="B18942"/>
        </row>
        <row r="18943">
          <cell r="B18943"/>
        </row>
        <row r="18944">
          <cell r="B18944"/>
        </row>
        <row r="18945">
          <cell r="B18945"/>
        </row>
        <row r="18946">
          <cell r="B18946"/>
        </row>
        <row r="18947">
          <cell r="B18947"/>
        </row>
        <row r="18948">
          <cell r="B18948"/>
        </row>
        <row r="18949">
          <cell r="B18949"/>
        </row>
        <row r="18950">
          <cell r="B18950"/>
        </row>
        <row r="18951">
          <cell r="B18951"/>
        </row>
        <row r="18952">
          <cell r="B18952"/>
        </row>
        <row r="18953">
          <cell r="B18953"/>
        </row>
        <row r="18954">
          <cell r="B18954"/>
        </row>
        <row r="18955">
          <cell r="B18955"/>
        </row>
        <row r="18956">
          <cell r="B18956"/>
        </row>
        <row r="18957">
          <cell r="B18957"/>
        </row>
        <row r="18958">
          <cell r="B18958"/>
        </row>
        <row r="18959">
          <cell r="B18959"/>
        </row>
        <row r="18960">
          <cell r="B18960"/>
        </row>
        <row r="18961">
          <cell r="B18961"/>
        </row>
        <row r="18962">
          <cell r="B18962"/>
        </row>
        <row r="18963">
          <cell r="B18963"/>
        </row>
        <row r="18964">
          <cell r="B18964"/>
        </row>
        <row r="18965">
          <cell r="B18965"/>
        </row>
        <row r="18966">
          <cell r="B18966"/>
        </row>
        <row r="18967">
          <cell r="B18967"/>
        </row>
        <row r="18968">
          <cell r="B18968"/>
        </row>
        <row r="18969">
          <cell r="B18969"/>
        </row>
        <row r="18970">
          <cell r="B18970"/>
        </row>
        <row r="18971">
          <cell r="B18971"/>
        </row>
        <row r="18972">
          <cell r="B18972"/>
        </row>
        <row r="18973">
          <cell r="B18973"/>
        </row>
        <row r="18974">
          <cell r="B18974"/>
        </row>
        <row r="18975">
          <cell r="B18975"/>
        </row>
        <row r="18976">
          <cell r="B18976"/>
        </row>
        <row r="18977">
          <cell r="B18977"/>
        </row>
        <row r="18978">
          <cell r="B18978"/>
        </row>
        <row r="18979">
          <cell r="B18979"/>
        </row>
        <row r="18980">
          <cell r="B18980"/>
        </row>
        <row r="18981">
          <cell r="B18981"/>
        </row>
        <row r="18982">
          <cell r="B18982"/>
        </row>
        <row r="18983">
          <cell r="B18983"/>
        </row>
        <row r="18984">
          <cell r="B18984"/>
        </row>
        <row r="18985">
          <cell r="B18985"/>
        </row>
        <row r="18986">
          <cell r="B18986"/>
        </row>
        <row r="18987">
          <cell r="B18987"/>
        </row>
        <row r="18988">
          <cell r="B18988"/>
        </row>
        <row r="18989">
          <cell r="B18989"/>
        </row>
        <row r="18990">
          <cell r="B18990"/>
        </row>
        <row r="18991">
          <cell r="B18991"/>
        </row>
        <row r="18992">
          <cell r="B18992"/>
        </row>
        <row r="18993">
          <cell r="B18993"/>
        </row>
        <row r="18994">
          <cell r="B18994"/>
        </row>
        <row r="18995">
          <cell r="B18995"/>
        </row>
        <row r="18996">
          <cell r="B18996"/>
        </row>
        <row r="18997">
          <cell r="B18997"/>
        </row>
        <row r="18998">
          <cell r="B18998"/>
        </row>
        <row r="18999">
          <cell r="B18999"/>
        </row>
        <row r="19000">
          <cell r="B19000"/>
        </row>
        <row r="19001">
          <cell r="B19001"/>
        </row>
        <row r="19002">
          <cell r="B19002"/>
        </row>
        <row r="19003">
          <cell r="B19003"/>
        </row>
        <row r="19004">
          <cell r="B19004"/>
        </row>
        <row r="19005">
          <cell r="B19005"/>
        </row>
        <row r="19006">
          <cell r="B19006"/>
        </row>
        <row r="19007">
          <cell r="B19007"/>
        </row>
        <row r="19008">
          <cell r="B19008"/>
        </row>
        <row r="19009">
          <cell r="B19009"/>
        </row>
        <row r="19010">
          <cell r="B19010"/>
        </row>
        <row r="19011">
          <cell r="B19011"/>
        </row>
        <row r="19012">
          <cell r="B19012"/>
        </row>
        <row r="19013">
          <cell r="B19013"/>
        </row>
        <row r="19014">
          <cell r="B19014"/>
        </row>
        <row r="19015">
          <cell r="B19015"/>
        </row>
        <row r="19016">
          <cell r="B19016"/>
        </row>
        <row r="19017">
          <cell r="B19017"/>
        </row>
        <row r="19018">
          <cell r="B19018"/>
        </row>
        <row r="19019">
          <cell r="B19019"/>
        </row>
        <row r="19020">
          <cell r="B19020"/>
        </row>
        <row r="19021">
          <cell r="B19021"/>
        </row>
        <row r="19022">
          <cell r="B19022"/>
        </row>
        <row r="19023">
          <cell r="B19023"/>
        </row>
        <row r="19024">
          <cell r="B19024"/>
        </row>
        <row r="19025">
          <cell r="B19025"/>
        </row>
        <row r="19026">
          <cell r="B19026"/>
        </row>
        <row r="19027">
          <cell r="B19027"/>
        </row>
        <row r="19028">
          <cell r="B19028"/>
        </row>
        <row r="19029">
          <cell r="B19029"/>
        </row>
        <row r="19030">
          <cell r="B19030"/>
        </row>
        <row r="19031">
          <cell r="B19031"/>
        </row>
        <row r="19032">
          <cell r="B19032"/>
        </row>
        <row r="19033">
          <cell r="B19033"/>
        </row>
        <row r="19034">
          <cell r="B19034"/>
        </row>
        <row r="19035">
          <cell r="B19035"/>
        </row>
        <row r="19036">
          <cell r="B19036"/>
        </row>
        <row r="19037">
          <cell r="B19037"/>
        </row>
        <row r="19038">
          <cell r="B19038"/>
        </row>
        <row r="19039">
          <cell r="B19039"/>
        </row>
        <row r="19040">
          <cell r="B19040"/>
        </row>
        <row r="19041">
          <cell r="B19041"/>
        </row>
        <row r="19042">
          <cell r="B19042"/>
        </row>
        <row r="19043">
          <cell r="B19043"/>
        </row>
        <row r="19044">
          <cell r="B19044"/>
        </row>
        <row r="19045">
          <cell r="B19045"/>
        </row>
        <row r="19046">
          <cell r="B19046"/>
        </row>
        <row r="19047">
          <cell r="B19047"/>
        </row>
        <row r="19048">
          <cell r="B19048"/>
        </row>
        <row r="19049">
          <cell r="B19049"/>
        </row>
        <row r="19050">
          <cell r="B19050"/>
        </row>
        <row r="19051">
          <cell r="B19051"/>
        </row>
        <row r="19052">
          <cell r="B19052"/>
        </row>
        <row r="19053">
          <cell r="B19053"/>
        </row>
        <row r="19054">
          <cell r="B19054"/>
        </row>
        <row r="19055">
          <cell r="B19055"/>
        </row>
        <row r="19056">
          <cell r="B19056"/>
        </row>
        <row r="19057">
          <cell r="B19057"/>
        </row>
        <row r="19058">
          <cell r="B19058"/>
        </row>
        <row r="19059">
          <cell r="B19059"/>
        </row>
        <row r="19060">
          <cell r="B19060"/>
        </row>
        <row r="19061">
          <cell r="B19061"/>
        </row>
        <row r="19062">
          <cell r="B19062"/>
        </row>
        <row r="19063">
          <cell r="B19063"/>
        </row>
        <row r="19064">
          <cell r="B19064"/>
        </row>
        <row r="19065">
          <cell r="B19065"/>
        </row>
        <row r="19066">
          <cell r="B19066"/>
        </row>
        <row r="19067">
          <cell r="B19067"/>
        </row>
        <row r="19068">
          <cell r="B19068"/>
        </row>
        <row r="19069">
          <cell r="B19069"/>
        </row>
        <row r="19070">
          <cell r="B19070"/>
        </row>
        <row r="19071">
          <cell r="B19071"/>
        </row>
        <row r="19072">
          <cell r="B19072"/>
        </row>
        <row r="19073">
          <cell r="B19073"/>
        </row>
        <row r="19074">
          <cell r="B19074"/>
        </row>
        <row r="19075">
          <cell r="B19075"/>
        </row>
        <row r="19076">
          <cell r="B19076"/>
        </row>
        <row r="19077">
          <cell r="B19077"/>
        </row>
        <row r="19078">
          <cell r="B19078"/>
        </row>
        <row r="19079">
          <cell r="B19079"/>
        </row>
        <row r="19080">
          <cell r="B19080"/>
        </row>
        <row r="19081">
          <cell r="B19081"/>
        </row>
        <row r="19082">
          <cell r="B19082"/>
        </row>
        <row r="19083">
          <cell r="B19083"/>
        </row>
        <row r="19084">
          <cell r="B19084"/>
        </row>
        <row r="19085">
          <cell r="B19085"/>
        </row>
        <row r="19086">
          <cell r="B19086"/>
        </row>
        <row r="19087">
          <cell r="B19087"/>
        </row>
        <row r="19088">
          <cell r="B19088"/>
        </row>
        <row r="19089">
          <cell r="B19089"/>
        </row>
        <row r="19090">
          <cell r="B19090"/>
        </row>
        <row r="19091">
          <cell r="B19091"/>
        </row>
        <row r="19092">
          <cell r="B19092"/>
        </row>
        <row r="19093">
          <cell r="B19093"/>
        </row>
        <row r="19094">
          <cell r="B19094"/>
        </row>
        <row r="19095">
          <cell r="B19095"/>
        </row>
        <row r="19096">
          <cell r="B19096"/>
        </row>
        <row r="19097">
          <cell r="B19097"/>
        </row>
        <row r="19098">
          <cell r="B19098"/>
        </row>
        <row r="19099">
          <cell r="B19099"/>
        </row>
        <row r="19100">
          <cell r="B19100"/>
        </row>
        <row r="19101">
          <cell r="B19101"/>
        </row>
        <row r="19102">
          <cell r="B19102"/>
        </row>
        <row r="19103">
          <cell r="B19103"/>
        </row>
        <row r="19104">
          <cell r="B19104"/>
        </row>
        <row r="19105">
          <cell r="B19105"/>
        </row>
        <row r="19106">
          <cell r="B19106"/>
        </row>
        <row r="19107">
          <cell r="B19107"/>
        </row>
        <row r="19108">
          <cell r="B19108"/>
        </row>
        <row r="19109">
          <cell r="B19109"/>
        </row>
        <row r="19110">
          <cell r="B19110"/>
        </row>
        <row r="19111">
          <cell r="B19111"/>
        </row>
        <row r="19112">
          <cell r="B19112"/>
        </row>
        <row r="19113">
          <cell r="B19113"/>
        </row>
        <row r="19114">
          <cell r="B19114"/>
        </row>
        <row r="19115">
          <cell r="B19115"/>
        </row>
        <row r="19116">
          <cell r="B19116"/>
        </row>
        <row r="19117">
          <cell r="B19117"/>
        </row>
        <row r="19118">
          <cell r="B19118"/>
        </row>
        <row r="19119">
          <cell r="B19119"/>
        </row>
        <row r="19120">
          <cell r="B19120"/>
        </row>
        <row r="19121">
          <cell r="B19121"/>
        </row>
        <row r="19122">
          <cell r="B19122"/>
        </row>
        <row r="19123">
          <cell r="B19123"/>
        </row>
        <row r="19124">
          <cell r="B19124"/>
        </row>
        <row r="19125">
          <cell r="B19125"/>
        </row>
        <row r="19126">
          <cell r="B19126"/>
        </row>
        <row r="19127">
          <cell r="B19127"/>
        </row>
        <row r="19128">
          <cell r="B19128"/>
        </row>
        <row r="19129">
          <cell r="B19129"/>
        </row>
        <row r="19130">
          <cell r="B19130"/>
        </row>
        <row r="19131">
          <cell r="B19131"/>
        </row>
        <row r="19132">
          <cell r="B19132"/>
        </row>
        <row r="19133">
          <cell r="B19133"/>
        </row>
        <row r="19134">
          <cell r="B19134"/>
        </row>
        <row r="19135">
          <cell r="B19135"/>
        </row>
        <row r="19136">
          <cell r="B19136"/>
        </row>
        <row r="19137">
          <cell r="B19137"/>
        </row>
        <row r="19138">
          <cell r="B19138"/>
        </row>
        <row r="19139">
          <cell r="B19139"/>
        </row>
        <row r="19140">
          <cell r="B19140"/>
        </row>
        <row r="19141">
          <cell r="B19141"/>
        </row>
        <row r="19142">
          <cell r="B19142"/>
        </row>
        <row r="19143">
          <cell r="B19143"/>
        </row>
        <row r="19144">
          <cell r="B19144"/>
        </row>
        <row r="19145">
          <cell r="B19145"/>
        </row>
        <row r="19146">
          <cell r="B19146"/>
        </row>
        <row r="19147">
          <cell r="B19147"/>
        </row>
        <row r="19148">
          <cell r="B19148"/>
        </row>
        <row r="19149">
          <cell r="B19149"/>
        </row>
        <row r="19150">
          <cell r="B19150"/>
        </row>
        <row r="19151">
          <cell r="B19151"/>
        </row>
        <row r="19152">
          <cell r="B19152"/>
        </row>
        <row r="19153">
          <cell r="B19153"/>
        </row>
        <row r="19154">
          <cell r="B19154"/>
        </row>
        <row r="19155">
          <cell r="B19155"/>
        </row>
        <row r="19156">
          <cell r="B19156"/>
        </row>
        <row r="19157">
          <cell r="B19157"/>
        </row>
        <row r="19158">
          <cell r="B19158"/>
        </row>
        <row r="19159">
          <cell r="B19159"/>
        </row>
        <row r="19160">
          <cell r="B19160"/>
        </row>
        <row r="19161">
          <cell r="B19161"/>
        </row>
        <row r="19162">
          <cell r="B19162"/>
        </row>
        <row r="19163">
          <cell r="B19163"/>
        </row>
        <row r="19164">
          <cell r="B19164"/>
        </row>
        <row r="19165">
          <cell r="B19165"/>
        </row>
        <row r="19166">
          <cell r="B19166"/>
        </row>
        <row r="19167">
          <cell r="B19167"/>
        </row>
        <row r="19168">
          <cell r="B19168"/>
        </row>
        <row r="19169">
          <cell r="B19169"/>
        </row>
        <row r="19170">
          <cell r="B19170"/>
        </row>
        <row r="19171">
          <cell r="B19171"/>
        </row>
        <row r="19172">
          <cell r="B19172"/>
        </row>
        <row r="19173">
          <cell r="B19173"/>
        </row>
        <row r="19174">
          <cell r="B19174"/>
        </row>
        <row r="19175">
          <cell r="B19175"/>
        </row>
        <row r="19176">
          <cell r="B19176"/>
        </row>
        <row r="19177">
          <cell r="B19177"/>
        </row>
        <row r="19178">
          <cell r="B19178"/>
        </row>
        <row r="19179">
          <cell r="B19179"/>
        </row>
        <row r="19180">
          <cell r="B19180"/>
        </row>
        <row r="19181">
          <cell r="B19181"/>
        </row>
        <row r="19182">
          <cell r="B19182"/>
        </row>
        <row r="19183">
          <cell r="B19183"/>
        </row>
        <row r="19184">
          <cell r="B19184"/>
        </row>
        <row r="19185">
          <cell r="B19185"/>
        </row>
        <row r="19186">
          <cell r="B19186"/>
        </row>
        <row r="19187">
          <cell r="B19187"/>
        </row>
        <row r="19188">
          <cell r="B19188"/>
        </row>
        <row r="19189">
          <cell r="B19189"/>
        </row>
        <row r="19190">
          <cell r="B19190"/>
        </row>
        <row r="19191">
          <cell r="B19191"/>
        </row>
        <row r="19192">
          <cell r="B19192"/>
        </row>
        <row r="19193">
          <cell r="B19193"/>
        </row>
        <row r="19194">
          <cell r="B19194"/>
        </row>
        <row r="19195">
          <cell r="B19195"/>
        </row>
        <row r="19196">
          <cell r="B19196"/>
        </row>
        <row r="19197">
          <cell r="B19197"/>
        </row>
        <row r="19198">
          <cell r="B19198"/>
        </row>
        <row r="19199">
          <cell r="B19199"/>
        </row>
        <row r="19200">
          <cell r="B19200"/>
        </row>
        <row r="19201">
          <cell r="B19201"/>
        </row>
        <row r="19202">
          <cell r="B19202"/>
        </row>
        <row r="19203">
          <cell r="B19203"/>
        </row>
        <row r="19204">
          <cell r="B19204"/>
        </row>
        <row r="19205">
          <cell r="B19205"/>
        </row>
        <row r="19206">
          <cell r="B19206"/>
        </row>
        <row r="19207">
          <cell r="B19207"/>
        </row>
        <row r="19208">
          <cell r="B19208"/>
        </row>
        <row r="19209">
          <cell r="B19209"/>
        </row>
        <row r="19210">
          <cell r="B19210"/>
        </row>
        <row r="19211">
          <cell r="B19211"/>
        </row>
        <row r="19212">
          <cell r="B19212"/>
        </row>
        <row r="19213">
          <cell r="B19213"/>
        </row>
        <row r="19214">
          <cell r="B19214"/>
        </row>
        <row r="19215">
          <cell r="B19215"/>
        </row>
        <row r="19216">
          <cell r="B19216"/>
        </row>
        <row r="19217">
          <cell r="B19217"/>
        </row>
        <row r="19218">
          <cell r="B19218"/>
        </row>
        <row r="19219">
          <cell r="B19219"/>
        </row>
        <row r="19220">
          <cell r="B19220"/>
        </row>
        <row r="19221">
          <cell r="B19221"/>
        </row>
        <row r="19222">
          <cell r="B19222"/>
        </row>
        <row r="19223">
          <cell r="B19223"/>
        </row>
        <row r="19224">
          <cell r="B19224"/>
        </row>
        <row r="19225">
          <cell r="B19225"/>
        </row>
        <row r="19226">
          <cell r="B19226"/>
        </row>
        <row r="19227">
          <cell r="B19227"/>
        </row>
        <row r="19228">
          <cell r="B19228"/>
        </row>
        <row r="19229">
          <cell r="B19229"/>
        </row>
        <row r="19230">
          <cell r="B19230"/>
        </row>
        <row r="19231">
          <cell r="B19231"/>
        </row>
        <row r="19232">
          <cell r="B19232"/>
        </row>
        <row r="19233">
          <cell r="B19233"/>
        </row>
        <row r="19234">
          <cell r="B19234"/>
        </row>
        <row r="19235">
          <cell r="B19235"/>
        </row>
        <row r="19236">
          <cell r="B19236"/>
        </row>
        <row r="19237">
          <cell r="B19237"/>
        </row>
        <row r="19238">
          <cell r="B19238"/>
        </row>
        <row r="19239">
          <cell r="B19239"/>
        </row>
        <row r="19240">
          <cell r="B19240"/>
        </row>
        <row r="19241">
          <cell r="B19241"/>
        </row>
        <row r="19242">
          <cell r="B19242"/>
        </row>
        <row r="19243">
          <cell r="B19243"/>
        </row>
        <row r="19244">
          <cell r="B19244"/>
        </row>
        <row r="19245">
          <cell r="B19245"/>
        </row>
        <row r="19246">
          <cell r="B19246"/>
        </row>
        <row r="19247">
          <cell r="B19247"/>
        </row>
        <row r="19248">
          <cell r="B19248"/>
        </row>
        <row r="19249">
          <cell r="B19249"/>
        </row>
        <row r="19250">
          <cell r="B19250"/>
        </row>
        <row r="19251">
          <cell r="B19251"/>
        </row>
        <row r="19252">
          <cell r="B19252"/>
        </row>
        <row r="19253">
          <cell r="B19253"/>
        </row>
        <row r="19254">
          <cell r="B19254"/>
        </row>
        <row r="19255">
          <cell r="B19255"/>
        </row>
        <row r="19256">
          <cell r="B19256"/>
        </row>
        <row r="19257">
          <cell r="B19257"/>
        </row>
        <row r="19258">
          <cell r="B19258"/>
        </row>
        <row r="19259">
          <cell r="B19259"/>
        </row>
        <row r="19260">
          <cell r="B19260"/>
        </row>
        <row r="19261">
          <cell r="B19261"/>
        </row>
        <row r="19262">
          <cell r="B19262"/>
        </row>
        <row r="19263">
          <cell r="B19263"/>
        </row>
        <row r="19264">
          <cell r="B19264"/>
        </row>
        <row r="19265">
          <cell r="B19265"/>
        </row>
        <row r="19266">
          <cell r="B19266"/>
        </row>
        <row r="19267">
          <cell r="B19267"/>
        </row>
        <row r="19268">
          <cell r="B19268"/>
        </row>
        <row r="19269">
          <cell r="B19269"/>
        </row>
        <row r="19270">
          <cell r="B19270"/>
        </row>
        <row r="19271">
          <cell r="B19271"/>
        </row>
        <row r="19272">
          <cell r="B19272"/>
        </row>
        <row r="19273">
          <cell r="B19273"/>
        </row>
        <row r="19274">
          <cell r="B19274"/>
        </row>
        <row r="19275">
          <cell r="B19275"/>
        </row>
        <row r="19276">
          <cell r="B19276"/>
        </row>
        <row r="19277">
          <cell r="B19277"/>
        </row>
        <row r="19278">
          <cell r="B19278"/>
        </row>
        <row r="19279">
          <cell r="B19279"/>
        </row>
        <row r="19280">
          <cell r="B19280"/>
        </row>
        <row r="19281">
          <cell r="B19281"/>
        </row>
        <row r="19282">
          <cell r="B19282"/>
        </row>
        <row r="19283">
          <cell r="B19283"/>
        </row>
        <row r="19284">
          <cell r="B19284"/>
        </row>
        <row r="19285">
          <cell r="B19285"/>
        </row>
        <row r="19286">
          <cell r="B19286"/>
        </row>
        <row r="19287">
          <cell r="B19287"/>
        </row>
        <row r="19288">
          <cell r="B19288"/>
        </row>
        <row r="19289">
          <cell r="B19289"/>
        </row>
        <row r="19290">
          <cell r="B19290"/>
        </row>
        <row r="19291">
          <cell r="B19291"/>
        </row>
        <row r="19292">
          <cell r="B19292"/>
        </row>
        <row r="19293">
          <cell r="B19293"/>
        </row>
        <row r="19294">
          <cell r="B19294"/>
        </row>
        <row r="19295">
          <cell r="B19295"/>
        </row>
        <row r="19296">
          <cell r="B19296"/>
        </row>
        <row r="19297">
          <cell r="B19297"/>
        </row>
        <row r="19298">
          <cell r="B19298"/>
        </row>
        <row r="19299">
          <cell r="B19299"/>
        </row>
        <row r="19300">
          <cell r="B19300"/>
        </row>
        <row r="19301">
          <cell r="B19301"/>
        </row>
        <row r="19302">
          <cell r="B19302"/>
        </row>
        <row r="19303">
          <cell r="B19303"/>
        </row>
        <row r="19304">
          <cell r="B19304"/>
        </row>
        <row r="19305">
          <cell r="B19305"/>
        </row>
        <row r="19306">
          <cell r="B19306"/>
        </row>
        <row r="19307">
          <cell r="B19307"/>
        </row>
        <row r="19308">
          <cell r="B19308"/>
        </row>
        <row r="19309">
          <cell r="B19309"/>
        </row>
        <row r="19310">
          <cell r="B19310"/>
        </row>
        <row r="19311">
          <cell r="B19311"/>
        </row>
        <row r="19312">
          <cell r="B19312"/>
        </row>
        <row r="19313">
          <cell r="B19313"/>
        </row>
        <row r="19314">
          <cell r="B19314"/>
        </row>
        <row r="19315">
          <cell r="B19315"/>
        </row>
        <row r="19316">
          <cell r="B19316"/>
        </row>
        <row r="19317">
          <cell r="B19317"/>
        </row>
        <row r="19318">
          <cell r="B19318"/>
        </row>
        <row r="19319">
          <cell r="B19319"/>
        </row>
        <row r="19320">
          <cell r="B19320"/>
        </row>
        <row r="19321">
          <cell r="B19321"/>
        </row>
        <row r="19322">
          <cell r="B19322"/>
        </row>
        <row r="19323">
          <cell r="B19323"/>
        </row>
        <row r="19324">
          <cell r="B19324"/>
        </row>
        <row r="19325">
          <cell r="B19325"/>
        </row>
        <row r="19326">
          <cell r="B19326"/>
        </row>
        <row r="19327">
          <cell r="B19327"/>
        </row>
        <row r="19328">
          <cell r="B19328"/>
        </row>
        <row r="19329">
          <cell r="B19329"/>
        </row>
        <row r="19330">
          <cell r="B19330"/>
        </row>
        <row r="19331">
          <cell r="B19331"/>
        </row>
        <row r="19332">
          <cell r="B19332"/>
        </row>
        <row r="19333">
          <cell r="B19333"/>
        </row>
        <row r="19334">
          <cell r="B19334"/>
        </row>
        <row r="19335">
          <cell r="B19335"/>
        </row>
        <row r="19336">
          <cell r="B19336"/>
        </row>
        <row r="19337">
          <cell r="B19337"/>
        </row>
        <row r="19338">
          <cell r="B19338"/>
        </row>
        <row r="19339">
          <cell r="B19339"/>
        </row>
        <row r="19340">
          <cell r="B19340"/>
        </row>
        <row r="19341">
          <cell r="B19341"/>
        </row>
        <row r="19342">
          <cell r="B19342"/>
        </row>
        <row r="19343">
          <cell r="B19343"/>
        </row>
        <row r="19344">
          <cell r="B19344"/>
        </row>
        <row r="19345">
          <cell r="B19345"/>
        </row>
        <row r="19346">
          <cell r="B19346"/>
        </row>
        <row r="19347">
          <cell r="B19347"/>
        </row>
        <row r="19348">
          <cell r="B19348"/>
        </row>
        <row r="19349">
          <cell r="B19349"/>
        </row>
        <row r="19350">
          <cell r="B19350"/>
        </row>
        <row r="19351">
          <cell r="B19351"/>
        </row>
        <row r="19352">
          <cell r="B19352"/>
        </row>
        <row r="19353">
          <cell r="B19353"/>
        </row>
        <row r="19354">
          <cell r="B19354"/>
        </row>
        <row r="19355">
          <cell r="B19355"/>
        </row>
        <row r="19356">
          <cell r="B19356"/>
        </row>
        <row r="19357">
          <cell r="B19357"/>
        </row>
        <row r="19358">
          <cell r="B19358"/>
        </row>
        <row r="19359">
          <cell r="B19359"/>
        </row>
        <row r="19360">
          <cell r="B19360"/>
        </row>
        <row r="19361">
          <cell r="B19361"/>
        </row>
        <row r="19362">
          <cell r="B19362"/>
        </row>
        <row r="19363">
          <cell r="B19363"/>
        </row>
        <row r="19364">
          <cell r="B19364"/>
        </row>
        <row r="19365">
          <cell r="B19365"/>
        </row>
        <row r="19366">
          <cell r="B19366"/>
        </row>
        <row r="19367">
          <cell r="B19367"/>
        </row>
        <row r="19368">
          <cell r="B19368"/>
        </row>
        <row r="19369">
          <cell r="B19369"/>
        </row>
        <row r="19370">
          <cell r="B19370"/>
        </row>
        <row r="19371">
          <cell r="B19371"/>
        </row>
        <row r="19372">
          <cell r="B19372"/>
        </row>
        <row r="19373">
          <cell r="B19373"/>
        </row>
        <row r="19374">
          <cell r="B19374"/>
        </row>
        <row r="19375">
          <cell r="B19375"/>
        </row>
        <row r="19376">
          <cell r="B19376"/>
        </row>
        <row r="19377">
          <cell r="B19377"/>
        </row>
        <row r="19378">
          <cell r="B19378"/>
        </row>
        <row r="19379">
          <cell r="B19379"/>
        </row>
        <row r="19380">
          <cell r="B19380"/>
        </row>
        <row r="19381">
          <cell r="B19381"/>
        </row>
        <row r="19382">
          <cell r="B19382"/>
        </row>
        <row r="19383">
          <cell r="B19383"/>
        </row>
        <row r="19384">
          <cell r="B19384"/>
        </row>
        <row r="19385">
          <cell r="B19385"/>
        </row>
        <row r="19386">
          <cell r="B19386"/>
        </row>
        <row r="19387">
          <cell r="B19387"/>
        </row>
        <row r="19388">
          <cell r="B19388"/>
        </row>
        <row r="19389">
          <cell r="B19389"/>
        </row>
        <row r="19390">
          <cell r="B19390"/>
        </row>
        <row r="19391">
          <cell r="B19391"/>
        </row>
        <row r="19392">
          <cell r="B19392"/>
        </row>
        <row r="19393">
          <cell r="B19393"/>
        </row>
        <row r="19394">
          <cell r="B19394"/>
        </row>
        <row r="19395">
          <cell r="B19395"/>
        </row>
        <row r="19396">
          <cell r="B19396"/>
        </row>
        <row r="19397">
          <cell r="B19397"/>
        </row>
        <row r="19398">
          <cell r="B19398"/>
        </row>
        <row r="19399">
          <cell r="B19399"/>
        </row>
        <row r="19400">
          <cell r="B19400"/>
        </row>
        <row r="19401">
          <cell r="B19401"/>
        </row>
        <row r="19402">
          <cell r="B19402"/>
        </row>
        <row r="19403">
          <cell r="B19403"/>
        </row>
        <row r="19404">
          <cell r="B19404"/>
        </row>
        <row r="19405">
          <cell r="B19405"/>
        </row>
        <row r="19406">
          <cell r="B19406"/>
        </row>
        <row r="19407">
          <cell r="B19407"/>
        </row>
        <row r="19408">
          <cell r="B19408"/>
        </row>
        <row r="19409">
          <cell r="B19409"/>
        </row>
        <row r="19410">
          <cell r="B19410"/>
        </row>
        <row r="19411">
          <cell r="B19411"/>
        </row>
        <row r="19412">
          <cell r="B19412"/>
        </row>
        <row r="19413">
          <cell r="B19413"/>
        </row>
        <row r="19414">
          <cell r="B19414"/>
        </row>
        <row r="19415">
          <cell r="B19415"/>
        </row>
        <row r="19416">
          <cell r="B19416"/>
        </row>
        <row r="19417">
          <cell r="B19417"/>
        </row>
        <row r="19418">
          <cell r="B19418"/>
        </row>
        <row r="19419">
          <cell r="B19419"/>
        </row>
        <row r="19420">
          <cell r="B19420"/>
        </row>
        <row r="19421">
          <cell r="B19421"/>
        </row>
        <row r="19422">
          <cell r="B19422"/>
        </row>
        <row r="19423">
          <cell r="B19423"/>
        </row>
        <row r="19424">
          <cell r="B19424"/>
        </row>
        <row r="19425">
          <cell r="B19425"/>
        </row>
        <row r="19426">
          <cell r="B19426"/>
        </row>
        <row r="19427">
          <cell r="B19427"/>
        </row>
        <row r="19428">
          <cell r="B19428"/>
        </row>
        <row r="19429">
          <cell r="B19429"/>
        </row>
        <row r="19430">
          <cell r="B19430"/>
        </row>
        <row r="19431">
          <cell r="B19431"/>
        </row>
        <row r="19432">
          <cell r="B19432"/>
        </row>
        <row r="19433">
          <cell r="B19433"/>
        </row>
        <row r="19434">
          <cell r="B19434"/>
        </row>
        <row r="19435">
          <cell r="B19435"/>
        </row>
        <row r="19436">
          <cell r="B19436"/>
        </row>
        <row r="19437">
          <cell r="B19437"/>
        </row>
        <row r="19438">
          <cell r="B19438"/>
        </row>
        <row r="19439">
          <cell r="B19439"/>
        </row>
        <row r="19440">
          <cell r="B19440"/>
        </row>
        <row r="19441">
          <cell r="B19441"/>
        </row>
        <row r="19442">
          <cell r="B19442"/>
        </row>
        <row r="19443">
          <cell r="B19443"/>
        </row>
        <row r="19444">
          <cell r="B19444"/>
        </row>
        <row r="19445">
          <cell r="B19445"/>
        </row>
        <row r="19446">
          <cell r="B19446"/>
        </row>
        <row r="19447">
          <cell r="B19447"/>
        </row>
        <row r="19448">
          <cell r="B19448"/>
        </row>
        <row r="19449">
          <cell r="B19449"/>
        </row>
        <row r="19450">
          <cell r="B19450"/>
        </row>
        <row r="19451">
          <cell r="B19451"/>
        </row>
        <row r="19452">
          <cell r="B19452"/>
        </row>
        <row r="19453">
          <cell r="B19453"/>
        </row>
        <row r="19454">
          <cell r="B19454"/>
        </row>
        <row r="19455">
          <cell r="B19455"/>
        </row>
        <row r="19456">
          <cell r="B19456"/>
        </row>
        <row r="19457">
          <cell r="B19457"/>
        </row>
        <row r="19458">
          <cell r="B19458"/>
        </row>
        <row r="19459">
          <cell r="B19459"/>
        </row>
        <row r="19460">
          <cell r="B19460"/>
        </row>
        <row r="19461">
          <cell r="B19461"/>
        </row>
        <row r="19462">
          <cell r="B19462"/>
        </row>
        <row r="19463">
          <cell r="B19463"/>
        </row>
        <row r="19464">
          <cell r="B19464"/>
        </row>
        <row r="19465">
          <cell r="B19465"/>
        </row>
        <row r="19466">
          <cell r="B19466"/>
        </row>
        <row r="19467">
          <cell r="B19467"/>
        </row>
        <row r="19468">
          <cell r="B19468"/>
        </row>
        <row r="19469">
          <cell r="B19469"/>
        </row>
        <row r="19470">
          <cell r="B19470"/>
        </row>
        <row r="19471">
          <cell r="B19471"/>
        </row>
        <row r="19472">
          <cell r="B19472"/>
        </row>
        <row r="19473">
          <cell r="B19473"/>
        </row>
        <row r="19474">
          <cell r="B19474"/>
        </row>
        <row r="19475">
          <cell r="B19475"/>
        </row>
        <row r="19476">
          <cell r="B19476"/>
        </row>
        <row r="19477">
          <cell r="B19477"/>
        </row>
        <row r="19478">
          <cell r="B19478"/>
        </row>
        <row r="19479">
          <cell r="B19479"/>
        </row>
        <row r="19480">
          <cell r="B19480"/>
        </row>
        <row r="19481">
          <cell r="B19481"/>
        </row>
        <row r="19482">
          <cell r="B19482"/>
        </row>
        <row r="19483">
          <cell r="B19483"/>
        </row>
        <row r="19484">
          <cell r="B19484"/>
        </row>
        <row r="19485">
          <cell r="B19485"/>
        </row>
        <row r="19486">
          <cell r="B19486"/>
        </row>
        <row r="19487">
          <cell r="B19487"/>
        </row>
        <row r="19488">
          <cell r="B19488"/>
        </row>
        <row r="19489">
          <cell r="B19489"/>
        </row>
        <row r="19490">
          <cell r="B19490"/>
        </row>
        <row r="19491">
          <cell r="B19491"/>
        </row>
        <row r="19492">
          <cell r="B19492"/>
        </row>
        <row r="19493">
          <cell r="B19493"/>
        </row>
        <row r="19494">
          <cell r="B19494"/>
        </row>
        <row r="19495">
          <cell r="B19495"/>
        </row>
        <row r="19496">
          <cell r="B19496"/>
        </row>
        <row r="19497">
          <cell r="B19497"/>
        </row>
        <row r="19498">
          <cell r="B19498"/>
        </row>
        <row r="19499">
          <cell r="B19499"/>
        </row>
        <row r="19500">
          <cell r="B19500"/>
        </row>
        <row r="19501">
          <cell r="B19501"/>
        </row>
        <row r="19502">
          <cell r="B19502"/>
        </row>
        <row r="19503">
          <cell r="B19503"/>
        </row>
        <row r="19504">
          <cell r="B19504"/>
        </row>
        <row r="19505">
          <cell r="B19505"/>
        </row>
        <row r="19506">
          <cell r="B19506"/>
        </row>
        <row r="19507">
          <cell r="B19507"/>
        </row>
        <row r="19508">
          <cell r="B19508"/>
        </row>
        <row r="19509">
          <cell r="B19509"/>
        </row>
        <row r="19510">
          <cell r="B19510"/>
        </row>
        <row r="19511">
          <cell r="B19511"/>
        </row>
        <row r="19512">
          <cell r="B19512"/>
        </row>
        <row r="19513">
          <cell r="B19513"/>
        </row>
        <row r="19514">
          <cell r="B19514"/>
        </row>
        <row r="19515">
          <cell r="B19515"/>
        </row>
        <row r="19516">
          <cell r="B19516"/>
        </row>
        <row r="19517">
          <cell r="B19517"/>
        </row>
        <row r="19518">
          <cell r="B19518"/>
        </row>
        <row r="19519">
          <cell r="B19519"/>
        </row>
        <row r="19520">
          <cell r="B19520"/>
        </row>
        <row r="19521">
          <cell r="B19521"/>
        </row>
        <row r="19522">
          <cell r="B19522"/>
        </row>
        <row r="19523">
          <cell r="B19523"/>
        </row>
        <row r="19524">
          <cell r="B19524"/>
        </row>
        <row r="19525">
          <cell r="B19525"/>
        </row>
        <row r="19526">
          <cell r="B19526"/>
        </row>
        <row r="19527">
          <cell r="B19527"/>
        </row>
        <row r="19528">
          <cell r="B19528"/>
        </row>
        <row r="19529">
          <cell r="B19529"/>
        </row>
        <row r="19530">
          <cell r="B19530"/>
        </row>
        <row r="19531">
          <cell r="B19531"/>
        </row>
        <row r="19532">
          <cell r="B19532"/>
        </row>
        <row r="19533">
          <cell r="B19533"/>
        </row>
        <row r="19534">
          <cell r="B19534"/>
        </row>
        <row r="19535">
          <cell r="B19535"/>
        </row>
        <row r="19536">
          <cell r="B19536"/>
        </row>
        <row r="19537">
          <cell r="B19537"/>
        </row>
        <row r="19538">
          <cell r="B19538"/>
        </row>
        <row r="19539">
          <cell r="B19539"/>
        </row>
        <row r="19540">
          <cell r="B19540"/>
        </row>
        <row r="19541">
          <cell r="B19541"/>
        </row>
        <row r="19542">
          <cell r="B19542"/>
        </row>
        <row r="19543">
          <cell r="B19543"/>
        </row>
        <row r="19544">
          <cell r="B19544"/>
        </row>
        <row r="19545">
          <cell r="B19545"/>
        </row>
        <row r="19546">
          <cell r="B19546"/>
        </row>
        <row r="19547">
          <cell r="B19547"/>
        </row>
        <row r="19548">
          <cell r="B19548"/>
        </row>
        <row r="19549">
          <cell r="B19549"/>
        </row>
        <row r="19550">
          <cell r="B19550"/>
        </row>
        <row r="19551">
          <cell r="B19551"/>
        </row>
        <row r="19552">
          <cell r="B19552"/>
        </row>
        <row r="19553">
          <cell r="B19553"/>
        </row>
        <row r="19554">
          <cell r="B19554"/>
        </row>
        <row r="19555">
          <cell r="B19555"/>
        </row>
        <row r="19556">
          <cell r="B19556"/>
        </row>
        <row r="19557">
          <cell r="B19557"/>
        </row>
        <row r="19558">
          <cell r="B19558"/>
        </row>
        <row r="19559">
          <cell r="B19559"/>
        </row>
        <row r="19560">
          <cell r="B19560"/>
        </row>
        <row r="19561">
          <cell r="B19561"/>
        </row>
        <row r="19562">
          <cell r="B19562"/>
        </row>
        <row r="19563">
          <cell r="B19563"/>
        </row>
        <row r="19564">
          <cell r="B19564"/>
        </row>
        <row r="19565">
          <cell r="B19565"/>
        </row>
        <row r="19566">
          <cell r="B19566"/>
        </row>
        <row r="19567">
          <cell r="B19567"/>
        </row>
        <row r="19568">
          <cell r="B19568"/>
        </row>
        <row r="19569">
          <cell r="B19569"/>
        </row>
        <row r="19570">
          <cell r="B19570"/>
        </row>
        <row r="19571">
          <cell r="B19571"/>
        </row>
        <row r="19572">
          <cell r="B19572"/>
        </row>
        <row r="19573">
          <cell r="B19573"/>
        </row>
        <row r="19574">
          <cell r="B19574"/>
        </row>
        <row r="19575">
          <cell r="B19575"/>
        </row>
        <row r="19576">
          <cell r="B19576"/>
        </row>
        <row r="19577">
          <cell r="B19577"/>
        </row>
        <row r="19578">
          <cell r="B19578"/>
        </row>
        <row r="19579">
          <cell r="B19579"/>
        </row>
        <row r="19580">
          <cell r="B19580"/>
        </row>
        <row r="19581">
          <cell r="B19581"/>
        </row>
        <row r="19582">
          <cell r="B19582"/>
        </row>
        <row r="19583">
          <cell r="B19583"/>
        </row>
        <row r="19584">
          <cell r="B19584"/>
        </row>
        <row r="19585">
          <cell r="B19585"/>
        </row>
        <row r="19586">
          <cell r="B19586"/>
        </row>
        <row r="19587">
          <cell r="B19587"/>
        </row>
        <row r="19588">
          <cell r="B19588"/>
        </row>
        <row r="19589">
          <cell r="B19589"/>
        </row>
        <row r="19590">
          <cell r="B19590"/>
        </row>
        <row r="19591">
          <cell r="B19591"/>
        </row>
        <row r="19592">
          <cell r="B19592"/>
        </row>
        <row r="19593">
          <cell r="B19593"/>
        </row>
        <row r="19594">
          <cell r="B19594"/>
        </row>
        <row r="19595">
          <cell r="B19595"/>
        </row>
        <row r="19596">
          <cell r="B19596"/>
        </row>
        <row r="19597">
          <cell r="B19597"/>
        </row>
        <row r="19598">
          <cell r="B19598"/>
        </row>
        <row r="19599">
          <cell r="B19599"/>
        </row>
        <row r="19600">
          <cell r="B19600"/>
        </row>
        <row r="19601">
          <cell r="B19601"/>
        </row>
        <row r="19602">
          <cell r="B19602"/>
        </row>
        <row r="19603">
          <cell r="B19603"/>
        </row>
        <row r="19604">
          <cell r="B19604"/>
        </row>
        <row r="19605">
          <cell r="B19605"/>
        </row>
        <row r="19606">
          <cell r="B19606"/>
        </row>
        <row r="19607">
          <cell r="B19607"/>
        </row>
        <row r="19608">
          <cell r="B19608"/>
        </row>
        <row r="19609">
          <cell r="B19609"/>
        </row>
        <row r="19610">
          <cell r="B19610"/>
        </row>
        <row r="19611">
          <cell r="B19611"/>
        </row>
        <row r="19612">
          <cell r="B19612"/>
        </row>
        <row r="19613">
          <cell r="B19613"/>
        </row>
        <row r="19614">
          <cell r="B19614"/>
        </row>
        <row r="19615">
          <cell r="B19615"/>
        </row>
        <row r="19616">
          <cell r="B19616"/>
        </row>
        <row r="19617">
          <cell r="B19617"/>
        </row>
        <row r="19618">
          <cell r="B19618"/>
        </row>
        <row r="19619">
          <cell r="B19619"/>
        </row>
        <row r="19620">
          <cell r="B19620"/>
        </row>
        <row r="19621">
          <cell r="B19621"/>
        </row>
        <row r="19622">
          <cell r="B19622"/>
        </row>
        <row r="19623">
          <cell r="B19623"/>
        </row>
        <row r="19624">
          <cell r="B19624"/>
        </row>
        <row r="19625">
          <cell r="B19625"/>
        </row>
        <row r="19626">
          <cell r="B19626"/>
        </row>
        <row r="19627">
          <cell r="B19627"/>
        </row>
        <row r="19628">
          <cell r="B19628"/>
        </row>
        <row r="19629">
          <cell r="B19629"/>
        </row>
        <row r="19630">
          <cell r="B19630"/>
        </row>
        <row r="19631">
          <cell r="B19631"/>
        </row>
        <row r="19632">
          <cell r="B19632"/>
        </row>
        <row r="19633">
          <cell r="B19633"/>
        </row>
        <row r="19634">
          <cell r="B19634"/>
        </row>
        <row r="19635">
          <cell r="B19635"/>
        </row>
        <row r="19636">
          <cell r="B19636"/>
        </row>
        <row r="19637">
          <cell r="B19637"/>
        </row>
        <row r="19638">
          <cell r="B19638"/>
        </row>
        <row r="19639">
          <cell r="B19639"/>
        </row>
        <row r="19640">
          <cell r="B19640"/>
        </row>
        <row r="19641">
          <cell r="B19641"/>
        </row>
        <row r="19642">
          <cell r="B19642"/>
        </row>
        <row r="19643">
          <cell r="B19643"/>
        </row>
        <row r="19644">
          <cell r="B19644"/>
        </row>
        <row r="19645">
          <cell r="B19645"/>
        </row>
        <row r="19646">
          <cell r="B19646"/>
        </row>
        <row r="19647">
          <cell r="B19647"/>
        </row>
        <row r="19648">
          <cell r="B19648"/>
        </row>
        <row r="19649">
          <cell r="B19649"/>
        </row>
        <row r="19650">
          <cell r="B19650"/>
        </row>
        <row r="19651">
          <cell r="B19651"/>
        </row>
        <row r="19652">
          <cell r="B19652"/>
        </row>
        <row r="19653">
          <cell r="B19653"/>
        </row>
        <row r="19654">
          <cell r="B19654"/>
        </row>
        <row r="19655">
          <cell r="B19655"/>
        </row>
        <row r="19656">
          <cell r="B19656"/>
        </row>
        <row r="19657">
          <cell r="B19657"/>
        </row>
        <row r="19658">
          <cell r="B19658"/>
        </row>
        <row r="19659">
          <cell r="B19659"/>
        </row>
        <row r="19660">
          <cell r="B19660"/>
        </row>
        <row r="19661">
          <cell r="B19661"/>
        </row>
        <row r="19662">
          <cell r="B19662"/>
        </row>
        <row r="19663">
          <cell r="B19663"/>
        </row>
        <row r="19664">
          <cell r="B19664"/>
        </row>
        <row r="19665">
          <cell r="B19665"/>
        </row>
        <row r="19666">
          <cell r="B19666"/>
        </row>
        <row r="19667">
          <cell r="B19667"/>
        </row>
        <row r="19668">
          <cell r="B19668"/>
        </row>
        <row r="19669">
          <cell r="B19669"/>
        </row>
        <row r="19670">
          <cell r="B19670"/>
        </row>
        <row r="19671">
          <cell r="B19671"/>
        </row>
        <row r="19672">
          <cell r="B19672"/>
        </row>
        <row r="19673">
          <cell r="B19673"/>
        </row>
        <row r="19674">
          <cell r="B19674"/>
        </row>
        <row r="19675">
          <cell r="B19675"/>
        </row>
        <row r="19676">
          <cell r="B19676"/>
        </row>
        <row r="19677">
          <cell r="B19677"/>
        </row>
        <row r="19678">
          <cell r="B19678"/>
        </row>
        <row r="19679">
          <cell r="B19679"/>
        </row>
        <row r="19680">
          <cell r="B19680"/>
        </row>
        <row r="19681">
          <cell r="B19681"/>
        </row>
        <row r="19682">
          <cell r="B19682"/>
        </row>
        <row r="19683">
          <cell r="B19683"/>
        </row>
        <row r="19684">
          <cell r="B19684"/>
        </row>
        <row r="19685">
          <cell r="B19685"/>
        </row>
        <row r="19686">
          <cell r="B19686"/>
        </row>
        <row r="19687">
          <cell r="B19687"/>
        </row>
        <row r="19688">
          <cell r="B19688"/>
        </row>
        <row r="19689">
          <cell r="B19689"/>
        </row>
        <row r="19690">
          <cell r="B19690"/>
        </row>
        <row r="19691">
          <cell r="B19691"/>
        </row>
        <row r="19692">
          <cell r="B19692"/>
        </row>
        <row r="19693">
          <cell r="B19693"/>
        </row>
        <row r="19694">
          <cell r="B19694"/>
        </row>
        <row r="19695">
          <cell r="B19695"/>
        </row>
        <row r="19696">
          <cell r="B19696"/>
        </row>
        <row r="19697">
          <cell r="B19697"/>
        </row>
        <row r="19698">
          <cell r="B19698"/>
        </row>
        <row r="19699">
          <cell r="B19699"/>
        </row>
        <row r="19700">
          <cell r="B19700"/>
        </row>
        <row r="19701">
          <cell r="B19701"/>
        </row>
        <row r="19702">
          <cell r="B19702"/>
        </row>
        <row r="19703">
          <cell r="B19703"/>
        </row>
        <row r="19704">
          <cell r="B19704"/>
        </row>
        <row r="19705">
          <cell r="B19705"/>
        </row>
        <row r="19706">
          <cell r="B19706"/>
        </row>
        <row r="19707">
          <cell r="B19707"/>
        </row>
        <row r="19708">
          <cell r="B19708"/>
        </row>
        <row r="19709">
          <cell r="B19709"/>
        </row>
        <row r="19710">
          <cell r="B19710"/>
        </row>
        <row r="19711">
          <cell r="B19711"/>
        </row>
        <row r="19712">
          <cell r="B19712"/>
        </row>
        <row r="19713">
          <cell r="B19713"/>
        </row>
        <row r="19714">
          <cell r="B19714"/>
        </row>
        <row r="19715">
          <cell r="B19715"/>
        </row>
        <row r="19716">
          <cell r="B19716"/>
        </row>
        <row r="19717">
          <cell r="B19717"/>
        </row>
        <row r="19718">
          <cell r="B19718"/>
        </row>
        <row r="19719">
          <cell r="B19719"/>
        </row>
        <row r="19720">
          <cell r="B19720"/>
        </row>
        <row r="19721">
          <cell r="B19721"/>
        </row>
        <row r="19722">
          <cell r="B19722"/>
        </row>
        <row r="19723">
          <cell r="B19723"/>
        </row>
        <row r="19724">
          <cell r="B19724"/>
        </row>
        <row r="19725">
          <cell r="B19725"/>
        </row>
        <row r="19726">
          <cell r="B19726"/>
        </row>
        <row r="19727">
          <cell r="B19727"/>
        </row>
        <row r="19728">
          <cell r="B19728"/>
        </row>
        <row r="19729">
          <cell r="B19729"/>
        </row>
        <row r="19730">
          <cell r="B19730"/>
        </row>
        <row r="19731">
          <cell r="B19731"/>
        </row>
        <row r="19732">
          <cell r="B19732"/>
        </row>
        <row r="19733">
          <cell r="B19733"/>
        </row>
        <row r="19734">
          <cell r="B19734"/>
        </row>
        <row r="19735">
          <cell r="B19735"/>
        </row>
        <row r="19736">
          <cell r="B19736"/>
        </row>
        <row r="19737">
          <cell r="B19737"/>
        </row>
        <row r="19738">
          <cell r="B19738"/>
        </row>
        <row r="19739">
          <cell r="B19739"/>
        </row>
        <row r="19740">
          <cell r="B19740"/>
        </row>
        <row r="19741">
          <cell r="B19741"/>
        </row>
        <row r="19742">
          <cell r="B19742"/>
        </row>
        <row r="19743">
          <cell r="B19743"/>
        </row>
        <row r="19744">
          <cell r="B19744"/>
        </row>
        <row r="19745">
          <cell r="B19745"/>
        </row>
        <row r="19746">
          <cell r="B19746"/>
        </row>
        <row r="19747">
          <cell r="B19747"/>
        </row>
        <row r="19748">
          <cell r="B19748"/>
        </row>
        <row r="19749">
          <cell r="B19749"/>
        </row>
        <row r="19750">
          <cell r="B19750"/>
        </row>
        <row r="19751">
          <cell r="B19751"/>
        </row>
        <row r="19752">
          <cell r="B19752"/>
        </row>
        <row r="19753">
          <cell r="B19753"/>
        </row>
        <row r="19754">
          <cell r="B19754"/>
        </row>
        <row r="19755">
          <cell r="B19755"/>
        </row>
        <row r="19756">
          <cell r="B19756"/>
        </row>
        <row r="19757">
          <cell r="B19757"/>
        </row>
        <row r="19758">
          <cell r="B19758"/>
        </row>
        <row r="19759">
          <cell r="B19759"/>
        </row>
        <row r="19760">
          <cell r="B19760"/>
        </row>
        <row r="19761">
          <cell r="B19761"/>
        </row>
        <row r="19762">
          <cell r="B19762"/>
        </row>
        <row r="19763">
          <cell r="B19763"/>
        </row>
        <row r="19764">
          <cell r="B19764"/>
        </row>
        <row r="19765">
          <cell r="B19765"/>
        </row>
        <row r="19766">
          <cell r="B19766"/>
        </row>
        <row r="19767">
          <cell r="B19767"/>
        </row>
        <row r="19768">
          <cell r="B19768"/>
        </row>
        <row r="19769">
          <cell r="B19769"/>
        </row>
        <row r="19770">
          <cell r="B19770"/>
        </row>
        <row r="19771">
          <cell r="B19771"/>
        </row>
        <row r="19772">
          <cell r="B19772"/>
        </row>
        <row r="19773">
          <cell r="B19773"/>
        </row>
        <row r="19774">
          <cell r="B19774"/>
        </row>
        <row r="19775">
          <cell r="B19775"/>
        </row>
        <row r="19776">
          <cell r="B19776"/>
        </row>
        <row r="19777">
          <cell r="B19777"/>
        </row>
        <row r="19778">
          <cell r="B19778"/>
        </row>
        <row r="19779">
          <cell r="B19779"/>
        </row>
        <row r="19780">
          <cell r="B19780"/>
        </row>
        <row r="19781">
          <cell r="B19781"/>
        </row>
        <row r="19782">
          <cell r="B19782"/>
        </row>
        <row r="19783">
          <cell r="B19783"/>
        </row>
        <row r="19784">
          <cell r="B19784"/>
        </row>
        <row r="19785">
          <cell r="B19785"/>
        </row>
        <row r="19786">
          <cell r="B19786"/>
        </row>
        <row r="19787">
          <cell r="B19787"/>
        </row>
        <row r="19788">
          <cell r="B19788"/>
        </row>
        <row r="19789">
          <cell r="B19789"/>
        </row>
        <row r="19790">
          <cell r="B19790"/>
        </row>
        <row r="19791">
          <cell r="B19791"/>
        </row>
        <row r="19792">
          <cell r="B19792"/>
        </row>
        <row r="19793">
          <cell r="B19793"/>
        </row>
        <row r="19794">
          <cell r="B19794"/>
        </row>
        <row r="19795">
          <cell r="B19795"/>
        </row>
        <row r="19796">
          <cell r="B19796"/>
        </row>
        <row r="19797">
          <cell r="B19797"/>
        </row>
        <row r="19798">
          <cell r="B19798"/>
        </row>
        <row r="19799">
          <cell r="B19799"/>
        </row>
        <row r="19800">
          <cell r="B19800"/>
        </row>
        <row r="19801">
          <cell r="B19801"/>
        </row>
        <row r="19802">
          <cell r="B19802"/>
        </row>
        <row r="19803">
          <cell r="B19803"/>
        </row>
        <row r="19804">
          <cell r="B19804"/>
        </row>
        <row r="19805">
          <cell r="B19805"/>
        </row>
        <row r="19806">
          <cell r="B19806"/>
        </row>
        <row r="19807">
          <cell r="B19807"/>
        </row>
        <row r="19808">
          <cell r="B19808"/>
        </row>
        <row r="19809">
          <cell r="B19809"/>
        </row>
        <row r="19810">
          <cell r="B19810"/>
        </row>
        <row r="19811">
          <cell r="B19811"/>
        </row>
        <row r="19812">
          <cell r="B19812"/>
        </row>
        <row r="19813">
          <cell r="B19813"/>
        </row>
        <row r="19814">
          <cell r="B19814"/>
        </row>
        <row r="19815">
          <cell r="B19815"/>
        </row>
        <row r="19816">
          <cell r="B19816"/>
        </row>
        <row r="19817">
          <cell r="B19817"/>
        </row>
        <row r="19818">
          <cell r="B19818"/>
        </row>
        <row r="19819">
          <cell r="B19819"/>
        </row>
        <row r="19820">
          <cell r="B19820"/>
        </row>
        <row r="19821">
          <cell r="B19821"/>
        </row>
        <row r="19822">
          <cell r="B19822"/>
        </row>
        <row r="19823">
          <cell r="B19823"/>
        </row>
        <row r="19824">
          <cell r="B19824"/>
        </row>
        <row r="19825">
          <cell r="B19825"/>
        </row>
        <row r="19826">
          <cell r="B19826"/>
        </row>
        <row r="19827">
          <cell r="B19827"/>
        </row>
        <row r="19828">
          <cell r="B19828"/>
        </row>
        <row r="19829">
          <cell r="B19829"/>
        </row>
        <row r="19830">
          <cell r="B19830"/>
        </row>
        <row r="19831">
          <cell r="B19831"/>
        </row>
        <row r="19832">
          <cell r="B19832"/>
        </row>
        <row r="19833">
          <cell r="B19833"/>
        </row>
        <row r="19834">
          <cell r="B19834"/>
        </row>
        <row r="19835">
          <cell r="B19835"/>
        </row>
        <row r="19836">
          <cell r="B19836"/>
        </row>
        <row r="19837">
          <cell r="B19837"/>
        </row>
        <row r="19838">
          <cell r="B19838"/>
        </row>
        <row r="19839">
          <cell r="B19839"/>
        </row>
        <row r="19840">
          <cell r="B19840"/>
        </row>
        <row r="19841">
          <cell r="B19841"/>
        </row>
        <row r="19842">
          <cell r="B19842"/>
        </row>
        <row r="19843">
          <cell r="B19843"/>
        </row>
        <row r="19844">
          <cell r="B19844"/>
        </row>
        <row r="19845">
          <cell r="B19845"/>
        </row>
        <row r="19846">
          <cell r="B19846"/>
        </row>
        <row r="19847">
          <cell r="B19847"/>
        </row>
        <row r="19848">
          <cell r="B19848"/>
        </row>
        <row r="19849">
          <cell r="B19849"/>
        </row>
        <row r="19850">
          <cell r="B19850"/>
        </row>
        <row r="19851">
          <cell r="B19851"/>
        </row>
        <row r="19852">
          <cell r="B19852"/>
        </row>
        <row r="19853">
          <cell r="B19853"/>
        </row>
        <row r="19854">
          <cell r="B19854"/>
        </row>
        <row r="19855">
          <cell r="B19855"/>
        </row>
        <row r="19856">
          <cell r="B19856"/>
        </row>
        <row r="19857">
          <cell r="B19857"/>
        </row>
        <row r="19858">
          <cell r="B19858"/>
        </row>
        <row r="19859">
          <cell r="B19859"/>
        </row>
        <row r="19860">
          <cell r="B19860"/>
        </row>
        <row r="19861">
          <cell r="B19861"/>
        </row>
        <row r="19862">
          <cell r="B19862"/>
        </row>
        <row r="19863">
          <cell r="B19863"/>
        </row>
        <row r="19864">
          <cell r="B19864"/>
        </row>
        <row r="19865">
          <cell r="B19865"/>
        </row>
        <row r="19866">
          <cell r="B19866"/>
        </row>
        <row r="19867">
          <cell r="B19867"/>
        </row>
        <row r="19868">
          <cell r="B19868"/>
        </row>
        <row r="19869">
          <cell r="B19869"/>
        </row>
        <row r="19870">
          <cell r="B19870"/>
        </row>
        <row r="19871">
          <cell r="B19871"/>
        </row>
        <row r="19872">
          <cell r="B19872"/>
        </row>
        <row r="19873">
          <cell r="B19873"/>
        </row>
        <row r="19874">
          <cell r="B19874"/>
        </row>
        <row r="19875">
          <cell r="B19875"/>
        </row>
        <row r="19876">
          <cell r="B19876"/>
        </row>
        <row r="19877">
          <cell r="B19877"/>
        </row>
        <row r="19878">
          <cell r="B19878"/>
        </row>
        <row r="19879">
          <cell r="B19879"/>
        </row>
        <row r="19880">
          <cell r="B19880"/>
        </row>
        <row r="19881">
          <cell r="B19881"/>
        </row>
        <row r="19882">
          <cell r="B19882"/>
        </row>
        <row r="19883">
          <cell r="B19883"/>
        </row>
        <row r="19884">
          <cell r="B19884"/>
        </row>
        <row r="19885">
          <cell r="B19885"/>
        </row>
        <row r="19886">
          <cell r="B19886"/>
        </row>
        <row r="19887">
          <cell r="B19887"/>
        </row>
        <row r="19888">
          <cell r="B19888"/>
        </row>
        <row r="19889">
          <cell r="B19889"/>
        </row>
        <row r="19890">
          <cell r="B19890"/>
        </row>
        <row r="19891">
          <cell r="B19891"/>
        </row>
        <row r="19892">
          <cell r="B19892"/>
        </row>
        <row r="19893">
          <cell r="B19893"/>
        </row>
        <row r="19894">
          <cell r="B19894"/>
        </row>
        <row r="19895">
          <cell r="B19895"/>
        </row>
        <row r="19896">
          <cell r="B19896"/>
        </row>
        <row r="19897">
          <cell r="B19897"/>
        </row>
        <row r="19898">
          <cell r="B19898"/>
        </row>
        <row r="19899">
          <cell r="B19899"/>
        </row>
        <row r="19900">
          <cell r="B19900"/>
        </row>
        <row r="19901">
          <cell r="B19901"/>
        </row>
        <row r="19902">
          <cell r="B19902"/>
        </row>
        <row r="19903">
          <cell r="B19903"/>
        </row>
        <row r="19904">
          <cell r="B19904"/>
        </row>
        <row r="19905">
          <cell r="B19905"/>
        </row>
        <row r="19906">
          <cell r="B19906"/>
        </row>
        <row r="19907">
          <cell r="B19907"/>
        </row>
        <row r="19908">
          <cell r="B19908"/>
        </row>
        <row r="19909">
          <cell r="B19909"/>
        </row>
        <row r="19910">
          <cell r="B19910"/>
        </row>
        <row r="19911">
          <cell r="B19911"/>
        </row>
        <row r="19912">
          <cell r="B19912"/>
        </row>
        <row r="19913">
          <cell r="B19913"/>
        </row>
        <row r="19914">
          <cell r="B19914"/>
        </row>
        <row r="19915">
          <cell r="B19915"/>
        </row>
        <row r="19916">
          <cell r="B19916"/>
        </row>
        <row r="19917">
          <cell r="B19917"/>
        </row>
        <row r="19918">
          <cell r="B19918"/>
        </row>
        <row r="19919">
          <cell r="B19919"/>
        </row>
        <row r="19920">
          <cell r="B19920"/>
        </row>
        <row r="19921">
          <cell r="B19921"/>
        </row>
        <row r="19922">
          <cell r="B19922"/>
        </row>
        <row r="19923">
          <cell r="B19923"/>
        </row>
        <row r="19924">
          <cell r="B19924"/>
        </row>
        <row r="19925">
          <cell r="B19925"/>
        </row>
        <row r="19926">
          <cell r="B19926"/>
        </row>
        <row r="19927">
          <cell r="B19927"/>
        </row>
        <row r="19928">
          <cell r="B19928"/>
        </row>
        <row r="19929">
          <cell r="B19929"/>
        </row>
        <row r="19930">
          <cell r="B19930"/>
        </row>
        <row r="19931">
          <cell r="B19931"/>
        </row>
        <row r="19932">
          <cell r="B19932"/>
        </row>
        <row r="19933">
          <cell r="B19933"/>
        </row>
        <row r="19934">
          <cell r="B19934"/>
        </row>
        <row r="19935">
          <cell r="B19935"/>
        </row>
        <row r="19936">
          <cell r="B19936"/>
        </row>
        <row r="19937">
          <cell r="B19937"/>
        </row>
        <row r="19938">
          <cell r="B19938"/>
        </row>
        <row r="19939">
          <cell r="B19939"/>
        </row>
        <row r="19940">
          <cell r="B19940"/>
        </row>
        <row r="19941">
          <cell r="B19941"/>
        </row>
        <row r="19942">
          <cell r="B19942"/>
        </row>
        <row r="19943">
          <cell r="B19943"/>
        </row>
        <row r="19944">
          <cell r="B19944"/>
        </row>
        <row r="19945">
          <cell r="B19945"/>
        </row>
        <row r="19946">
          <cell r="B19946"/>
        </row>
        <row r="19947">
          <cell r="B19947"/>
        </row>
        <row r="19948">
          <cell r="B19948"/>
        </row>
        <row r="19949">
          <cell r="B19949"/>
        </row>
        <row r="19950">
          <cell r="B19950"/>
        </row>
        <row r="19951">
          <cell r="B19951"/>
        </row>
        <row r="19952">
          <cell r="B19952"/>
        </row>
        <row r="19953">
          <cell r="B19953"/>
        </row>
        <row r="19954">
          <cell r="B19954"/>
        </row>
        <row r="19955">
          <cell r="B19955"/>
        </row>
        <row r="19956">
          <cell r="B19956"/>
        </row>
        <row r="19957">
          <cell r="B19957"/>
        </row>
        <row r="19958">
          <cell r="B19958"/>
        </row>
        <row r="19959">
          <cell r="B19959"/>
        </row>
        <row r="19960">
          <cell r="B19960"/>
        </row>
        <row r="19961">
          <cell r="B19961"/>
        </row>
        <row r="19962">
          <cell r="B19962"/>
        </row>
        <row r="19963">
          <cell r="B19963"/>
        </row>
        <row r="19964">
          <cell r="B19964"/>
        </row>
        <row r="19965">
          <cell r="B19965"/>
        </row>
        <row r="19966">
          <cell r="B19966"/>
        </row>
        <row r="19967">
          <cell r="B19967"/>
        </row>
        <row r="19968">
          <cell r="B19968"/>
        </row>
        <row r="19969">
          <cell r="B19969"/>
        </row>
        <row r="19970">
          <cell r="B19970"/>
        </row>
        <row r="19971">
          <cell r="B19971"/>
        </row>
        <row r="19972">
          <cell r="B19972"/>
        </row>
        <row r="19973">
          <cell r="B19973"/>
        </row>
        <row r="19974">
          <cell r="B19974"/>
        </row>
        <row r="19975">
          <cell r="B19975"/>
        </row>
        <row r="19976">
          <cell r="B19976"/>
        </row>
        <row r="19977">
          <cell r="B19977"/>
        </row>
        <row r="19978">
          <cell r="B19978"/>
        </row>
        <row r="19979">
          <cell r="B19979"/>
        </row>
        <row r="19980">
          <cell r="B19980"/>
        </row>
        <row r="19981">
          <cell r="B19981"/>
        </row>
        <row r="19982">
          <cell r="B19982"/>
        </row>
        <row r="19983">
          <cell r="B19983"/>
        </row>
        <row r="19984">
          <cell r="B19984"/>
        </row>
        <row r="19985">
          <cell r="B19985"/>
        </row>
        <row r="19986">
          <cell r="B19986"/>
        </row>
        <row r="19987">
          <cell r="B19987"/>
        </row>
        <row r="19988">
          <cell r="B19988"/>
        </row>
        <row r="19989">
          <cell r="B19989"/>
        </row>
        <row r="19990">
          <cell r="B19990"/>
        </row>
        <row r="19991">
          <cell r="B19991"/>
        </row>
        <row r="19992">
          <cell r="B19992"/>
        </row>
        <row r="19993">
          <cell r="B19993"/>
        </row>
        <row r="19994">
          <cell r="B19994"/>
        </row>
        <row r="19995">
          <cell r="B19995"/>
        </row>
        <row r="19996">
          <cell r="B19996"/>
        </row>
        <row r="19997">
          <cell r="B19997"/>
        </row>
        <row r="19998">
          <cell r="B19998"/>
        </row>
        <row r="19999">
          <cell r="B19999"/>
        </row>
        <row r="20000">
          <cell r="B20000"/>
        </row>
        <row r="20001">
          <cell r="B20001"/>
        </row>
        <row r="20002">
          <cell r="B20002"/>
        </row>
        <row r="20003">
          <cell r="B20003"/>
        </row>
        <row r="20004">
          <cell r="B20004"/>
        </row>
        <row r="20005">
          <cell r="B20005"/>
        </row>
        <row r="20006">
          <cell r="B20006"/>
        </row>
        <row r="20007">
          <cell r="B20007"/>
        </row>
        <row r="20008">
          <cell r="B20008"/>
        </row>
        <row r="20009">
          <cell r="B20009"/>
        </row>
        <row r="20010">
          <cell r="B20010"/>
        </row>
        <row r="20011">
          <cell r="B20011"/>
        </row>
        <row r="20012">
          <cell r="B20012"/>
        </row>
        <row r="20013">
          <cell r="B20013"/>
        </row>
        <row r="20014">
          <cell r="B20014"/>
        </row>
        <row r="20015">
          <cell r="B20015"/>
        </row>
        <row r="20016">
          <cell r="B20016"/>
        </row>
        <row r="20017">
          <cell r="B20017"/>
        </row>
        <row r="20018">
          <cell r="B20018"/>
        </row>
        <row r="20019">
          <cell r="B20019"/>
        </row>
        <row r="20020">
          <cell r="B20020"/>
        </row>
        <row r="20021">
          <cell r="B20021"/>
        </row>
        <row r="20022">
          <cell r="B20022"/>
        </row>
        <row r="20023">
          <cell r="B20023"/>
        </row>
        <row r="20024">
          <cell r="B20024"/>
        </row>
        <row r="20025">
          <cell r="B20025"/>
        </row>
        <row r="20026">
          <cell r="B20026"/>
        </row>
        <row r="20027">
          <cell r="B20027"/>
        </row>
        <row r="20028">
          <cell r="B20028"/>
        </row>
        <row r="20029">
          <cell r="B20029"/>
        </row>
        <row r="20030">
          <cell r="B20030"/>
        </row>
        <row r="20031">
          <cell r="B20031"/>
        </row>
        <row r="20032">
          <cell r="B20032"/>
        </row>
        <row r="20033">
          <cell r="B20033"/>
        </row>
        <row r="20034">
          <cell r="B20034"/>
        </row>
        <row r="20035">
          <cell r="B20035"/>
        </row>
        <row r="20036">
          <cell r="B20036"/>
        </row>
        <row r="20037">
          <cell r="B20037"/>
        </row>
        <row r="20038">
          <cell r="B20038"/>
        </row>
        <row r="20039">
          <cell r="B20039"/>
        </row>
        <row r="20040">
          <cell r="B20040"/>
        </row>
        <row r="20041">
          <cell r="B20041"/>
        </row>
        <row r="20042">
          <cell r="B20042"/>
        </row>
        <row r="20043">
          <cell r="B20043"/>
        </row>
        <row r="20044">
          <cell r="B20044"/>
        </row>
        <row r="20045">
          <cell r="B20045"/>
        </row>
        <row r="20046">
          <cell r="B20046"/>
        </row>
        <row r="20047">
          <cell r="B20047"/>
        </row>
        <row r="20048">
          <cell r="B20048"/>
        </row>
        <row r="20049">
          <cell r="B20049"/>
        </row>
        <row r="20050">
          <cell r="B20050"/>
        </row>
        <row r="20051">
          <cell r="B20051"/>
        </row>
        <row r="20052">
          <cell r="B20052"/>
        </row>
        <row r="20053">
          <cell r="B20053"/>
        </row>
        <row r="20054">
          <cell r="B20054"/>
        </row>
        <row r="20055">
          <cell r="B20055"/>
        </row>
        <row r="20056">
          <cell r="B20056"/>
        </row>
        <row r="20057">
          <cell r="B20057"/>
        </row>
        <row r="20058">
          <cell r="B20058"/>
        </row>
        <row r="20059">
          <cell r="B20059"/>
        </row>
        <row r="20060">
          <cell r="B20060"/>
        </row>
        <row r="20061">
          <cell r="B20061"/>
        </row>
        <row r="20062">
          <cell r="B20062"/>
        </row>
        <row r="20063">
          <cell r="B20063"/>
        </row>
        <row r="20064">
          <cell r="B20064"/>
        </row>
        <row r="20065">
          <cell r="B20065"/>
        </row>
        <row r="20066">
          <cell r="B20066"/>
        </row>
        <row r="20067">
          <cell r="B20067"/>
        </row>
        <row r="20068">
          <cell r="B20068"/>
        </row>
        <row r="20069">
          <cell r="B20069"/>
        </row>
        <row r="20070">
          <cell r="B20070"/>
        </row>
        <row r="20071">
          <cell r="B20071"/>
        </row>
        <row r="20072">
          <cell r="B20072"/>
        </row>
        <row r="20073">
          <cell r="B20073"/>
        </row>
        <row r="20074">
          <cell r="B20074"/>
        </row>
        <row r="20075">
          <cell r="B20075"/>
        </row>
        <row r="20076">
          <cell r="B20076"/>
        </row>
        <row r="20077">
          <cell r="B20077"/>
        </row>
        <row r="20078">
          <cell r="B20078"/>
        </row>
        <row r="20079">
          <cell r="B20079"/>
        </row>
        <row r="20080">
          <cell r="B20080"/>
        </row>
        <row r="20081">
          <cell r="B20081"/>
        </row>
        <row r="20082">
          <cell r="B20082"/>
        </row>
        <row r="20083">
          <cell r="B20083"/>
        </row>
        <row r="20084">
          <cell r="B20084"/>
        </row>
        <row r="20085">
          <cell r="B20085"/>
        </row>
        <row r="20086">
          <cell r="B20086"/>
        </row>
        <row r="20087">
          <cell r="B20087"/>
        </row>
        <row r="20088">
          <cell r="B20088"/>
        </row>
        <row r="20089">
          <cell r="B20089"/>
        </row>
        <row r="20090">
          <cell r="B20090"/>
        </row>
        <row r="20091">
          <cell r="B20091"/>
        </row>
        <row r="20092">
          <cell r="B20092"/>
        </row>
        <row r="20093">
          <cell r="B20093"/>
        </row>
        <row r="20094">
          <cell r="B20094"/>
        </row>
        <row r="20095">
          <cell r="B20095"/>
        </row>
        <row r="20096">
          <cell r="B20096"/>
        </row>
        <row r="20097">
          <cell r="B20097"/>
        </row>
        <row r="20098">
          <cell r="B20098"/>
        </row>
        <row r="20099">
          <cell r="B20099"/>
        </row>
        <row r="20100">
          <cell r="B20100"/>
        </row>
        <row r="20101">
          <cell r="B20101"/>
        </row>
        <row r="20102">
          <cell r="B20102"/>
        </row>
        <row r="20103">
          <cell r="B20103"/>
        </row>
        <row r="20104">
          <cell r="B20104"/>
        </row>
        <row r="20105">
          <cell r="B20105"/>
        </row>
        <row r="20106">
          <cell r="B20106"/>
        </row>
        <row r="20107">
          <cell r="B20107"/>
        </row>
        <row r="20108">
          <cell r="B20108"/>
        </row>
        <row r="20109">
          <cell r="B20109"/>
        </row>
        <row r="20110">
          <cell r="B20110"/>
        </row>
        <row r="20111">
          <cell r="B20111"/>
        </row>
        <row r="20112">
          <cell r="B20112"/>
        </row>
        <row r="20113">
          <cell r="B20113"/>
        </row>
        <row r="20114">
          <cell r="B20114"/>
        </row>
        <row r="20115">
          <cell r="B20115"/>
        </row>
        <row r="20116">
          <cell r="B20116"/>
        </row>
        <row r="20117">
          <cell r="B20117"/>
        </row>
        <row r="20118">
          <cell r="B20118"/>
        </row>
        <row r="20119">
          <cell r="B20119"/>
        </row>
        <row r="20120">
          <cell r="B20120"/>
        </row>
        <row r="20121">
          <cell r="B20121"/>
        </row>
        <row r="20122">
          <cell r="B20122"/>
        </row>
        <row r="20123">
          <cell r="B20123"/>
        </row>
        <row r="20124">
          <cell r="B20124"/>
        </row>
        <row r="20125">
          <cell r="B20125"/>
        </row>
        <row r="20126">
          <cell r="B20126"/>
        </row>
        <row r="20127">
          <cell r="B20127"/>
        </row>
        <row r="20128">
          <cell r="B20128"/>
        </row>
        <row r="20129">
          <cell r="B20129"/>
        </row>
        <row r="20130">
          <cell r="B20130"/>
        </row>
        <row r="20131">
          <cell r="B20131"/>
        </row>
        <row r="20132">
          <cell r="B20132"/>
        </row>
        <row r="20133">
          <cell r="B20133"/>
        </row>
        <row r="20134">
          <cell r="B20134"/>
        </row>
        <row r="20135">
          <cell r="B20135"/>
        </row>
        <row r="20136">
          <cell r="B20136"/>
        </row>
        <row r="20137">
          <cell r="B20137"/>
        </row>
        <row r="20138">
          <cell r="B20138"/>
        </row>
        <row r="20139">
          <cell r="B20139"/>
        </row>
        <row r="20140">
          <cell r="B20140"/>
        </row>
        <row r="20141">
          <cell r="B20141"/>
        </row>
        <row r="20142">
          <cell r="B20142"/>
        </row>
        <row r="20143">
          <cell r="B20143"/>
        </row>
        <row r="20144">
          <cell r="B20144"/>
        </row>
        <row r="20145">
          <cell r="B20145"/>
        </row>
        <row r="20146">
          <cell r="B20146"/>
        </row>
        <row r="20147">
          <cell r="B20147"/>
        </row>
        <row r="20148">
          <cell r="B20148"/>
        </row>
        <row r="20149">
          <cell r="B20149"/>
        </row>
        <row r="20150">
          <cell r="B20150"/>
        </row>
        <row r="20151">
          <cell r="B20151"/>
        </row>
        <row r="20152">
          <cell r="B20152"/>
        </row>
        <row r="20153">
          <cell r="B20153"/>
        </row>
        <row r="20154">
          <cell r="B20154"/>
        </row>
        <row r="20155">
          <cell r="B20155"/>
        </row>
        <row r="20156">
          <cell r="B20156"/>
        </row>
        <row r="20157">
          <cell r="B20157"/>
        </row>
        <row r="20158">
          <cell r="B20158"/>
        </row>
        <row r="20159">
          <cell r="B20159"/>
        </row>
        <row r="20160">
          <cell r="B20160"/>
        </row>
        <row r="20161">
          <cell r="B20161"/>
        </row>
        <row r="20162">
          <cell r="B20162"/>
        </row>
        <row r="20163">
          <cell r="B20163"/>
        </row>
        <row r="20164">
          <cell r="B20164"/>
        </row>
        <row r="20165">
          <cell r="B20165"/>
        </row>
        <row r="20166">
          <cell r="B20166"/>
        </row>
        <row r="20167">
          <cell r="B20167"/>
        </row>
        <row r="20168">
          <cell r="B20168"/>
        </row>
        <row r="20169">
          <cell r="B20169"/>
        </row>
        <row r="20170">
          <cell r="B20170"/>
        </row>
        <row r="20171">
          <cell r="B20171"/>
        </row>
        <row r="20172">
          <cell r="B20172"/>
        </row>
        <row r="20173">
          <cell r="B20173"/>
        </row>
        <row r="20174">
          <cell r="B20174"/>
        </row>
        <row r="20175">
          <cell r="B20175"/>
        </row>
        <row r="20176">
          <cell r="B20176"/>
        </row>
        <row r="20177">
          <cell r="B20177"/>
        </row>
        <row r="20178">
          <cell r="B20178"/>
        </row>
        <row r="20179">
          <cell r="B20179"/>
        </row>
        <row r="20180">
          <cell r="B20180"/>
        </row>
        <row r="20181">
          <cell r="B20181"/>
        </row>
        <row r="20182">
          <cell r="B20182"/>
        </row>
        <row r="20183">
          <cell r="B20183"/>
        </row>
        <row r="20184">
          <cell r="B20184"/>
        </row>
        <row r="20185">
          <cell r="B20185"/>
        </row>
        <row r="20186">
          <cell r="B20186"/>
        </row>
        <row r="20187">
          <cell r="B20187"/>
        </row>
        <row r="20188">
          <cell r="B20188"/>
        </row>
        <row r="20189">
          <cell r="B20189"/>
        </row>
        <row r="20190">
          <cell r="B20190"/>
        </row>
        <row r="20191">
          <cell r="B20191"/>
        </row>
        <row r="20192">
          <cell r="B20192"/>
        </row>
        <row r="20193">
          <cell r="B20193"/>
        </row>
        <row r="20194">
          <cell r="B20194"/>
        </row>
        <row r="20195">
          <cell r="B20195"/>
        </row>
        <row r="20196">
          <cell r="B20196"/>
        </row>
        <row r="20197">
          <cell r="B20197"/>
        </row>
        <row r="20198">
          <cell r="B20198"/>
        </row>
        <row r="20199">
          <cell r="B20199"/>
        </row>
        <row r="20200">
          <cell r="B20200"/>
        </row>
        <row r="20201">
          <cell r="B20201"/>
        </row>
        <row r="20202">
          <cell r="B20202"/>
        </row>
        <row r="20203">
          <cell r="B20203"/>
        </row>
        <row r="20204">
          <cell r="B20204"/>
        </row>
        <row r="20205">
          <cell r="B20205"/>
        </row>
        <row r="20206">
          <cell r="B20206"/>
        </row>
        <row r="20207">
          <cell r="B20207"/>
        </row>
        <row r="20208">
          <cell r="B20208"/>
        </row>
        <row r="20209">
          <cell r="B20209"/>
        </row>
        <row r="20210">
          <cell r="B20210"/>
        </row>
        <row r="20211">
          <cell r="B20211"/>
        </row>
        <row r="20212">
          <cell r="B20212"/>
        </row>
        <row r="20213">
          <cell r="B20213"/>
        </row>
        <row r="20214">
          <cell r="B20214"/>
        </row>
        <row r="20215">
          <cell r="B20215"/>
        </row>
        <row r="20216">
          <cell r="B20216"/>
        </row>
        <row r="20217">
          <cell r="B20217"/>
        </row>
        <row r="20218">
          <cell r="B20218"/>
        </row>
        <row r="20219">
          <cell r="B20219"/>
        </row>
        <row r="20220">
          <cell r="B20220"/>
        </row>
        <row r="20221">
          <cell r="B20221"/>
        </row>
        <row r="20222">
          <cell r="B20222"/>
        </row>
        <row r="20223">
          <cell r="B20223"/>
        </row>
        <row r="20224">
          <cell r="B20224"/>
        </row>
        <row r="20225">
          <cell r="B20225"/>
        </row>
        <row r="20226">
          <cell r="B20226"/>
        </row>
        <row r="20227">
          <cell r="B20227"/>
        </row>
        <row r="20228">
          <cell r="B20228"/>
        </row>
        <row r="20229">
          <cell r="B20229"/>
        </row>
        <row r="20230">
          <cell r="B20230"/>
        </row>
        <row r="20231">
          <cell r="B20231"/>
        </row>
        <row r="20232">
          <cell r="B20232"/>
        </row>
        <row r="20233">
          <cell r="B20233"/>
        </row>
        <row r="20234">
          <cell r="B20234"/>
        </row>
        <row r="20235">
          <cell r="B20235"/>
        </row>
        <row r="20236">
          <cell r="B20236"/>
        </row>
        <row r="20237">
          <cell r="B20237"/>
        </row>
        <row r="20238">
          <cell r="B20238"/>
        </row>
        <row r="20239">
          <cell r="B20239"/>
        </row>
        <row r="20240">
          <cell r="B20240"/>
        </row>
        <row r="20241">
          <cell r="B20241"/>
        </row>
        <row r="20242">
          <cell r="B20242"/>
        </row>
        <row r="20243">
          <cell r="B20243"/>
        </row>
        <row r="20244">
          <cell r="B20244"/>
        </row>
        <row r="20245">
          <cell r="B20245"/>
        </row>
        <row r="20246">
          <cell r="B20246"/>
        </row>
        <row r="20247">
          <cell r="B20247"/>
        </row>
        <row r="20248">
          <cell r="B20248"/>
        </row>
        <row r="20249">
          <cell r="B20249"/>
        </row>
        <row r="20250">
          <cell r="B20250"/>
        </row>
        <row r="20251">
          <cell r="B20251"/>
        </row>
        <row r="20252">
          <cell r="B20252"/>
        </row>
        <row r="20253">
          <cell r="B20253"/>
        </row>
        <row r="20254">
          <cell r="B20254"/>
        </row>
        <row r="20255">
          <cell r="B20255"/>
        </row>
        <row r="20256">
          <cell r="B20256"/>
        </row>
        <row r="20257">
          <cell r="B20257"/>
        </row>
        <row r="20258">
          <cell r="B20258"/>
        </row>
        <row r="20259">
          <cell r="B20259"/>
        </row>
        <row r="20260">
          <cell r="B20260"/>
        </row>
        <row r="20261">
          <cell r="B20261"/>
        </row>
        <row r="20262">
          <cell r="B20262"/>
        </row>
        <row r="20263">
          <cell r="B20263"/>
        </row>
        <row r="20264">
          <cell r="B20264"/>
        </row>
        <row r="20265">
          <cell r="B20265"/>
        </row>
        <row r="20266">
          <cell r="B20266"/>
        </row>
        <row r="20267">
          <cell r="B20267"/>
        </row>
        <row r="20268">
          <cell r="B20268"/>
        </row>
        <row r="20269">
          <cell r="B20269"/>
        </row>
        <row r="20270">
          <cell r="B20270"/>
        </row>
        <row r="20271">
          <cell r="B20271"/>
        </row>
        <row r="20272">
          <cell r="B20272"/>
        </row>
        <row r="20273">
          <cell r="B20273"/>
        </row>
        <row r="20274">
          <cell r="B20274"/>
        </row>
        <row r="20275">
          <cell r="B20275"/>
        </row>
        <row r="20276">
          <cell r="B20276"/>
        </row>
        <row r="20277">
          <cell r="B20277"/>
        </row>
        <row r="20278">
          <cell r="B20278"/>
        </row>
        <row r="20279">
          <cell r="B20279"/>
        </row>
        <row r="20280">
          <cell r="B20280"/>
        </row>
        <row r="20281">
          <cell r="B20281"/>
        </row>
        <row r="20282">
          <cell r="B20282"/>
        </row>
        <row r="20283">
          <cell r="B20283"/>
        </row>
        <row r="20284">
          <cell r="B20284"/>
        </row>
        <row r="20285">
          <cell r="B20285"/>
        </row>
        <row r="20286">
          <cell r="B20286"/>
        </row>
        <row r="20287">
          <cell r="B20287"/>
        </row>
        <row r="20288">
          <cell r="B20288"/>
        </row>
        <row r="20289">
          <cell r="B20289"/>
        </row>
        <row r="20290">
          <cell r="B20290"/>
        </row>
        <row r="20291">
          <cell r="B20291"/>
        </row>
        <row r="20292">
          <cell r="B20292"/>
        </row>
        <row r="20293">
          <cell r="B20293"/>
        </row>
        <row r="20294">
          <cell r="B20294"/>
        </row>
        <row r="20295">
          <cell r="B20295"/>
        </row>
        <row r="20296">
          <cell r="B20296"/>
        </row>
        <row r="20297">
          <cell r="B20297"/>
        </row>
        <row r="20298">
          <cell r="B20298"/>
        </row>
        <row r="20299">
          <cell r="B20299"/>
        </row>
        <row r="20300">
          <cell r="B20300"/>
        </row>
        <row r="20301">
          <cell r="B20301"/>
        </row>
        <row r="20302">
          <cell r="B20302"/>
        </row>
        <row r="20303">
          <cell r="B20303"/>
        </row>
        <row r="20304">
          <cell r="B20304"/>
        </row>
        <row r="20305">
          <cell r="B20305"/>
        </row>
        <row r="20306">
          <cell r="B20306"/>
        </row>
        <row r="20307">
          <cell r="B20307"/>
        </row>
        <row r="20308">
          <cell r="B20308"/>
        </row>
        <row r="20309">
          <cell r="B20309"/>
        </row>
        <row r="20310">
          <cell r="B20310"/>
        </row>
        <row r="20311">
          <cell r="B20311"/>
        </row>
        <row r="20312">
          <cell r="B20312"/>
        </row>
        <row r="20313">
          <cell r="B20313"/>
        </row>
        <row r="20314">
          <cell r="B20314"/>
        </row>
        <row r="20315">
          <cell r="B20315"/>
        </row>
        <row r="20316">
          <cell r="B20316"/>
        </row>
        <row r="20317">
          <cell r="B20317"/>
        </row>
        <row r="20318">
          <cell r="B20318"/>
        </row>
        <row r="20319">
          <cell r="B20319"/>
        </row>
        <row r="20320">
          <cell r="B20320"/>
        </row>
        <row r="20321">
          <cell r="B20321"/>
        </row>
        <row r="20322">
          <cell r="B20322"/>
        </row>
        <row r="20323">
          <cell r="B20323"/>
        </row>
        <row r="20324">
          <cell r="B20324"/>
        </row>
        <row r="20325">
          <cell r="B20325"/>
        </row>
        <row r="20326">
          <cell r="B20326"/>
        </row>
        <row r="20327">
          <cell r="B20327"/>
        </row>
        <row r="20328">
          <cell r="B20328"/>
        </row>
        <row r="20329">
          <cell r="B20329"/>
        </row>
        <row r="20330">
          <cell r="B20330"/>
        </row>
        <row r="20331">
          <cell r="B20331"/>
        </row>
        <row r="20332">
          <cell r="B20332"/>
        </row>
        <row r="20333">
          <cell r="B20333"/>
        </row>
        <row r="20334">
          <cell r="B20334"/>
        </row>
        <row r="20335">
          <cell r="B20335"/>
        </row>
        <row r="20336">
          <cell r="B20336"/>
        </row>
        <row r="20337">
          <cell r="B20337"/>
        </row>
        <row r="20338">
          <cell r="B20338"/>
        </row>
        <row r="20339">
          <cell r="B20339"/>
        </row>
        <row r="20340">
          <cell r="B20340"/>
        </row>
        <row r="20341">
          <cell r="B20341"/>
        </row>
        <row r="20342">
          <cell r="B20342"/>
        </row>
        <row r="20343">
          <cell r="B20343"/>
        </row>
        <row r="20344">
          <cell r="B20344"/>
        </row>
        <row r="20345">
          <cell r="B20345"/>
        </row>
        <row r="20346">
          <cell r="B20346"/>
        </row>
        <row r="20347">
          <cell r="B20347"/>
        </row>
        <row r="20348">
          <cell r="B20348"/>
        </row>
        <row r="20349">
          <cell r="B20349"/>
        </row>
        <row r="20350">
          <cell r="B20350"/>
        </row>
        <row r="20351">
          <cell r="B20351"/>
        </row>
        <row r="20352">
          <cell r="B20352"/>
        </row>
        <row r="20353">
          <cell r="B20353"/>
        </row>
        <row r="20354">
          <cell r="B20354"/>
        </row>
        <row r="20355">
          <cell r="B20355"/>
        </row>
        <row r="20356">
          <cell r="B20356"/>
        </row>
        <row r="20357">
          <cell r="B20357"/>
        </row>
        <row r="20358">
          <cell r="B20358"/>
        </row>
        <row r="20359">
          <cell r="B20359"/>
        </row>
        <row r="20360">
          <cell r="B20360"/>
        </row>
        <row r="20361">
          <cell r="B20361"/>
        </row>
        <row r="20362">
          <cell r="B20362"/>
        </row>
        <row r="20363">
          <cell r="B20363"/>
        </row>
        <row r="20364">
          <cell r="B20364"/>
        </row>
        <row r="20365">
          <cell r="B20365"/>
        </row>
        <row r="20366">
          <cell r="B20366"/>
        </row>
        <row r="20367">
          <cell r="B20367"/>
        </row>
        <row r="20368">
          <cell r="B20368"/>
        </row>
        <row r="20369">
          <cell r="B20369"/>
        </row>
        <row r="20370">
          <cell r="B20370"/>
        </row>
        <row r="20371">
          <cell r="B20371"/>
        </row>
        <row r="20372">
          <cell r="B20372"/>
        </row>
        <row r="20373">
          <cell r="B20373"/>
        </row>
        <row r="20374">
          <cell r="B20374"/>
        </row>
        <row r="20375">
          <cell r="B20375"/>
        </row>
        <row r="20376">
          <cell r="B20376"/>
        </row>
        <row r="20377">
          <cell r="B20377"/>
        </row>
        <row r="20378">
          <cell r="B20378"/>
        </row>
        <row r="20379">
          <cell r="B20379"/>
        </row>
        <row r="20380">
          <cell r="B20380"/>
        </row>
        <row r="20381">
          <cell r="B20381"/>
        </row>
        <row r="20382">
          <cell r="B20382"/>
        </row>
        <row r="20383">
          <cell r="B20383"/>
        </row>
        <row r="20384">
          <cell r="B20384"/>
        </row>
        <row r="20385">
          <cell r="B20385"/>
        </row>
        <row r="20386">
          <cell r="B20386"/>
        </row>
        <row r="20387">
          <cell r="B20387"/>
        </row>
        <row r="20388">
          <cell r="B20388"/>
        </row>
        <row r="20389">
          <cell r="B20389"/>
        </row>
        <row r="20390">
          <cell r="B20390"/>
        </row>
        <row r="20391">
          <cell r="B20391"/>
        </row>
        <row r="20392">
          <cell r="B20392"/>
        </row>
        <row r="20393">
          <cell r="B20393"/>
        </row>
        <row r="20394">
          <cell r="B20394"/>
        </row>
        <row r="20395">
          <cell r="B20395"/>
        </row>
        <row r="20396">
          <cell r="B20396"/>
        </row>
        <row r="20397">
          <cell r="B20397"/>
        </row>
        <row r="20398">
          <cell r="B20398"/>
        </row>
        <row r="20399">
          <cell r="B20399"/>
        </row>
        <row r="20400">
          <cell r="B20400"/>
        </row>
        <row r="20401">
          <cell r="B20401"/>
        </row>
        <row r="20402">
          <cell r="B20402"/>
        </row>
        <row r="20403">
          <cell r="B20403"/>
        </row>
        <row r="20404">
          <cell r="B20404"/>
        </row>
        <row r="20405">
          <cell r="B20405"/>
        </row>
        <row r="20406">
          <cell r="B20406"/>
        </row>
        <row r="20407">
          <cell r="B20407"/>
        </row>
        <row r="20408">
          <cell r="B20408"/>
        </row>
        <row r="20409">
          <cell r="B20409"/>
        </row>
        <row r="20410">
          <cell r="B20410"/>
        </row>
        <row r="20411">
          <cell r="B20411"/>
        </row>
        <row r="20412">
          <cell r="B20412"/>
        </row>
        <row r="20413">
          <cell r="B20413"/>
        </row>
        <row r="20414">
          <cell r="B20414"/>
        </row>
        <row r="20415">
          <cell r="B20415"/>
        </row>
        <row r="20416">
          <cell r="B20416"/>
        </row>
        <row r="20417">
          <cell r="B20417"/>
        </row>
        <row r="20418">
          <cell r="B20418"/>
        </row>
        <row r="20419">
          <cell r="B20419"/>
        </row>
        <row r="20420">
          <cell r="B20420"/>
        </row>
        <row r="20421">
          <cell r="B20421"/>
        </row>
        <row r="20422">
          <cell r="B20422"/>
        </row>
        <row r="20423">
          <cell r="B20423"/>
        </row>
        <row r="20424">
          <cell r="B20424"/>
        </row>
        <row r="20425">
          <cell r="B20425"/>
        </row>
        <row r="20426">
          <cell r="B20426"/>
        </row>
        <row r="20427">
          <cell r="B20427"/>
        </row>
        <row r="20428">
          <cell r="B20428"/>
        </row>
        <row r="20429">
          <cell r="B20429"/>
        </row>
        <row r="20430">
          <cell r="B20430"/>
        </row>
        <row r="20431">
          <cell r="B20431"/>
        </row>
        <row r="20432">
          <cell r="B20432"/>
        </row>
        <row r="20433">
          <cell r="B20433"/>
        </row>
        <row r="20434">
          <cell r="B20434"/>
        </row>
        <row r="20435">
          <cell r="B20435"/>
        </row>
        <row r="20436">
          <cell r="B20436"/>
        </row>
        <row r="20437">
          <cell r="B20437"/>
        </row>
        <row r="20438">
          <cell r="B20438"/>
        </row>
        <row r="20439">
          <cell r="B20439"/>
        </row>
        <row r="20440">
          <cell r="B20440"/>
        </row>
        <row r="20441">
          <cell r="B20441"/>
        </row>
        <row r="20442">
          <cell r="B20442"/>
        </row>
        <row r="20443">
          <cell r="B20443"/>
        </row>
        <row r="20444">
          <cell r="B20444"/>
        </row>
        <row r="20445">
          <cell r="B20445"/>
        </row>
        <row r="20446">
          <cell r="B20446"/>
        </row>
        <row r="20447">
          <cell r="B20447"/>
        </row>
        <row r="20448">
          <cell r="B20448"/>
        </row>
        <row r="20449">
          <cell r="B20449"/>
        </row>
        <row r="20450">
          <cell r="B20450"/>
        </row>
        <row r="20451">
          <cell r="B20451"/>
        </row>
        <row r="20452">
          <cell r="B20452"/>
        </row>
        <row r="20453">
          <cell r="B20453"/>
        </row>
        <row r="20454">
          <cell r="B20454"/>
        </row>
        <row r="20455">
          <cell r="B20455"/>
        </row>
        <row r="20456">
          <cell r="B20456"/>
        </row>
        <row r="20457">
          <cell r="B20457"/>
        </row>
        <row r="20458">
          <cell r="B20458"/>
        </row>
        <row r="20459">
          <cell r="B20459"/>
        </row>
        <row r="20460">
          <cell r="B20460"/>
        </row>
        <row r="20461">
          <cell r="B20461"/>
        </row>
        <row r="20462">
          <cell r="B20462"/>
        </row>
        <row r="20463">
          <cell r="B20463"/>
        </row>
        <row r="20464">
          <cell r="B20464"/>
        </row>
        <row r="20465">
          <cell r="B20465"/>
        </row>
        <row r="20466">
          <cell r="B20466"/>
        </row>
        <row r="20467">
          <cell r="B20467"/>
        </row>
        <row r="20468">
          <cell r="B20468"/>
        </row>
        <row r="20469">
          <cell r="B20469"/>
        </row>
        <row r="20470">
          <cell r="B20470"/>
        </row>
        <row r="20471">
          <cell r="B20471"/>
        </row>
        <row r="20472">
          <cell r="B20472"/>
        </row>
        <row r="20473">
          <cell r="B20473"/>
        </row>
        <row r="20474">
          <cell r="B20474"/>
        </row>
        <row r="20475">
          <cell r="B20475"/>
        </row>
        <row r="20476">
          <cell r="B20476"/>
        </row>
        <row r="20477">
          <cell r="B20477"/>
        </row>
        <row r="20478">
          <cell r="B20478"/>
        </row>
        <row r="20479">
          <cell r="B20479"/>
        </row>
        <row r="20480">
          <cell r="B20480"/>
        </row>
        <row r="20481">
          <cell r="B20481"/>
        </row>
        <row r="20482">
          <cell r="B20482"/>
        </row>
        <row r="20483">
          <cell r="B20483"/>
        </row>
        <row r="20484">
          <cell r="B20484"/>
        </row>
        <row r="20485">
          <cell r="B20485"/>
        </row>
        <row r="20486">
          <cell r="B20486"/>
        </row>
        <row r="20487">
          <cell r="B20487"/>
        </row>
        <row r="20488">
          <cell r="B20488"/>
        </row>
        <row r="20489">
          <cell r="B20489"/>
        </row>
        <row r="20490">
          <cell r="B20490"/>
        </row>
        <row r="20491">
          <cell r="B20491"/>
        </row>
        <row r="20492">
          <cell r="B20492"/>
        </row>
        <row r="20493">
          <cell r="B20493"/>
        </row>
        <row r="20494">
          <cell r="B20494"/>
        </row>
        <row r="20495">
          <cell r="B20495"/>
        </row>
        <row r="20496">
          <cell r="B20496"/>
        </row>
        <row r="20497">
          <cell r="B20497"/>
        </row>
        <row r="20498">
          <cell r="B20498"/>
        </row>
        <row r="20499">
          <cell r="B20499"/>
        </row>
        <row r="20500">
          <cell r="B20500"/>
        </row>
        <row r="20501">
          <cell r="B20501"/>
        </row>
        <row r="20502">
          <cell r="B20502"/>
        </row>
        <row r="20503">
          <cell r="B20503"/>
        </row>
        <row r="20504">
          <cell r="B20504"/>
        </row>
        <row r="20505">
          <cell r="B20505"/>
        </row>
        <row r="20506">
          <cell r="B20506"/>
        </row>
        <row r="20507">
          <cell r="B20507"/>
        </row>
        <row r="20508">
          <cell r="B20508"/>
        </row>
        <row r="20509">
          <cell r="B20509"/>
        </row>
        <row r="20510">
          <cell r="B20510"/>
        </row>
        <row r="20511">
          <cell r="B20511"/>
        </row>
        <row r="20512">
          <cell r="B20512"/>
        </row>
        <row r="20513">
          <cell r="B20513"/>
        </row>
        <row r="20514">
          <cell r="B20514"/>
        </row>
        <row r="20515">
          <cell r="B20515"/>
        </row>
        <row r="20516">
          <cell r="B20516"/>
        </row>
        <row r="20517">
          <cell r="B20517"/>
        </row>
        <row r="20518">
          <cell r="B20518"/>
        </row>
        <row r="20519">
          <cell r="B20519"/>
        </row>
        <row r="20520">
          <cell r="B20520"/>
        </row>
        <row r="20521">
          <cell r="B20521"/>
        </row>
        <row r="20522">
          <cell r="B20522"/>
        </row>
        <row r="20523">
          <cell r="B20523"/>
        </row>
        <row r="20524">
          <cell r="B20524"/>
        </row>
        <row r="20525">
          <cell r="B20525"/>
        </row>
        <row r="20526">
          <cell r="B20526"/>
        </row>
        <row r="20527">
          <cell r="B20527"/>
        </row>
        <row r="20528">
          <cell r="B20528"/>
        </row>
        <row r="20529">
          <cell r="B20529"/>
        </row>
        <row r="20530">
          <cell r="B20530"/>
        </row>
        <row r="20531">
          <cell r="B20531"/>
        </row>
        <row r="20532">
          <cell r="B20532"/>
        </row>
        <row r="20533">
          <cell r="B20533"/>
        </row>
        <row r="20534">
          <cell r="B20534"/>
        </row>
        <row r="20535">
          <cell r="B20535"/>
        </row>
        <row r="20536">
          <cell r="B20536"/>
        </row>
        <row r="20537">
          <cell r="B20537"/>
        </row>
        <row r="20538">
          <cell r="B20538"/>
        </row>
        <row r="20539">
          <cell r="B20539"/>
        </row>
        <row r="20540">
          <cell r="B20540"/>
        </row>
        <row r="20541">
          <cell r="B20541"/>
        </row>
        <row r="20542">
          <cell r="B20542"/>
        </row>
        <row r="20543">
          <cell r="B20543"/>
        </row>
        <row r="20544">
          <cell r="B20544"/>
        </row>
        <row r="20545">
          <cell r="B20545"/>
        </row>
        <row r="20546">
          <cell r="B20546"/>
        </row>
        <row r="20547">
          <cell r="B20547"/>
        </row>
        <row r="20548">
          <cell r="B20548"/>
        </row>
        <row r="20549">
          <cell r="B20549"/>
        </row>
        <row r="20550">
          <cell r="B20550"/>
        </row>
        <row r="20551">
          <cell r="B20551"/>
        </row>
        <row r="20552">
          <cell r="B20552"/>
        </row>
        <row r="20553">
          <cell r="B20553"/>
        </row>
        <row r="20554">
          <cell r="B20554"/>
        </row>
        <row r="20555">
          <cell r="B20555"/>
        </row>
        <row r="20556">
          <cell r="B20556"/>
        </row>
        <row r="20557">
          <cell r="B20557"/>
        </row>
        <row r="20558">
          <cell r="B20558"/>
        </row>
        <row r="20559">
          <cell r="B20559"/>
        </row>
        <row r="20560">
          <cell r="B20560"/>
        </row>
        <row r="20561">
          <cell r="B20561"/>
        </row>
        <row r="20562">
          <cell r="B20562"/>
        </row>
        <row r="20563">
          <cell r="B20563"/>
        </row>
        <row r="20564">
          <cell r="B20564"/>
        </row>
        <row r="20565">
          <cell r="B20565"/>
        </row>
        <row r="20566">
          <cell r="B20566"/>
        </row>
        <row r="20567">
          <cell r="B20567"/>
        </row>
        <row r="20568">
          <cell r="B20568"/>
        </row>
        <row r="20569">
          <cell r="B20569"/>
        </row>
        <row r="20570">
          <cell r="B20570"/>
        </row>
        <row r="20571">
          <cell r="B20571"/>
        </row>
        <row r="20572">
          <cell r="B20572"/>
        </row>
        <row r="20573">
          <cell r="B20573"/>
        </row>
        <row r="20574">
          <cell r="B20574"/>
        </row>
        <row r="20575">
          <cell r="B20575"/>
        </row>
        <row r="20576">
          <cell r="B20576"/>
        </row>
        <row r="20577">
          <cell r="B20577"/>
        </row>
        <row r="20578">
          <cell r="B20578"/>
        </row>
        <row r="20579">
          <cell r="B20579"/>
        </row>
        <row r="20580">
          <cell r="B20580"/>
        </row>
        <row r="20581">
          <cell r="B20581"/>
        </row>
        <row r="20582">
          <cell r="B20582"/>
        </row>
        <row r="20583">
          <cell r="B20583"/>
        </row>
        <row r="20584">
          <cell r="B20584"/>
        </row>
        <row r="20585">
          <cell r="B20585"/>
        </row>
        <row r="20586">
          <cell r="B20586"/>
        </row>
        <row r="20587">
          <cell r="B20587"/>
        </row>
        <row r="20588">
          <cell r="B20588"/>
        </row>
        <row r="20589">
          <cell r="B20589"/>
        </row>
        <row r="20590">
          <cell r="B20590"/>
        </row>
        <row r="20591">
          <cell r="B20591"/>
        </row>
        <row r="20592">
          <cell r="B20592"/>
        </row>
        <row r="20593">
          <cell r="B20593"/>
        </row>
        <row r="20594">
          <cell r="B20594"/>
        </row>
        <row r="20595">
          <cell r="B20595"/>
        </row>
        <row r="20596">
          <cell r="B20596"/>
        </row>
        <row r="20597">
          <cell r="B20597"/>
        </row>
        <row r="20598">
          <cell r="B20598"/>
        </row>
        <row r="20599">
          <cell r="B20599"/>
        </row>
        <row r="20600">
          <cell r="B20600"/>
        </row>
        <row r="20601">
          <cell r="B20601"/>
        </row>
        <row r="20602">
          <cell r="B20602"/>
        </row>
        <row r="20603">
          <cell r="B20603"/>
        </row>
        <row r="20604">
          <cell r="B20604"/>
        </row>
        <row r="20605">
          <cell r="B20605"/>
        </row>
        <row r="20606">
          <cell r="B20606"/>
        </row>
        <row r="20607">
          <cell r="B20607"/>
        </row>
        <row r="20608">
          <cell r="B20608"/>
        </row>
        <row r="20609">
          <cell r="B20609"/>
        </row>
        <row r="20610">
          <cell r="B20610"/>
        </row>
        <row r="20611">
          <cell r="B20611"/>
        </row>
        <row r="20612">
          <cell r="B20612"/>
        </row>
        <row r="20613">
          <cell r="B20613"/>
        </row>
        <row r="20614">
          <cell r="B20614"/>
        </row>
        <row r="20615">
          <cell r="B20615"/>
        </row>
        <row r="20616">
          <cell r="B20616"/>
        </row>
        <row r="20617">
          <cell r="B20617"/>
        </row>
        <row r="20618">
          <cell r="B20618"/>
        </row>
        <row r="20619">
          <cell r="B20619"/>
        </row>
        <row r="20620">
          <cell r="B20620"/>
        </row>
        <row r="20621">
          <cell r="B20621"/>
        </row>
        <row r="20622">
          <cell r="B20622"/>
        </row>
        <row r="20623">
          <cell r="B20623"/>
        </row>
        <row r="20624">
          <cell r="B20624"/>
        </row>
        <row r="20625">
          <cell r="B20625"/>
        </row>
        <row r="20626">
          <cell r="B20626"/>
        </row>
        <row r="20627">
          <cell r="B20627"/>
        </row>
        <row r="20628">
          <cell r="B20628"/>
        </row>
        <row r="20629">
          <cell r="B20629"/>
        </row>
        <row r="20630">
          <cell r="B20630"/>
        </row>
        <row r="20631">
          <cell r="B20631"/>
        </row>
        <row r="20632">
          <cell r="B20632"/>
        </row>
        <row r="20633">
          <cell r="B20633"/>
        </row>
        <row r="20634">
          <cell r="B20634"/>
        </row>
        <row r="20635">
          <cell r="B20635"/>
        </row>
        <row r="20636">
          <cell r="B20636"/>
        </row>
        <row r="20637">
          <cell r="B20637"/>
        </row>
        <row r="20638">
          <cell r="B20638"/>
        </row>
        <row r="20639">
          <cell r="B20639"/>
        </row>
        <row r="20640">
          <cell r="B20640"/>
        </row>
        <row r="20641">
          <cell r="B20641"/>
        </row>
        <row r="20642">
          <cell r="B20642"/>
        </row>
        <row r="20643">
          <cell r="B20643"/>
        </row>
        <row r="20644">
          <cell r="B20644"/>
        </row>
        <row r="20645">
          <cell r="B20645"/>
        </row>
        <row r="20646">
          <cell r="B20646"/>
        </row>
        <row r="20647">
          <cell r="B20647"/>
        </row>
        <row r="20648">
          <cell r="B20648"/>
        </row>
        <row r="20649">
          <cell r="B20649"/>
        </row>
        <row r="20650">
          <cell r="B20650"/>
        </row>
        <row r="20651">
          <cell r="B20651"/>
        </row>
        <row r="20652">
          <cell r="B20652"/>
        </row>
        <row r="20653">
          <cell r="B20653"/>
        </row>
        <row r="20654">
          <cell r="B20654"/>
        </row>
        <row r="20655">
          <cell r="B20655"/>
        </row>
        <row r="20656">
          <cell r="B20656"/>
        </row>
        <row r="20657">
          <cell r="B20657"/>
        </row>
        <row r="20658">
          <cell r="B20658"/>
        </row>
        <row r="20659">
          <cell r="B20659"/>
        </row>
        <row r="20660">
          <cell r="B20660"/>
        </row>
        <row r="20661">
          <cell r="B20661"/>
        </row>
        <row r="20662">
          <cell r="B20662"/>
        </row>
        <row r="20663">
          <cell r="B20663"/>
        </row>
        <row r="20664">
          <cell r="B20664"/>
        </row>
        <row r="20665">
          <cell r="B20665"/>
        </row>
        <row r="20666">
          <cell r="B20666"/>
        </row>
        <row r="20667">
          <cell r="B20667"/>
        </row>
        <row r="20668">
          <cell r="B20668"/>
        </row>
        <row r="20669">
          <cell r="B20669"/>
        </row>
        <row r="20670">
          <cell r="B20670"/>
        </row>
        <row r="20671">
          <cell r="B20671"/>
        </row>
        <row r="20672">
          <cell r="B20672"/>
        </row>
        <row r="20673">
          <cell r="B20673"/>
        </row>
        <row r="20674">
          <cell r="B20674"/>
        </row>
        <row r="20675">
          <cell r="B20675"/>
        </row>
        <row r="20676">
          <cell r="B20676"/>
        </row>
        <row r="20677">
          <cell r="B20677"/>
        </row>
        <row r="20678">
          <cell r="B20678"/>
        </row>
        <row r="20679">
          <cell r="B20679"/>
        </row>
        <row r="20680">
          <cell r="B20680"/>
        </row>
        <row r="20681">
          <cell r="B20681"/>
        </row>
        <row r="20682">
          <cell r="B20682"/>
        </row>
        <row r="20683">
          <cell r="B20683"/>
        </row>
        <row r="20684">
          <cell r="B20684"/>
        </row>
        <row r="20685">
          <cell r="B20685"/>
        </row>
        <row r="20686">
          <cell r="B20686"/>
        </row>
        <row r="20687">
          <cell r="B20687"/>
        </row>
        <row r="20688">
          <cell r="B20688"/>
        </row>
        <row r="20689">
          <cell r="B20689"/>
        </row>
        <row r="20690">
          <cell r="B20690"/>
        </row>
        <row r="20691">
          <cell r="B20691"/>
        </row>
        <row r="20692">
          <cell r="B20692"/>
        </row>
        <row r="20693">
          <cell r="B20693"/>
        </row>
        <row r="20694">
          <cell r="B20694"/>
        </row>
        <row r="20695">
          <cell r="B20695"/>
        </row>
        <row r="20696">
          <cell r="B20696"/>
        </row>
        <row r="20697">
          <cell r="B20697"/>
        </row>
        <row r="20698">
          <cell r="B20698"/>
        </row>
        <row r="20699">
          <cell r="B20699"/>
        </row>
        <row r="20700">
          <cell r="B20700"/>
        </row>
        <row r="20701">
          <cell r="B20701"/>
        </row>
        <row r="20702">
          <cell r="B20702"/>
        </row>
        <row r="20703">
          <cell r="B20703"/>
        </row>
        <row r="20704">
          <cell r="B20704"/>
        </row>
        <row r="20705">
          <cell r="B20705"/>
        </row>
        <row r="20706">
          <cell r="B20706"/>
        </row>
        <row r="20707">
          <cell r="B20707"/>
        </row>
        <row r="20708">
          <cell r="B20708"/>
        </row>
        <row r="20709">
          <cell r="B20709"/>
        </row>
        <row r="20710">
          <cell r="B20710"/>
        </row>
        <row r="20711">
          <cell r="B20711"/>
        </row>
        <row r="20712">
          <cell r="B20712"/>
        </row>
        <row r="20713">
          <cell r="B20713"/>
        </row>
        <row r="20714">
          <cell r="B20714"/>
        </row>
        <row r="20715">
          <cell r="B20715"/>
        </row>
        <row r="20716">
          <cell r="B20716"/>
        </row>
        <row r="20717">
          <cell r="B20717"/>
        </row>
        <row r="20718">
          <cell r="B20718"/>
        </row>
        <row r="20719">
          <cell r="B20719"/>
        </row>
        <row r="20720">
          <cell r="B20720"/>
        </row>
        <row r="20721">
          <cell r="B20721"/>
        </row>
        <row r="20722">
          <cell r="B20722"/>
        </row>
        <row r="20723">
          <cell r="B20723"/>
        </row>
        <row r="20724">
          <cell r="B20724"/>
        </row>
        <row r="20725">
          <cell r="B20725"/>
        </row>
        <row r="20726">
          <cell r="B20726"/>
        </row>
        <row r="20727">
          <cell r="B20727"/>
        </row>
        <row r="20728">
          <cell r="B20728"/>
        </row>
        <row r="20729">
          <cell r="B20729"/>
        </row>
        <row r="20730">
          <cell r="B20730"/>
        </row>
        <row r="20731">
          <cell r="B20731"/>
        </row>
        <row r="20732">
          <cell r="B20732"/>
        </row>
        <row r="20733">
          <cell r="B20733"/>
        </row>
        <row r="20734">
          <cell r="B20734"/>
        </row>
        <row r="20735">
          <cell r="B20735"/>
        </row>
        <row r="20736">
          <cell r="B20736"/>
        </row>
        <row r="20737">
          <cell r="B20737"/>
        </row>
        <row r="20738">
          <cell r="B20738"/>
        </row>
        <row r="20739">
          <cell r="B20739"/>
        </row>
        <row r="20740">
          <cell r="B20740"/>
        </row>
        <row r="20741">
          <cell r="B20741"/>
        </row>
        <row r="20742">
          <cell r="B20742"/>
        </row>
        <row r="20743">
          <cell r="B20743"/>
        </row>
        <row r="20744">
          <cell r="B20744"/>
        </row>
        <row r="20745">
          <cell r="B20745"/>
        </row>
        <row r="20746">
          <cell r="B20746"/>
        </row>
        <row r="20747">
          <cell r="B20747"/>
        </row>
        <row r="20748">
          <cell r="B20748"/>
        </row>
        <row r="20749">
          <cell r="B20749"/>
        </row>
        <row r="20750">
          <cell r="B20750"/>
        </row>
        <row r="20751">
          <cell r="B20751"/>
        </row>
        <row r="20752">
          <cell r="B20752"/>
        </row>
        <row r="20753">
          <cell r="B20753"/>
        </row>
        <row r="20754">
          <cell r="B20754"/>
        </row>
        <row r="20755">
          <cell r="B20755"/>
        </row>
        <row r="20756">
          <cell r="B20756"/>
        </row>
        <row r="20757">
          <cell r="B20757"/>
        </row>
        <row r="20758">
          <cell r="B20758"/>
        </row>
        <row r="20759">
          <cell r="B20759"/>
        </row>
        <row r="20760">
          <cell r="B20760"/>
        </row>
        <row r="20761">
          <cell r="B20761"/>
        </row>
        <row r="20762">
          <cell r="B20762"/>
        </row>
        <row r="20763">
          <cell r="B20763"/>
        </row>
        <row r="20764">
          <cell r="B20764"/>
        </row>
        <row r="20765">
          <cell r="B20765"/>
        </row>
        <row r="20766">
          <cell r="B20766"/>
        </row>
        <row r="20767">
          <cell r="B20767"/>
        </row>
        <row r="20768">
          <cell r="B20768"/>
        </row>
        <row r="20769">
          <cell r="B20769"/>
        </row>
        <row r="20770">
          <cell r="B20770"/>
        </row>
        <row r="20771">
          <cell r="B20771"/>
        </row>
        <row r="20772">
          <cell r="B20772"/>
        </row>
        <row r="20773">
          <cell r="B20773"/>
        </row>
        <row r="20774">
          <cell r="B20774"/>
        </row>
        <row r="20775">
          <cell r="B20775"/>
        </row>
        <row r="20776">
          <cell r="B20776"/>
        </row>
        <row r="20777">
          <cell r="B20777"/>
        </row>
        <row r="20778">
          <cell r="B20778"/>
        </row>
        <row r="20779">
          <cell r="B20779"/>
        </row>
        <row r="20780">
          <cell r="B20780"/>
        </row>
        <row r="20781">
          <cell r="B20781"/>
        </row>
        <row r="20782">
          <cell r="B20782"/>
        </row>
        <row r="20783">
          <cell r="B20783"/>
        </row>
        <row r="20784">
          <cell r="B20784"/>
        </row>
        <row r="20785">
          <cell r="B20785"/>
        </row>
        <row r="20786">
          <cell r="B20786"/>
        </row>
        <row r="20787">
          <cell r="B20787"/>
        </row>
        <row r="20788">
          <cell r="B20788"/>
        </row>
        <row r="20789">
          <cell r="B20789"/>
        </row>
        <row r="20790">
          <cell r="B20790"/>
        </row>
        <row r="20791">
          <cell r="B20791"/>
        </row>
        <row r="20792">
          <cell r="B20792"/>
        </row>
        <row r="20793">
          <cell r="B20793"/>
        </row>
        <row r="20794">
          <cell r="B20794"/>
        </row>
        <row r="20795">
          <cell r="B20795"/>
        </row>
        <row r="20796">
          <cell r="B20796"/>
        </row>
        <row r="20797">
          <cell r="B20797"/>
        </row>
        <row r="20798">
          <cell r="B20798"/>
        </row>
        <row r="20799">
          <cell r="B20799"/>
        </row>
        <row r="20800">
          <cell r="B20800"/>
        </row>
        <row r="20801">
          <cell r="B20801"/>
        </row>
        <row r="20802">
          <cell r="B20802"/>
        </row>
        <row r="20803">
          <cell r="B20803"/>
        </row>
        <row r="20804">
          <cell r="B20804"/>
        </row>
        <row r="20805">
          <cell r="B20805"/>
        </row>
        <row r="20806">
          <cell r="B20806"/>
        </row>
        <row r="20807">
          <cell r="B20807"/>
        </row>
        <row r="20808">
          <cell r="B20808"/>
        </row>
        <row r="20809">
          <cell r="B20809"/>
        </row>
        <row r="20810">
          <cell r="B20810"/>
        </row>
        <row r="20811">
          <cell r="B20811"/>
        </row>
        <row r="20812">
          <cell r="B20812"/>
        </row>
        <row r="20813">
          <cell r="B20813"/>
        </row>
        <row r="20814">
          <cell r="B20814"/>
        </row>
        <row r="20815">
          <cell r="B20815"/>
        </row>
        <row r="20816">
          <cell r="B20816"/>
        </row>
        <row r="20817">
          <cell r="B20817"/>
        </row>
        <row r="20818">
          <cell r="B20818"/>
        </row>
        <row r="20819">
          <cell r="B20819"/>
        </row>
        <row r="20820">
          <cell r="B20820"/>
        </row>
        <row r="20821">
          <cell r="B20821"/>
        </row>
        <row r="20822">
          <cell r="B20822"/>
        </row>
        <row r="20823">
          <cell r="B20823"/>
        </row>
        <row r="20824">
          <cell r="B20824"/>
        </row>
        <row r="20825">
          <cell r="B20825"/>
        </row>
        <row r="20826">
          <cell r="B20826"/>
        </row>
        <row r="20827">
          <cell r="B20827"/>
        </row>
        <row r="20828">
          <cell r="B20828"/>
        </row>
        <row r="20829">
          <cell r="B20829"/>
        </row>
        <row r="20830">
          <cell r="B20830"/>
        </row>
        <row r="20831">
          <cell r="B20831"/>
        </row>
        <row r="20832">
          <cell r="B20832"/>
        </row>
        <row r="20833">
          <cell r="B20833"/>
        </row>
        <row r="20834">
          <cell r="B20834"/>
        </row>
        <row r="20835">
          <cell r="B20835"/>
        </row>
        <row r="20836">
          <cell r="B20836"/>
        </row>
        <row r="20837">
          <cell r="B20837"/>
        </row>
        <row r="20838">
          <cell r="B20838"/>
        </row>
        <row r="20839">
          <cell r="B20839"/>
        </row>
        <row r="20840">
          <cell r="B20840"/>
        </row>
        <row r="20841">
          <cell r="B20841"/>
        </row>
        <row r="20842">
          <cell r="B20842"/>
        </row>
        <row r="20843">
          <cell r="B20843"/>
        </row>
        <row r="20844">
          <cell r="B20844"/>
        </row>
        <row r="20845">
          <cell r="B20845"/>
        </row>
        <row r="20846">
          <cell r="B20846"/>
        </row>
        <row r="20847">
          <cell r="B20847"/>
        </row>
        <row r="20848">
          <cell r="B20848"/>
        </row>
        <row r="20849">
          <cell r="B20849"/>
        </row>
        <row r="20850">
          <cell r="B20850"/>
        </row>
        <row r="20851">
          <cell r="B20851"/>
        </row>
        <row r="20852">
          <cell r="B20852"/>
        </row>
        <row r="20853">
          <cell r="B20853"/>
        </row>
        <row r="20854">
          <cell r="B20854"/>
        </row>
        <row r="20855">
          <cell r="B20855"/>
        </row>
        <row r="20856">
          <cell r="B20856"/>
        </row>
        <row r="20857">
          <cell r="B20857"/>
        </row>
        <row r="20858">
          <cell r="B20858"/>
        </row>
        <row r="20859">
          <cell r="B20859"/>
        </row>
        <row r="20860">
          <cell r="B20860"/>
        </row>
        <row r="20861">
          <cell r="B20861"/>
        </row>
        <row r="20862">
          <cell r="B20862"/>
        </row>
        <row r="20863">
          <cell r="B20863"/>
        </row>
        <row r="20864">
          <cell r="B20864"/>
        </row>
        <row r="20865">
          <cell r="B20865"/>
        </row>
        <row r="20866">
          <cell r="B20866"/>
        </row>
        <row r="20867">
          <cell r="B20867"/>
        </row>
        <row r="20868">
          <cell r="B20868"/>
        </row>
        <row r="20869">
          <cell r="B20869"/>
        </row>
        <row r="20870">
          <cell r="B20870"/>
        </row>
        <row r="20871">
          <cell r="B20871"/>
        </row>
        <row r="20872">
          <cell r="B20872"/>
        </row>
        <row r="20873">
          <cell r="B20873"/>
        </row>
        <row r="20874">
          <cell r="B20874"/>
        </row>
        <row r="20875">
          <cell r="B20875"/>
        </row>
        <row r="20876">
          <cell r="B20876"/>
        </row>
        <row r="20877">
          <cell r="B20877"/>
        </row>
        <row r="20878">
          <cell r="B20878"/>
        </row>
        <row r="20879">
          <cell r="B20879"/>
        </row>
        <row r="20880">
          <cell r="B20880"/>
        </row>
        <row r="20881">
          <cell r="B20881"/>
        </row>
        <row r="20882">
          <cell r="B20882"/>
        </row>
        <row r="20883">
          <cell r="B20883"/>
        </row>
        <row r="20884">
          <cell r="B20884"/>
        </row>
        <row r="20885">
          <cell r="B20885"/>
        </row>
        <row r="20886">
          <cell r="B20886"/>
        </row>
        <row r="20887">
          <cell r="B20887"/>
        </row>
        <row r="20888">
          <cell r="B20888"/>
        </row>
        <row r="20889">
          <cell r="B20889"/>
        </row>
        <row r="20890">
          <cell r="B20890"/>
        </row>
        <row r="20891">
          <cell r="B20891"/>
        </row>
        <row r="20892">
          <cell r="B20892"/>
        </row>
        <row r="20893">
          <cell r="B20893"/>
        </row>
        <row r="20894">
          <cell r="B20894"/>
        </row>
        <row r="20895">
          <cell r="B20895"/>
        </row>
        <row r="20896">
          <cell r="B20896"/>
        </row>
        <row r="20897">
          <cell r="B20897"/>
        </row>
        <row r="20898">
          <cell r="B20898"/>
        </row>
        <row r="20899">
          <cell r="B20899"/>
        </row>
        <row r="20900">
          <cell r="B20900"/>
        </row>
        <row r="20901">
          <cell r="B20901"/>
        </row>
        <row r="20902">
          <cell r="B20902"/>
        </row>
        <row r="20903">
          <cell r="B20903"/>
        </row>
        <row r="20904">
          <cell r="B20904"/>
        </row>
        <row r="20905">
          <cell r="B20905"/>
        </row>
        <row r="20906">
          <cell r="B20906"/>
        </row>
        <row r="20907">
          <cell r="B20907"/>
        </row>
        <row r="20908">
          <cell r="B20908"/>
        </row>
        <row r="20909">
          <cell r="B20909"/>
        </row>
        <row r="20910">
          <cell r="B20910"/>
        </row>
        <row r="20911">
          <cell r="B20911"/>
        </row>
        <row r="20912">
          <cell r="B20912"/>
        </row>
        <row r="20913">
          <cell r="B20913"/>
        </row>
        <row r="20914">
          <cell r="B20914"/>
        </row>
        <row r="20915">
          <cell r="B20915"/>
        </row>
        <row r="20916">
          <cell r="B20916"/>
        </row>
        <row r="20917">
          <cell r="B20917"/>
        </row>
        <row r="20918">
          <cell r="B20918"/>
        </row>
        <row r="20919">
          <cell r="B20919"/>
        </row>
        <row r="20920">
          <cell r="B20920"/>
        </row>
        <row r="20921">
          <cell r="B20921"/>
        </row>
        <row r="20922">
          <cell r="B20922"/>
        </row>
        <row r="20923">
          <cell r="B20923"/>
        </row>
        <row r="20924">
          <cell r="B20924"/>
        </row>
        <row r="20925">
          <cell r="B20925"/>
        </row>
        <row r="20926">
          <cell r="B20926"/>
        </row>
        <row r="20927">
          <cell r="B20927"/>
        </row>
        <row r="20928">
          <cell r="B20928"/>
        </row>
        <row r="20929">
          <cell r="B20929"/>
        </row>
        <row r="20930">
          <cell r="B20930"/>
        </row>
        <row r="20931">
          <cell r="B20931"/>
        </row>
        <row r="20932">
          <cell r="B20932"/>
        </row>
        <row r="20933">
          <cell r="B20933"/>
        </row>
        <row r="20934">
          <cell r="B20934"/>
        </row>
        <row r="20935">
          <cell r="B20935"/>
        </row>
        <row r="20936">
          <cell r="B20936"/>
        </row>
        <row r="20937">
          <cell r="B20937"/>
        </row>
        <row r="20938">
          <cell r="B20938"/>
        </row>
        <row r="20939">
          <cell r="B20939"/>
        </row>
        <row r="20940">
          <cell r="B20940"/>
        </row>
        <row r="20941">
          <cell r="B20941"/>
        </row>
        <row r="20942">
          <cell r="B20942"/>
        </row>
        <row r="20943">
          <cell r="B20943"/>
        </row>
        <row r="20944">
          <cell r="B20944"/>
        </row>
        <row r="20945">
          <cell r="B20945"/>
        </row>
        <row r="20946">
          <cell r="B20946"/>
        </row>
        <row r="20947">
          <cell r="B20947"/>
        </row>
        <row r="20948">
          <cell r="B20948"/>
        </row>
        <row r="20949">
          <cell r="B20949"/>
        </row>
        <row r="20950">
          <cell r="B20950"/>
        </row>
        <row r="20951">
          <cell r="B20951"/>
        </row>
        <row r="20952">
          <cell r="B20952"/>
        </row>
        <row r="20953">
          <cell r="B20953"/>
        </row>
        <row r="20954">
          <cell r="B20954"/>
        </row>
        <row r="20955">
          <cell r="B20955"/>
        </row>
        <row r="20956">
          <cell r="B20956"/>
        </row>
        <row r="20957">
          <cell r="B20957"/>
        </row>
        <row r="20958">
          <cell r="B20958"/>
        </row>
        <row r="20959">
          <cell r="B20959"/>
        </row>
        <row r="20960">
          <cell r="B20960"/>
        </row>
        <row r="20961">
          <cell r="B20961"/>
        </row>
        <row r="20962">
          <cell r="B20962"/>
        </row>
        <row r="20963">
          <cell r="B20963"/>
        </row>
        <row r="20964">
          <cell r="B20964"/>
        </row>
        <row r="20965">
          <cell r="B20965"/>
        </row>
        <row r="20966">
          <cell r="B20966"/>
        </row>
        <row r="20967">
          <cell r="B20967"/>
        </row>
        <row r="20968">
          <cell r="B20968"/>
        </row>
        <row r="20969">
          <cell r="B20969"/>
        </row>
        <row r="20970">
          <cell r="B20970"/>
        </row>
        <row r="20971">
          <cell r="B20971"/>
        </row>
        <row r="20972">
          <cell r="B20972"/>
        </row>
        <row r="20973">
          <cell r="B20973"/>
        </row>
        <row r="20974">
          <cell r="B20974"/>
        </row>
        <row r="20975">
          <cell r="B20975"/>
        </row>
        <row r="20976">
          <cell r="B20976"/>
        </row>
        <row r="20977">
          <cell r="B20977"/>
        </row>
        <row r="20978">
          <cell r="B20978"/>
        </row>
        <row r="20979">
          <cell r="B20979"/>
        </row>
        <row r="20980">
          <cell r="B20980"/>
        </row>
        <row r="20981">
          <cell r="B20981"/>
        </row>
        <row r="20982">
          <cell r="B20982"/>
        </row>
        <row r="20983">
          <cell r="B20983"/>
        </row>
        <row r="20984">
          <cell r="B20984"/>
        </row>
        <row r="20985">
          <cell r="B20985"/>
        </row>
        <row r="20986">
          <cell r="B20986"/>
        </row>
        <row r="20987">
          <cell r="B20987"/>
        </row>
        <row r="20988">
          <cell r="B20988"/>
        </row>
        <row r="20989">
          <cell r="B20989"/>
        </row>
        <row r="20990">
          <cell r="B20990"/>
        </row>
        <row r="20991">
          <cell r="B20991"/>
        </row>
        <row r="20992">
          <cell r="B20992"/>
        </row>
        <row r="20993">
          <cell r="B20993"/>
        </row>
        <row r="20994">
          <cell r="B20994"/>
        </row>
        <row r="20995">
          <cell r="B20995"/>
        </row>
        <row r="20996">
          <cell r="B20996"/>
        </row>
        <row r="20997">
          <cell r="B20997"/>
        </row>
        <row r="20998">
          <cell r="B20998"/>
        </row>
        <row r="20999">
          <cell r="B20999"/>
        </row>
        <row r="21000">
          <cell r="B21000"/>
        </row>
        <row r="21001">
          <cell r="B21001"/>
        </row>
        <row r="21002">
          <cell r="B21002"/>
        </row>
        <row r="21003">
          <cell r="B21003"/>
        </row>
        <row r="21004">
          <cell r="B21004"/>
        </row>
        <row r="21005">
          <cell r="B21005"/>
        </row>
        <row r="21006">
          <cell r="B21006"/>
        </row>
        <row r="21007">
          <cell r="B21007"/>
        </row>
        <row r="21008">
          <cell r="B21008"/>
        </row>
        <row r="21009">
          <cell r="B21009"/>
        </row>
        <row r="21010">
          <cell r="B21010"/>
        </row>
        <row r="21011">
          <cell r="B21011"/>
        </row>
        <row r="21012">
          <cell r="B21012"/>
        </row>
        <row r="21013">
          <cell r="B21013"/>
        </row>
        <row r="21014">
          <cell r="B21014"/>
        </row>
        <row r="21015">
          <cell r="B21015"/>
        </row>
        <row r="21016">
          <cell r="B21016"/>
        </row>
        <row r="21017">
          <cell r="B21017"/>
        </row>
        <row r="21018">
          <cell r="B21018"/>
        </row>
        <row r="21019">
          <cell r="B21019"/>
        </row>
        <row r="21020">
          <cell r="B21020"/>
        </row>
        <row r="21021">
          <cell r="B21021"/>
        </row>
        <row r="21022">
          <cell r="B21022"/>
        </row>
        <row r="21023">
          <cell r="B21023"/>
        </row>
        <row r="21024">
          <cell r="B21024"/>
        </row>
        <row r="21025">
          <cell r="B21025"/>
        </row>
        <row r="21026">
          <cell r="B21026"/>
        </row>
        <row r="21027">
          <cell r="B21027"/>
        </row>
        <row r="21028">
          <cell r="B21028"/>
        </row>
        <row r="21029">
          <cell r="B21029"/>
        </row>
        <row r="21030">
          <cell r="B21030"/>
        </row>
        <row r="21031">
          <cell r="B21031"/>
        </row>
        <row r="21032">
          <cell r="B21032"/>
        </row>
        <row r="21033">
          <cell r="B21033"/>
        </row>
        <row r="21034">
          <cell r="B21034"/>
        </row>
        <row r="21035">
          <cell r="B21035"/>
        </row>
        <row r="21036">
          <cell r="B21036"/>
        </row>
        <row r="21037">
          <cell r="B21037"/>
        </row>
        <row r="21038">
          <cell r="B21038"/>
        </row>
        <row r="21039">
          <cell r="B21039"/>
        </row>
        <row r="21040">
          <cell r="B21040"/>
        </row>
        <row r="21041">
          <cell r="B21041"/>
        </row>
        <row r="21042">
          <cell r="B21042"/>
        </row>
        <row r="21043">
          <cell r="B21043"/>
        </row>
        <row r="21044">
          <cell r="B21044"/>
        </row>
        <row r="21045">
          <cell r="B21045"/>
        </row>
        <row r="21046">
          <cell r="B21046"/>
        </row>
        <row r="21047">
          <cell r="B21047"/>
        </row>
        <row r="21048">
          <cell r="B21048"/>
        </row>
        <row r="21049">
          <cell r="B21049"/>
        </row>
        <row r="21050">
          <cell r="B21050"/>
        </row>
        <row r="21051">
          <cell r="B21051"/>
        </row>
        <row r="21052">
          <cell r="B21052"/>
        </row>
        <row r="21053">
          <cell r="B21053"/>
        </row>
        <row r="21054">
          <cell r="B21054"/>
        </row>
        <row r="21055">
          <cell r="B21055"/>
        </row>
        <row r="21056">
          <cell r="B21056"/>
        </row>
        <row r="21057">
          <cell r="B21057"/>
        </row>
        <row r="21058">
          <cell r="B21058"/>
        </row>
        <row r="21059">
          <cell r="B21059"/>
        </row>
        <row r="21060">
          <cell r="B21060"/>
        </row>
        <row r="21061">
          <cell r="B21061"/>
        </row>
        <row r="21062">
          <cell r="B21062"/>
        </row>
        <row r="21063">
          <cell r="B21063"/>
        </row>
        <row r="21064">
          <cell r="B21064"/>
        </row>
        <row r="21065">
          <cell r="B21065"/>
        </row>
        <row r="21066">
          <cell r="B21066"/>
        </row>
        <row r="21067">
          <cell r="B21067"/>
        </row>
        <row r="21068">
          <cell r="B21068"/>
        </row>
        <row r="21069">
          <cell r="B21069"/>
        </row>
        <row r="21070">
          <cell r="B21070"/>
        </row>
        <row r="21071">
          <cell r="B21071"/>
        </row>
        <row r="21072">
          <cell r="B21072"/>
        </row>
        <row r="21073">
          <cell r="B21073"/>
        </row>
        <row r="21074">
          <cell r="B21074"/>
        </row>
        <row r="21075">
          <cell r="B21075"/>
        </row>
        <row r="21076">
          <cell r="B21076"/>
        </row>
        <row r="21077">
          <cell r="B21077"/>
        </row>
        <row r="21078">
          <cell r="B21078"/>
        </row>
        <row r="21079">
          <cell r="B21079"/>
        </row>
        <row r="21080">
          <cell r="B21080"/>
        </row>
        <row r="21081">
          <cell r="B21081"/>
        </row>
        <row r="21082">
          <cell r="B21082"/>
        </row>
        <row r="21083">
          <cell r="B21083"/>
        </row>
        <row r="21084">
          <cell r="B21084"/>
        </row>
        <row r="21085">
          <cell r="B21085"/>
        </row>
        <row r="21086">
          <cell r="B21086"/>
        </row>
        <row r="21087">
          <cell r="B21087"/>
        </row>
        <row r="21088">
          <cell r="B21088"/>
        </row>
        <row r="21089">
          <cell r="B21089"/>
        </row>
        <row r="21090">
          <cell r="B21090"/>
        </row>
        <row r="21091">
          <cell r="B21091"/>
        </row>
        <row r="21092">
          <cell r="B21092"/>
        </row>
        <row r="21093">
          <cell r="B21093"/>
        </row>
        <row r="21094">
          <cell r="B21094"/>
        </row>
        <row r="21095">
          <cell r="B21095"/>
        </row>
        <row r="21096">
          <cell r="B21096"/>
        </row>
        <row r="21097">
          <cell r="B21097"/>
        </row>
        <row r="21098">
          <cell r="B21098"/>
        </row>
        <row r="21099">
          <cell r="B21099"/>
        </row>
        <row r="21100">
          <cell r="B21100"/>
        </row>
        <row r="21101">
          <cell r="B21101"/>
        </row>
        <row r="21102">
          <cell r="B21102"/>
        </row>
        <row r="21103">
          <cell r="B21103"/>
        </row>
        <row r="21104">
          <cell r="B21104"/>
        </row>
        <row r="21105">
          <cell r="B21105"/>
        </row>
        <row r="21106">
          <cell r="B21106"/>
        </row>
        <row r="21107">
          <cell r="B21107"/>
        </row>
        <row r="21108">
          <cell r="B21108"/>
        </row>
        <row r="21109">
          <cell r="B21109"/>
        </row>
        <row r="21110">
          <cell r="B21110"/>
        </row>
        <row r="21111">
          <cell r="B21111"/>
        </row>
        <row r="21112">
          <cell r="B21112"/>
        </row>
        <row r="21113">
          <cell r="B21113"/>
        </row>
        <row r="21114">
          <cell r="B21114"/>
        </row>
        <row r="21115">
          <cell r="B21115"/>
        </row>
        <row r="21116">
          <cell r="B21116"/>
        </row>
        <row r="21117">
          <cell r="B21117"/>
        </row>
        <row r="21118">
          <cell r="B21118"/>
        </row>
        <row r="21119">
          <cell r="B21119"/>
        </row>
        <row r="21120">
          <cell r="B21120"/>
        </row>
        <row r="21121">
          <cell r="B21121"/>
        </row>
        <row r="21122">
          <cell r="B21122"/>
        </row>
        <row r="21123">
          <cell r="B21123"/>
        </row>
        <row r="21124">
          <cell r="B21124"/>
        </row>
        <row r="21125">
          <cell r="B21125"/>
        </row>
        <row r="21126">
          <cell r="B21126"/>
        </row>
        <row r="21127">
          <cell r="B21127"/>
        </row>
        <row r="21128">
          <cell r="B21128"/>
        </row>
        <row r="21129">
          <cell r="B21129"/>
        </row>
        <row r="21130">
          <cell r="B21130"/>
        </row>
        <row r="21131">
          <cell r="B21131"/>
        </row>
        <row r="21132">
          <cell r="B21132"/>
        </row>
        <row r="21133">
          <cell r="B21133"/>
        </row>
        <row r="21134">
          <cell r="B21134"/>
        </row>
        <row r="21135">
          <cell r="B21135"/>
        </row>
        <row r="21136">
          <cell r="B21136"/>
        </row>
        <row r="21137">
          <cell r="B21137"/>
        </row>
        <row r="21138">
          <cell r="B21138"/>
        </row>
        <row r="21139">
          <cell r="B21139"/>
        </row>
        <row r="21140">
          <cell r="B21140"/>
        </row>
        <row r="21141">
          <cell r="B21141"/>
        </row>
        <row r="21142">
          <cell r="B21142"/>
        </row>
        <row r="21143">
          <cell r="B21143"/>
        </row>
        <row r="21144">
          <cell r="B21144"/>
        </row>
        <row r="21145">
          <cell r="B21145"/>
        </row>
        <row r="21146">
          <cell r="B21146"/>
        </row>
        <row r="21147">
          <cell r="B21147"/>
        </row>
        <row r="21148">
          <cell r="B21148"/>
        </row>
        <row r="21149">
          <cell r="B21149"/>
        </row>
        <row r="21150">
          <cell r="B21150"/>
        </row>
        <row r="21151">
          <cell r="B21151"/>
        </row>
        <row r="21152">
          <cell r="B21152"/>
        </row>
        <row r="21153">
          <cell r="B21153"/>
        </row>
        <row r="21154">
          <cell r="B21154"/>
        </row>
        <row r="21155">
          <cell r="B21155"/>
        </row>
        <row r="21156">
          <cell r="B21156"/>
        </row>
        <row r="21157">
          <cell r="B21157"/>
        </row>
        <row r="21158">
          <cell r="B21158"/>
        </row>
        <row r="21159">
          <cell r="B21159"/>
        </row>
        <row r="21160">
          <cell r="B21160"/>
        </row>
        <row r="21161">
          <cell r="B21161"/>
        </row>
        <row r="21162">
          <cell r="B21162"/>
        </row>
        <row r="21163">
          <cell r="B21163"/>
        </row>
        <row r="21164">
          <cell r="B21164"/>
        </row>
        <row r="21165">
          <cell r="B21165"/>
        </row>
        <row r="21166">
          <cell r="B21166"/>
        </row>
        <row r="21167">
          <cell r="B21167"/>
        </row>
        <row r="21168">
          <cell r="B21168"/>
        </row>
        <row r="21169">
          <cell r="B21169"/>
        </row>
        <row r="21170">
          <cell r="B21170"/>
        </row>
        <row r="21171">
          <cell r="B21171"/>
        </row>
        <row r="21172">
          <cell r="B21172"/>
        </row>
        <row r="21173">
          <cell r="B21173"/>
        </row>
        <row r="21174">
          <cell r="B21174"/>
        </row>
        <row r="21175">
          <cell r="B21175"/>
        </row>
        <row r="21176">
          <cell r="B21176"/>
        </row>
        <row r="21177">
          <cell r="B21177"/>
        </row>
        <row r="21178">
          <cell r="B21178"/>
        </row>
        <row r="21179">
          <cell r="B21179"/>
        </row>
        <row r="21180">
          <cell r="B21180"/>
        </row>
        <row r="21181">
          <cell r="B21181"/>
        </row>
        <row r="21182">
          <cell r="B21182"/>
        </row>
        <row r="21183">
          <cell r="B21183"/>
        </row>
        <row r="21184">
          <cell r="B21184"/>
        </row>
        <row r="21185">
          <cell r="B21185"/>
        </row>
        <row r="21186">
          <cell r="B21186"/>
        </row>
        <row r="21187">
          <cell r="B21187"/>
        </row>
        <row r="21188">
          <cell r="B21188"/>
        </row>
        <row r="21189">
          <cell r="B21189"/>
        </row>
        <row r="21190">
          <cell r="B21190"/>
        </row>
        <row r="21191">
          <cell r="B21191"/>
        </row>
        <row r="21192">
          <cell r="B21192"/>
        </row>
        <row r="21193">
          <cell r="B21193"/>
        </row>
        <row r="21194">
          <cell r="B21194"/>
        </row>
        <row r="21195">
          <cell r="B21195"/>
        </row>
        <row r="21196">
          <cell r="B21196"/>
        </row>
        <row r="21197">
          <cell r="B21197"/>
        </row>
        <row r="21198">
          <cell r="B21198"/>
        </row>
        <row r="21199">
          <cell r="B21199"/>
        </row>
        <row r="21200">
          <cell r="B21200"/>
        </row>
        <row r="21201">
          <cell r="B21201"/>
        </row>
        <row r="21202">
          <cell r="B21202"/>
        </row>
        <row r="21203">
          <cell r="B21203"/>
        </row>
        <row r="21204">
          <cell r="B21204"/>
        </row>
        <row r="21205">
          <cell r="B21205"/>
        </row>
        <row r="21206">
          <cell r="B21206"/>
        </row>
        <row r="21207">
          <cell r="B21207"/>
        </row>
        <row r="21208">
          <cell r="B21208"/>
        </row>
        <row r="21209">
          <cell r="B21209"/>
        </row>
        <row r="21210">
          <cell r="B21210"/>
        </row>
        <row r="21211">
          <cell r="B21211"/>
        </row>
        <row r="21212">
          <cell r="B21212"/>
        </row>
        <row r="21213">
          <cell r="B21213"/>
        </row>
        <row r="21214">
          <cell r="B21214"/>
        </row>
        <row r="21215">
          <cell r="B21215"/>
        </row>
        <row r="21216">
          <cell r="B21216"/>
        </row>
        <row r="21217">
          <cell r="B21217"/>
        </row>
        <row r="21218">
          <cell r="B21218"/>
        </row>
        <row r="21219">
          <cell r="B21219"/>
        </row>
        <row r="21220">
          <cell r="B21220"/>
        </row>
        <row r="21221">
          <cell r="B21221"/>
        </row>
        <row r="21222">
          <cell r="B21222"/>
        </row>
        <row r="21223">
          <cell r="B21223"/>
        </row>
        <row r="21224">
          <cell r="B21224"/>
        </row>
        <row r="21225">
          <cell r="B21225"/>
        </row>
        <row r="21226">
          <cell r="B21226"/>
        </row>
        <row r="21227">
          <cell r="B21227"/>
        </row>
        <row r="21228">
          <cell r="B21228"/>
        </row>
        <row r="21229">
          <cell r="B21229"/>
        </row>
        <row r="21230">
          <cell r="B21230"/>
        </row>
        <row r="21231">
          <cell r="B21231"/>
        </row>
        <row r="21232">
          <cell r="B21232"/>
        </row>
        <row r="21233">
          <cell r="B21233"/>
        </row>
        <row r="21234">
          <cell r="B21234"/>
        </row>
        <row r="21235">
          <cell r="B21235"/>
        </row>
        <row r="21236">
          <cell r="B21236"/>
        </row>
        <row r="21237">
          <cell r="B21237"/>
        </row>
        <row r="21238">
          <cell r="B21238"/>
        </row>
        <row r="21239">
          <cell r="B21239"/>
        </row>
        <row r="21240">
          <cell r="B21240"/>
        </row>
        <row r="21241">
          <cell r="B21241"/>
        </row>
        <row r="21242">
          <cell r="B21242"/>
        </row>
        <row r="21243">
          <cell r="B21243"/>
        </row>
        <row r="21244">
          <cell r="B21244"/>
        </row>
        <row r="21245">
          <cell r="B21245"/>
        </row>
        <row r="21246">
          <cell r="B21246"/>
        </row>
        <row r="21247">
          <cell r="B21247"/>
        </row>
        <row r="21248">
          <cell r="B21248"/>
        </row>
        <row r="21249">
          <cell r="B21249"/>
        </row>
        <row r="21250">
          <cell r="B21250"/>
        </row>
        <row r="21251">
          <cell r="B21251"/>
        </row>
        <row r="21252">
          <cell r="B21252"/>
        </row>
        <row r="21253">
          <cell r="B21253"/>
        </row>
        <row r="21254">
          <cell r="B21254"/>
        </row>
        <row r="21255">
          <cell r="B21255"/>
        </row>
        <row r="21256">
          <cell r="B21256"/>
        </row>
        <row r="21257">
          <cell r="B21257"/>
        </row>
        <row r="21258">
          <cell r="B21258"/>
        </row>
        <row r="21259">
          <cell r="B21259"/>
        </row>
        <row r="21260">
          <cell r="B21260"/>
        </row>
        <row r="21261">
          <cell r="B21261"/>
        </row>
        <row r="21262">
          <cell r="B21262"/>
        </row>
        <row r="21263">
          <cell r="B21263"/>
        </row>
        <row r="21264">
          <cell r="B21264"/>
        </row>
        <row r="21265">
          <cell r="B21265"/>
        </row>
        <row r="21266">
          <cell r="B21266"/>
        </row>
        <row r="21267">
          <cell r="B21267"/>
        </row>
        <row r="21268">
          <cell r="B21268"/>
        </row>
        <row r="21269">
          <cell r="B21269"/>
        </row>
        <row r="21270">
          <cell r="B21270"/>
        </row>
        <row r="21271">
          <cell r="B21271"/>
        </row>
        <row r="21272">
          <cell r="B21272"/>
        </row>
        <row r="21273">
          <cell r="B21273"/>
        </row>
        <row r="21274">
          <cell r="B21274"/>
        </row>
        <row r="21275">
          <cell r="B21275"/>
        </row>
        <row r="21276">
          <cell r="B21276"/>
        </row>
        <row r="21277">
          <cell r="B21277"/>
        </row>
        <row r="21278">
          <cell r="B21278"/>
        </row>
        <row r="21279">
          <cell r="B21279"/>
        </row>
        <row r="21280">
          <cell r="B21280"/>
        </row>
        <row r="21281">
          <cell r="B21281"/>
        </row>
        <row r="21282">
          <cell r="B21282"/>
        </row>
        <row r="21283">
          <cell r="B21283"/>
        </row>
        <row r="21284">
          <cell r="B21284"/>
        </row>
        <row r="21285">
          <cell r="B21285"/>
        </row>
        <row r="21286">
          <cell r="B21286"/>
        </row>
        <row r="21287">
          <cell r="B21287"/>
        </row>
        <row r="21288">
          <cell r="B21288"/>
        </row>
        <row r="21289">
          <cell r="B21289"/>
        </row>
        <row r="21290">
          <cell r="B21290"/>
        </row>
        <row r="21291">
          <cell r="B21291"/>
        </row>
        <row r="21292">
          <cell r="B21292"/>
        </row>
        <row r="21293">
          <cell r="B21293"/>
        </row>
        <row r="21294">
          <cell r="B21294"/>
        </row>
        <row r="21295">
          <cell r="B21295"/>
        </row>
        <row r="21296">
          <cell r="B21296"/>
        </row>
        <row r="21297">
          <cell r="B21297"/>
        </row>
        <row r="21298">
          <cell r="B21298"/>
        </row>
        <row r="21299">
          <cell r="B21299"/>
        </row>
        <row r="21300">
          <cell r="B21300"/>
        </row>
        <row r="21301">
          <cell r="B21301"/>
        </row>
        <row r="21302">
          <cell r="B21302"/>
        </row>
        <row r="21303">
          <cell r="B21303"/>
        </row>
        <row r="21304">
          <cell r="B21304"/>
        </row>
        <row r="21305">
          <cell r="B21305"/>
        </row>
        <row r="21306">
          <cell r="B21306"/>
        </row>
        <row r="21307">
          <cell r="B21307"/>
        </row>
        <row r="21308">
          <cell r="B21308"/>
        </row>
        <row r="21309">
          <cell r="B21309"/>
        </row>
        <row r="21310">
          <cell r="B21310"/>
        </row>
        <row r="21311">
          <cell r="B21311"/>
        </row>
        <row r="21312">
          <cell r="B21312"/>
        </row>
        <row r="21313">
          <cell r="B21313"/>
        </row>
        <row r="21314">
          <cell r="B21314"/>
        </row>
        <row r="21315">
          <cell r="B21315"/>
        </row>
        <row r="21316">
          <cell r="B21316"/>
        </row>
        <row r="21317">
          <cell r="B21317"/>
        </row>
        <row r="21318">
          <cell r="B21318"/>
        </row>
        <row r="21319">
          <cell r="B21319"/>
        </row>
        <row r="21320">
          <cell r="B21320"/>
        </row>
        <row r="21321">
          <cell r="B21321"/>
        </row>
        <row r="21322">
          <cell r="B21322"/>
        </row>
        <row r="21323">
          <cell r="B21323"/>
        </row>
        <row r="21324">
          <cell r="B21324"/>
        </row>
        <row r="21325">
          <cell r="B21325"/>
        </row>
        <row r="21326">
          <cell r="B21326"/>
        </row>
        <row r="21327">
          <cell r="B21327"/>
        </row>
        <row r="21328">
          <cell r="B21328"/>
        </row>
        <row r="21329">
          <cell r="B21329"/>
        </row>
        <row r="21330">
          <cell r="B21330"/>
        </row>
        <row r="21331">
          <cell r="B21331"/>
        </row>
        <row r="21332">
          <cell r="B21332"/>
        </row>
        <row r="21333">
          <cell r="B21333"/>
        </row>
        <row r="21334">
          <cell r="B21334"/>
        </row>
        <row r="21335">
          <cell r="B21335"/>
        </row>
        <row r="21336">
          <cell r="B21336"/>
        </row>
        <row r="21337">
          <cell r="B21337"/>
        </row>
        <row r="21338">
          <cell r="B21338"/>
        </row>
        <row r="21339">
          <cell r="B21339"/>
        </row>
        <row r="21340">
          <cell r="B21340"/>
        </row>
        <row r="21341">
          <cell r="B21341"/>
        </row>
        <row r="21342">
          <cell r="B21342"/>
        </row>
        <row r="21343">
          <cell r="B21343"/>
        </row>
        <row r="21344">
          <cell r="B21344"/>
        </row>
        <row r="21345">
          <cell r="B21345"/>
        </row>
        <row r="21346">
          <cell r="B21346"/>
        </row>
        <row r="21347">
          <cell r="B21347"/>
        </row>
        <row r="21348">
          <cell r="B21348"/>
        </row>
        <row r="21349">
          <cell r="B21349"/>
        </row>
        <row r="21350">
          <cell r="B21350"/>
        </row>
        <row r="21351">
          <cell r="B21351"/>
        </row>
        <row r="21352">
          <cell r="B21352"/>
        </row>
        <row r="21353">
          <cell r="B21353"/>
        </row>
        <row r="21354">
          <cell r="B21354"/>
        </row>
        <row r="21355">
          <cell r="B21355"/>
        </row>
        <row r="21356">
          <cell r="B21356"/>
        </row>
        <row r="21357">
          <cell r="B21357"/>
        </row>
        <row r="21358">
          <cell r="B21358"/>
        </row>
        <row r="21359">
          <cell r="B21359"/>
        </row>
        <row r="21360">
          <cell r="B21360"/>
        </row>
        <row r="21361">
          <cell r="B21361"/>
        </row>
        <row r="21362">
          <cell r="B21362"/>
        </row>
        <row r="21363">
          <cell r="B21363"/>
        </row>
        <row r="21364">
          <cell r="B21364"/>
        </row>
        <row r="21365">
          <cell r="B21365"/>
        </row>
        <row r="21366">
          <cell r="B21366"/>
        </row>
        <row r="21367">
          <cell r="B21367"/>
        </row>
        <row r="21368">
          <cell r="B21368"/>
        </row>
        <row r="21369">
          <cell r="B21369"/>
        </row>
        <row r="21370">
          <cell r="B21370"/>
        </row>
        <row r="21371">
          <cell r="B21371"/>
        </row>
        <row r="21372">
          <cell r="B21372"/>
        </row>
        <row r="21373">
          <cell r="B21373"/>
        </row>
        <row r="21374">
          <cell r="B21374"/>
        </row>
        <row r="21375">
          <cell r="B21375"/>
        </row>
        <row r="21376">
          <cell r="B21376"/>
        </row>
        <row r="21377">
          <cell r="B21377"/>
        </row>
        <row r="21378">
          <cell r="B21378"/>
        </row>
        <row r="21379">
          <cell r="B21379"/>
        </row>
        <row r="21380">
          <cell r="B21380"/>
        </row>
        <row r="21381">
          <cell r="B21381"/>
        </row>
        <row r="21382">
          <cell r="B21382"/>
        </row>
        <row r="21383">
          <cell r="B21383"/>
        </row>
        <row r="21384">
          <cell r="B21384"/>
        </row>
        <row r="21385">
          <cell r="B21385"/>
        </row>
        <row r="21386">
          <cell r="B21386"/>
        </row>
        <row r="21387">
          <cell r="B21387"/>
        </row>
        <row r="21388">
          <cell r="B21388"/>
        </row>
        <row r="21389">
          <cell r="B21389"/>
        </row>
        <row r="21390">
          <cell r="B21390"/>
        </row>
        <row r="21391">
          <cell r="B21391"/>
        </row>
        <row r="21392">
          <cell r="B21392"/>
        </row>
        <row r="21393">
          <cell r="B21393"/>
        </row>
        <row r="21394">
          <cell r="B21394"/>
        </row>
        <row r="21395">
          <cell r="B21395"/>
        </row>
        <row r="21396">
          <cell r="B21396"/>
        </row>
        <row r="21397">
          <cell r="B21397"/>
        </row>
        <row r="21398">
          <cell r="B21398"/>
        </row>
        <row r="21399">
          <cell r="B21399"/>
        </row>
        <row r="21400">
          <cell r="B21400"/>
        </row>
        <row r="21401">
          <cell r="B21401"/>
        </row>
        <row r="21402">
          <cell r="B21402"/>
        </row>
        <row r="21403">
          <cell r="B21403"/>
        </row>
        <row r="21404">
          <cell r="B21404"/>
        </row>
        <row r="21405">
          <cell r="B21405"/>
        </row>
        <row r="21406">
          <cell r="B21406"/>
        </row>
        <row r="21407">
          <cell r="B21407"/>
        </row>
        <row r="21408">
          <cell r="B21408"/>
        </row>
        <row r="21409">
          <cell r="B21409"/>
        </row>
        <row r="21410">
          <cell r="B21410"/>
        </row>
        <row r="21411">
          <cell r="B21411"/>
        </row>
        <row r="21412">
          <cell r="B21412"/>
        </row>
        <row r="21413">
          <cell r="B21413"/>
        </row>
        <row r="21414">
          <cell r="B21414"/>
        </row>
        <row r="21415">
          <cell r="B21415"/>
        </row>
        <row r="21416">
          <cell r="B21416"/>
        </row>
        <row r="21417">
          <cell r="B21417"/>
        </row>
        <row r="21418">
          <cell r="B21418"/>
        </row>
        <row r="21419">
          <cell r="B21419"/>
        </row>
        <row r="21420">
          <cell r="B21420"/>
        </row>
        <row r="21421">
          <cell r="B21421"/>
        </row>
        <row r="21422">
          <cell r="B21422"/>
        </row>
        <row r="21423">
          <cell r="B21423"/>
        </row>
        <row r="21424">
          <cell r="B21424"/>
        </row>
        <row r="21425">
          <cell r="B21425"/>
        </row>
        <row r="21426">
          <cell r="B21426"/>
        </row>
        <row r="21427">
          <cell r="B21427"/>
        </row>
        <row r="21428">
          <cell r="B21428"/>
        </row>
        <row r="21429">
          <cell r="B21429"/>
        </row>
        <row r="21430">
          <cell r="B21430"/>
        </row>
        <row r="21431">
          <cell r="B21431"/>
        </row>
        <row r="21432">
          <cell r="B21432"/>
        </row>
        <row r="21433">
          <cell r="B21433"/>
        </row>
        <row r="21434">
          <cell r="B21434"/>
        </row>
        <row r="21435">
          <cell r="B21435"/>
        </row>
        <row r="21436">
          <cell r="B21436"/>
        </row>
        <row r="21437">
          <cell r="B21437"/>
        </row>
        <row r="21438">
          <cell r="B21438"/>
        </row>
        <row r="21439">
          <cell r="B21439"/>
        </row>
        <row r="21440">
          <cell r="B21440"/>
        </row>
        <row r="21441">
          <cell r="B21441"/>
        </row>
        <row r="21442">
          <cell r="B21442"/>
        </row>
        <row r="21443">
          <cell r="B21443"/>
        </row>
        <row r="21444">
          <cell r="B21444"/>
        </row>
        <row r="21445">
          <cell r="B21445"/>
        </row>
        <row r="21446">
          <cell r="B21446"/>
        </row>
        <row r="21447">
          <cell r="B21447"/>
        </row>
        <row r="21448">
          <cell r="B21448"/>
        </row>
        <row r="21449">
          <cell r="B21449"/>
        </row>
        <row r="21450">
          <cell r="B21450"/>
        </row>
        <row r="21451">
          <cell r="B21451"/>
        </row>
        <row r="21452">
          <cell r="B21452"/>
        </row>
        <row r="21453">
          <cell r="B21453"/>
        </row>
        <row r="21454">
          <cell r="B21454"/>
        </row>
        <row r="21455">
          <cell r="B21455"/>
        </row>
        <row r="21456">
          <cell r="B21456"/>
        </row>
        <row r="21457">
          <cell r="B21457"/>
        </row>
        <row r="21458">
          <cell r="B21458"/>
        </row>
        <row r="21459">
          <cell r="B21459"/>
        </row>
        <row r="21460">
          <cell r="B21460"/>
        </row>
        <row r="21461">
          <cell r="B21461"/>
        </row>
        <row r="21462">
          <cell r="B21462"/>
        </row>
        <row r="21463">
          <cell r="B21463"/>
        </row>
        <row r="21464">
          <cell r="B21464"/>
        </row>
        <row r="21465">
          <cell r="B21465"/>
        </row>
        <row r="21466">
          <cell r="B21466"/>
        </row>
        <row r="21467">
          <cell r="B21467"/>
        </row>
        <row r="21468">
          <cell r="B21468"/>
        </row>
        <row r="21469">
          <cell r="B21469"/>
        </row>
        <row r="21470">
          <cell r="B21470"/>
        </row>
        <row r="21471">
          <cell r="B21471"/>
        </row>
        <row r="21472">
          <cell r="B21472"/>
        </row>
        <row r="21473">
          <cell r="B21473"/>
        </row>
        <row r="21474">
          <cell r="B21474"/>
        </row>
        <row r="21475">
          <cell r="B21475"/>
        </row>
        <row r="21476">
          <cell r="B21476"/>
        </row>
        <row r="21477">
          <cell r="B21477"/>
        </row>
        <row r="21478">
          <cell r="B21478"/>
        </row>
        <row r="21479">
          <cell r="B21479"/>
        </row>
        <row r="21480">
          <cell r="B21480"/>
        </row>
        <row r="21481">
          <cell r="B21481"/>
        </row>
        <row r="21482">
          <cell r="B21482"/>
        </row>
        <row r="21483">
          <cell r="B21483"/>
        </row>
        <row r="21484">
          <cell r="B21484"/>
        </row>
        <row r="21485">
          <cell r="B21485"/>
        </row>
        <row r="21486">
          <cell r="B21486"/>
        </row>
        <row r="21487">
          <cell r="B21487"/>
        </row>
        <row r="21488">
          <cell r="B21488"/>
        </row>
        <row r="21489">
          <cell r="B21489"/>
        </row>
        <row r="21490">
          <cell r="B21490"/>
        </row>
        <row r="21491">
          <cell r="B21491"/>
        </row>
        <row r="21492">
          <cell r="B21492"/>
        </row>
        <row r="21493">
          <cell r="B21493"/>
        </row>
        <row r="21494">
          <cell r="B21494"/>
        </row>
        <row r="21495">
          <cell r="B21495"/>
        </row>
        <row r="21496">
          <cell r="B21496"/>
        </row>
        <row r="21497">
          <cell r="B21497"/>
        </row>
        <row r="21498">
          <cell r="B21498"/>
        </row>
        <row r="21499">
          <cell r="B21499"/>
        </row>
        <row r="21500">
          <cell r="B21500"/>
        </row>
        <row r="21501">
          <cell r="B21501"/>
        </row>
        <row r="21502">
          <cell r="B21502"/>
        </row>
        <row r="21503">
          <cell r="B21503"/>
        </row>
        <row r="21504">
          <cell r="B21504"/>
        </row>
        <row r="21505">
          <cell r="B21505"/>
        </row>
        <row r="21506">
          <cell r="B21506"/>
        </row>
        <row r="21507">
          <cell r="B21507"/>
        </row>
        <row r="21508">
          <cell r="B21508"/>
        </row>
        <row r="21509">
          <cell r="B21509"/>
        </row>
        <row r="21510">
          <cell r="B21510"/>
        </row>
        <row r="21511">
          <cell r="B21511"/>
        </row>
        <row r="21512">
          <cell r="B21512"/>
        </row>
        <row r="21513">
          <cell r="B21513"/>
        </row>
        <row r="21514">
          <cell r="B21514"/>
        </row>
        <row r="21515">
          <cell r="B21515"/>
        </row>
        <row r="21516">
          <cell r="B21516"/>
        </row>
        <row r="21517">
          <cell r="B21517"/>
        </row>
        <row r="21518">
          <cell r="B21518"/>
        </row>
        <row r="21519">
          <cell r="B21519"/>
        </row>
        <row r="21520">
          <cell r="B21520"/>
        </row>
        <row r="21521">
          <cell r="B21521"/>
        </row>
        <row r="21522">
          <cell r="B21522"/>
        </row>
        <row r="21523">
          <cell r="B21523"/>
        </row>
        <row r="21524">
          <cell r="B21524"/>
        </row>
        <row r="21525">
          <cell r="B21525"/>
        </row>
        <row r="21526">
          <cell r="B21526"/>
        </row>
        <row r="21527">
          <cell r="B21527"/>
        </row>
        <row r="21528">
          <cell r="B21528"/>
        </row>
        <row r="21529">
          <cell r="B21529"/>
        </row>
        <row r="21530">
          <cell r="B21530"/>
        </row>
        <row r="21531">
          <cell r="B21531"/>
        </row>
        <row r="21532">
          <cell r="B21532"/>
        </row>
        <row r="21533">
          <cell r="B21533"/>
        </row>
        <row r="21534">
          <cell r="B21534"/>
        </row>
        <row r="21535">
          <cell r="B21535"/>
        </row>
        <row r="21536">
          <cell r="B21536"/>
        </row>
        <row r="21537">
          <cell r="B21537"/>
        </row>
        <row r="21538">
          <cell r="B21538"/>
        </row>
        <row r="21539">
          <cell r="B21539"/>
        </row>
        <row r="21540">
          <cell r="B21540"/>
        </row>
        <row r="21541">
          <cell r="B21541"/>
        </row>
        <row r="21542">
          <cell r="B21542"/>
        </row>
        <row r="21543">
          <cell r="B21543"/>
        </row>
        <row r="21544">
          <cell r="B21544"/>
        </row>
        <row r="21545">
          <cell r="B21545"/>
        </row>
        <row r="21546">
          <cell r="B21546"/>
        </row>
        <row r="21547">
          <cell r="B21547"/>
        </row>
        <row r="21548">
          <cell r="B21548"/>
        </row>
        <row r="21549">
          <cell r="B21549"/>
        </row>
        <row r="21550">
          <cell r="B21550"/>
        </row>
        <row r="21551">
          <cell r="B21551"/>
        </row>
        <row r="21552">
          <cell r="B21552"/>
        </row>
        <row r="21553">
          <cell r="B21553"/>
        </row>
        <row r="21554">
          <cell r="B21554"/>
        </row>
        <row r="21555">
          <cell r="B21555"/>
        </row>
        <row r="21556">
          <cell r="B21556"/>
        </row>
        <row r="21557">
          <cell r="B21557"/>
        </row>
        <row r="21558">
          <cell r="B21558"/>
        </row>
        <row r="21559">
          <cell r="B21559"/>
        </row>
        <row r="21560">
          <cell r="B21560"/>
        </row>
        <row r="21561">
          <cell r="B21561"/>
        </row>
        <row r="21562">
          <cell r="B21562"/>
        </row>
        <row r="21563">
          <cell r="B21563"/>
        </row>
        <row r="21564">
          <cell r="B21564"/>
        </row>
        <row r="21565">
          <cell r="B21565"/>
        </row>
        <row r="21566">
          <cell r="B21566"/>
        </row>
        <row r="21567">
          <cell r="B21567"/>
        </row>
        <row r="21568">
          <cell r="B21568"/>
        </row>
        <row r="21569">
          <cell r="B21569"/>
        </row>
        <row r="21570">
          <cell r="B21570"/>
        </row>
        <row r="21571">
          <cell r="B21571"/>
        </row>
        <row r="21572">
          <cell r="B21572"/>
        </row>
        <row r="21573">
          <cell r="B21573"/>
        </row>
        <row r="21574">
          <cell r="B21574"/>
        </row>
        <row r="21575">
          <cell r="B21575"/>
        </row>
        <row r="21576">
          <cell r="B21576"/>
        </row>
        <row r="21577">
          <cell r="B21577"/>
        </row>
        <row r="21578">
          <cell r="B21578"/>
        </row>
        <row r="21579">
          <cell r="B21579"/>
        </row>
        <row r="21580">
          <cell r="B21580"/>
        </row>
        <row r="21581">
          <cell r="B21581"/>
        </row>
        <row r="21582">
          <cell r="B21582"/>
        </row>
        <row r="21583">
          <cell r="B21583"/>
        </row>
        <row r="21584">
          <cell r="B21584"/>
        </row>
        <row r="21585">
          <cell r="B21585"/>
        </row>
        <row r="21586">
          <cell r="B21586"/>
        </row>
        <row r="21587">
          <cell r="B21587"/>
        </row>
        <row r="21588">
          <cell r="B21588"/>
        </row>
        <row r="21589">
          <cell r="B21589"/>
        </row>
        <row r="21590">
          <cell r="B21590"/>
        </row>
        <row r="21591">
          <cell r="B21591"/>
        </row>
        <row r="21592">
          <cell r="B21592"/>
        </row>
        <row r="21593">
          <cell r="B21593"/>
        </row>
        <row r="21594">
          <cell r="B21594"/>
        </row>
        <row r="21595">
          <cell r="B21595"/>
        </row>
        <row r="21596">
          <cell r="B21596"/>
        </row>
        <row r="21597">
          <cell r="B21597"/>
        </row>
        <row r="21598">
          <cell r="B21598"/>
        </row>
        <row r="21599">
          <cell r="B21599"/>
        </row>
        <row r="21600">
          <cell r="B21600"/>
        </row>
        <row r="21601">
          <cell r="B21601"/>
        </row>
        <row r="21602">
          <cell r="B21602"/>
        </row>
        <row r="21603">
          <cell r="B21603"/>
        </row>
        <row r="21604">
          <cell r="B21604"/>
        </row>
        <row r="21605">
          <cell r="B21605"/>
        </row>
        <row r="21606">
          <cell r="B21606"/>
        </row>
        <row r="21607">
          <cell r="B21607"/>
        </row>
        <row r="21608">
          <cell r="B21608"/>
        </row>
        <row r="21609">
          <cell r="B21609"/>
        </row>
        <row r="21610">
          <cell r="B21610"/>
        </row>
        <row r="21611">
          <cell r="B21611"/>
        </row>
        <row r="21612">
          <cell r="B21612"/>
        </row>
        <row r="21613">
          <cell r="B21613"/>
        </row>
        <row r="21614">
          <cell r="B21614"/>
        </row>
        <row r="21615">
          <cell r="B21615"/>
        </row>
        <row r="21616">
          <cell r="B21616"/>
        </row>
        <row r="21617">
          <cell r="B21617"/>
        </row>
        <row r="21618">
          <cell r="B21618"/>
        </row>
        <row r="21619">
          <cell r="B21619"/>
        </row>
        <row r="21620">
          <cell r="B21620"/>
        </row>
        <row r="21621">
          <cell r="B21621"/>
        </row>
        <row r="21622">
          <cell r="B21622"/>
        </row>
        <row r="21623">
          <cell r="B21623"/>
        </row>
        <row r="21624">
          <cell r="B21624"/>
        </row>
        <row r="21625">
          <cell r="B21625"/>
        </row>
        <row r="21626">
          <cell r="B21626"/>
        </row>
        <row r="21627">
          <cell r="B21627"/>
        </row>
        <row r="21628">
          <cell r="B21628"/>
        </row>
        <row r="21629">
          <cell r="B21629"/>
        </row>
        <row r="21630">
          <cell r="B21630"/>
        </row>
        <row r="21631">
          <cell r="B21631"/>
        </row>
        <row r="21632">
          <cell r="B21632"/>
        </row>
        <row r="21633">
          <cell r="B21633"/>
        </row>
        <row r="21634">
          <cell r="B21634"/>
        </row>
        <row r="21635">
          <cell r="B21635"/>
        </row>
        <row r="21636">
          <cell r="B21636"/>
        </row>
        <row r="21637">
          <cell r="B21637"/>
        </row>
        <row r="21638">
          <cell r="B21638"/>
        </row>
        <row r="21639">
          <cell r="B21639"/>
        </row>
        <row r="21640">
          <cell r="B21640"/>
        </row>
        <row r="21641">
          <cell r="B21641"/>
        </row>
        <row r="21642">
          <cell r="B21642"/>
        </row>
        <row r="21643">
          <cell r="B21643"/>
        </row>
        <row r="21644">
          <cell r="B21644"/>
        </row>
        <row r="21645">
          <cell r="B21645"/>
        </row>
        <row r="21646">
          <cell r="B21646"/>
        </row>
        <row r="21647">
          <cell r="B21647"/>
        </row>
        <row r="21648">
          <cell r="B21648"/>
        </row>
        <row r="21649">
          <cell r="B21649"/>
        </row>
        <row r="21650">
          <cell r="B21650"/>
        </row>
        <row r="21651">
          <cell r="B21651"/>
        </row>
        <row r="21652">
          <cell r="B21652"/>
        </row>
        <row r="21653">
          <cell r="B21653"/>
        </row>
        <row r="21654">
          <cell r="B21654"/>
        </row>
        <row r="21655">
          <cell r="B21655"/>
        </row>
        <row r="21656">
          <cell r="B21656"/>
        </row>
        <row r="21657">
          <cell r="B21657"/>
        </row>
        <row r="21658">
          <cell r="B21658"/>
        </row>
        <row r="21659">
          <cell r="B21659"/>
        </row>
        <row r="21660">
          <cell r="B21660"/>
        </row>
        <row r="21661">
          <cell r="B21661"/>
        </row>
        <row r="21662">
          <cell r="B21662"/>
        </row>
        <row r="21663">
          <cell r="B21663"/>
        </row>
        <row r="21664">
          <cell r="B21664"/>
        </row>
        <row r="21665">
          <cell r="B21665"/>
        </row>
        <row r="21666">
          <cell r="B21666"/>
        </row>
        <row r="21667">
          <cell r="B21667"/>
        </row>
        <row r="21668">
          <cell r="B21668"/>
        </row>
        <row r="21669">
          <cell r="B21669"/>
        </row>
        <row r="21670">
          <cell r="B21670"/>
        </row>
        <row r="21671">
          <cell r="B21671"/>
        </row>
        <row r="21672">
          <cell r="B21672"/>
        </row>
        <row r="21673">
          <cell r="B21673"/>
        </row>
        <row r="21674">
          <cell r="B21674"/>
        </row>
        <row r="21675">
          <cell r="B21675"/>
        </row>
        <row r="21676">
          <cell r="B21676"/>
        </row>
        <row r="21677">
          <cell r="B21677"/>
        </row>
        <row r="21678">
          <cell r="B21678"/>
        </row>
        <row r="21679">
          <cell r="B21679"/>
        </row>
        <row r="21680">
          <cell r="B21680"/>
        </row>
        <row r="21681">
          <cell r="B21681"/>
        </row>
        <row r="21682">
          <cell r="B21682"/>
        </row>
        <row r="21683">
          <cell r="B21683"/>
        </row>
        <row r="21684">
          <cell r="B21684"/>
        </row>
        <row r="21685">
          <cell r="B21685"/>
        </row>
        <row r="21686">
          <cell r="B21686"/>
        </row>
        <row r="21687">
          <cell r="B21687"/>
        </row>
        <row r="21688">
          <cell r="B21688"/>
        </row>
        <row r="21689">
          <cell r="B21689"/>
        </row>
        <row r="21690">
          <cell r="B21690"/>
        </row>
        <row r="21691">
          <cell r="B21691"/>
        </row>
        <row r="21692">
          <cell r="B21692"/>
        </row>
        <row r="21693">
          <cell r="B21693"/>
        </row>
        <row r="21694">
          <cell r="B21694"/>
        </row>
        <row r="21695">
          <cell r="B21695"/>
        </row>
        <row r="21696">
          <cell r="B21696"/>
        </row>
        <row r="21697">
          <cell r="B21697"/>
        </row>
        <row r="21698">
          <cell r="B21698"/>
        </row>
        <row r="21699">
          <cell r="B21699"/>
        </row>
        <row r="21700">
          <cell r="B21700"/>
        </row>
        <row r="21701">
          <cell r="B21701"/>
        </row>
        <row r="21702">
          <cell r="B21702"/>
        </row>
        <row r="21703">
          <cell r="B21703"/>
        </row>
        <row r="21704">
          <cell r="B21704"/>
        </row>
        <row r="21705">
          <cell r="B21705"/>
        </row>
        <row r="21706">
          <cell r="B21706"/>
        </row>
        <row r="21707">
          <cell r="B21707"/>
        </row>
        <row r="21708">
          <cell r="B21708"/>
        </row>
        <row r="21709">
          <cell r="B21709"/>
        </row>
        <row r="21710">
          <cell r="B21710"/>
        </row>
        <row r="21711">
          <cell r="B21711"/>
        </row>
        <row r="21712">
          <cell r="B21712"/>
        </row>
        <row r="21713">
          <cell r="B21713"/>
        </row>
        <row r="21714">
          <cell r="B21714"/>
        </row>
        <row r="21715">
          <cell r="B21715"/>
        </row>
        <row r="21716">
          <cell r="B21716"/>
        </row>
        <row r="21717">
          <cell r="B21717"/>
        </row>
        <row r="21718">
          <cell r="B21718"/>
        </row>
        <row r="21719">
          <cell r="B21719"/>
        </row>
        <row r="21720">
          <cell r="B21720"/>
        </row>
        <row r="21721">
          <cell r="B21721"/>
        </row>
        <row r="21722">
          <cell r="B21722"/>
        </row>
        <row r="21723">
          <cell r="B21723"/>
        </row>
        <row r="21724">
          <cell r="B21724"/>
        </row>
        <row r="21725">
          <cell r="B21725"/>
        </row>
        <row r="21726">
          <cell r="B21726"/>
        </row>
        <row r="21727">
          <cell r="B21727"/>
        </row>
        <row r="21728">
          <cell r="B21728"/>
        </row>
        <row r="21729">
          <cell r="B21729"/>
        </row>
        <row r="21730">
          <cell r="B21730"/>
        </row>
        <row r="21731">
          <cell r="B21731"/>
        </row>
        <row r="21732">
          <cell r="B21732"/>
        </row>
        <row r="21733">
          <cell r="B21733"/>
        </row>
        <row r="21734">
          <cell r="B21734"/>
        </row>
        <row r="21735">
          <cell r="B21735"/>
        </row>
        <row r="21736">
          <cell r="B21736"/>
        </row>
        <row r="21737">
          <cell r="B21737"/>
        </row>
        <row r="21738">
          <cell r="B21738"/>
        </row>
        <row r="21739">
          <cell r="B21739"/>
        </row>
        <row r="21740">
          <cell r="B21740"/>
        </row>
        <row r="21741">
          <cell r="B21741"/>
        </row>
        <row r="21742">
          <cell r="B21742"/>
        </row>
        <row r="21743">
          <cell r="B21743"/>
        </row>
        <row r="21744">
          <cell r="B21744"/>
        </row>
        <row r="21745">
          <cell r="B21745"/>
        </row>
        <row r="21746">
          <cell r="B21746"/>
        </row>
        <row r="21747">
          <cell r="B21747"/>
        </row>
        <row r="21748">
          <cell r="B21748"/>
        </row>
        <row r="21749">
          <cell r="B21749"/>
        </row>
        <row r="21750">
          <cell r="B21750"/>
        </row>
        <row r="21751">
          <cell r="B21751"/>
        </row>
        <row r="21752">
          <cell r="B21752"/>
        </row>
        <row r="21753">
          <cell r="B21753"/>
        </row>
        <row r="21754">
          <cell r="B21754"/>
        </row>
        <row r="21755">
          <cell r="B21755"/>
        </row>
        <row r="21756">
          <cell r="B21756"/>
        </row>
        <row r="21757">
          <cell r="B21757"/>
        </row>
        <row r="21758">
          <cell r="B21758"/>
        </row>
        <row r="21759">
          <cell r="B21759"/>
        </row>
        <row r="21760">
          <cell r="B21760"/>
        </row>
        <row r="21761">
          <cell r="B21761"/>
        </row>
        <row r="21762">
          <cell r="B21762"/>
        </row>
        <row r="21763">
          <cell r="B21763"/>
        </row>
        <row r="21764">
          <cell r="B21764"/>
        </row>
        <row r="21765">
          <cell r="B21765"/>
        </row>
        <row r="21766">
          <cell r="B21766"/>
        </row>
        <row r="21767">
          <cell r="B21767"/>
        </row>
        <row r="21768">
          <cell r="B21768"/>
        </row>
        <row r="21769">
          <cell r="B21769"/>
        </row>
        <row r="21770">
          <cell r="B21770"/>
        </row>
        <row r="21771">
          <cell r="B21771"/>
        </row>
        <row r="21772">
          <cell r="B21772"/>
        </row>
        <row r="21773">
          <cell r="B21773"/>
        </row>
        <row r="21774">
          <cell r="B21774"/>
        </row>
        <row r="21775">
          <cell r="B21775"/>
        </row>
        <row r="21776">
          <cell r="B21776"/>
        </row>
        <row r="21777">
          <cell r="B21777"/>
        </row>
        <row r="21778">
          <cell r="B21778"/>
        </row>
        <row r="21779">
          <cell r="B21779"/>
        </row>
        <row r="21780">
          <cell r="B21780"/>
        </row>
        <row r="21781">
          <cell r="B21781"/>
        </row>
        <row r="21782">
          <cell r="B21782"/>
        </row>
        <row r="21783">
          <cell r="B21783"/>
        </row>
        <row r="21784">
          <cell r="B21784"/>
        </row>
        <row r="21785">
          <cell r="B21785"/>
        </row>
        <row r="21786">
          <cell r="B21786"/>
        </row>
        <row r="21787">
          <cell r="B21787"/>
        </row>
        <row r="21788">
          <cell r="B21788"/>
        </row>
        <row r="21789">
          <cell r="B21789"/>
        </row>
        <row r="21790">
          <cell r="B21790"/>
        </row>
        <row r="21791">
          <cell r="B21791"/>
        </row>
        <row r="21792">
          <cell r="B21792"/>
        </row>
        <row r="21793">
          <cell r="B21793"/>
        </row>
        <row r="21794">
          <cell r="B21794"/>
        </row>
        <row r="21795">
          <cell r="B21795"/>
        </row>
        <row r="21796">
          <cell r="B21796"/>
        </row>
        <row r="21797">
          <cell r="B21797"/>
        </row>
        <row r="21798">
          <cell r="B21798"/>
        </row>
        <row r="21799">
          <cell r="B21799"/>
        </row>
        <row r="21800">
          <cell r="B21800"/>
        </row>
        <row r="21801">
          <cell r="B21801"/>
        </row>
        <row r="21802">
          <cell r="B21802"/>
        </row>
        <row r="21803">
          <cell r="B21803"/>
        </row>
        <row r="21804">
          <cell r="B21804"/>
        </row>
        <row r="21805">
          <cell r="B21805"/>
        </row>
        <row r="21806">
          <cell r="B21806"/>
        </row>
        <row r="21807">
          <cell r="B21807"/>
        </row>
        <row r="21808">
          <cell r="B21808"/>
        </row>
        <row r="21809">
          <cell r="B21809"/>
        </row>
        <row r="21810">
          <cell r="B21810"/>
        </row>
        <row r="21811">
          <cell r="B21811"/>
        </row>
        <row r="21812">
          <cell r="B21812"/>
        </row>
        <row r="21813">
          <cell r="B21813"/>
        </row>
        <row r="21814">
          <cell r="B21814"/>
        </row>
        <row r="21815">
          <cell r="B21815"/>
        </row>
        <row r="21816">
          <cell r="B21816"/>
        </row>
        <row r="21817">
          <cell r="B21817"/>
        </row>
        <row r="21818">
          <cell r="B21818"/>
        </row>
        <row r="21819">
          <cell r="B21819"/>
        </row>
        <row r="21820">
          <cell r="B21820"/>
          <cell r="U21820"/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JV202505"/>
      <sheetName val="workjv202505"/>
      <sheetName val="Detail1"/>
      <sheetName val="ECL_MAY2025"/>
      <sheetName val="EXIM_EXIB TB MAY25"/>
    </sheetNames>
    <sheetDataSet>
      <sheetData sheetId="0"/>
      <sheetData sheetId="1"/>
      <sheetData sheetId="2"/>
      <sheetData sheetId="3">
        <row r="167">
          <cell r="K167">
            <v>154867064.15099165</v>
          </cell>
          <cell r="L167">
            <v>136806381.58871797</v>
          </cell>
          <cell r="M167">
            <v>18060682.5622737</v>
          </cell>
        </row>
      </sheetData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'matul A'in binti Japilos" refreshedDate="45847.617236458333" createdVersion="8" refreshedVersion="8" minRefreshableVersion="3" recordCount="179" xr:uid="{B652F252-56B6-4E1A-BB8D-275781D7ED60}">
  <cacheSource type="worksheet">
    <worksheetSource ref="A2:S181" sheet="ECL"/>
  </cacheSource>
  <cacheFields count="19">
    <cacheField name="facility_exim_account_num" numFmtId="0">
      <sharedItems containsBlank="1" containsMixedTypes="1" containsNumber="1" containsInteger="1" minValue="3.3080213712003302E+17" maxValue="3.3080213721600397E+17"/>
    </cacheField>
    <cacheField name="Finance (SAP) Number" numFmtId="0">
      <sharedItems containsMixedTypes="1" containsNumber="1" containsInteger="1" minValue="500400" maxValue="501259"/>
    </cacheField>
    <cacheField name="Type of Financing" numFmtId="0">
      <sharedItems count="2">
        <s v="Islamic"/>
        <s v="Conventional"/>
      </sharedItems>
    </cacheField>
    <cacheField name="Borrower name" numFmtId="0">
      <sharedItems/>
    </cacheField>
    <cacheField name="Currency" numFmtId="0">
      <sharedItems/>
    </cacheField>
    <cacheField name="Watchlist (Yes/No)" numFmtId="0">
      <sharedItems/>
    </cacheField>
    <cacheField name="Undrawn/BG" numFmtId="0">
      <sharedItems count="2">
        <s v="Undrawn"/>
        <s v="BG"/>
      </sharedItems>
    </cacheField>
    <cacheField name="MFRS staging " numFmtId="0">
      <sharedItems containsSemiMixedTypes="0" containsString="0" containsNumber="1" containsInteger="1" minValue="1" maxValue="2" count="2">
        <n v="1"/>
        <n v="2"/>
      </sharedItems>
    </cacheField>
    <cacheField name="MFRS staging 2" numFmtId="0">
      <sharedItems containsSemiMixedTypes="0" containsString="0" containsNumber="1" containsInteger="1" minValue="0" maxValue="2" count="3">
        <n v="1"/>
        <n v="2"/>
        <n v="0"/>
      </sharedItems>
    </cacheField>
    <cacheField name="Staging movement" numFmtId="0">
      <sharedItems/>
    </cacheField>
    <cacheField name="ECL - June 2025" numFmtId="164">
      <sharedItems containsSemiMixedTypes="0" containsString="0" containsNumber="1" minValue="0" maxValue="23993977.528033696"/>
    </cacheField>
    <cacheField name="Total ECL MYR (LAF)" numFmtId="164">
      <sharedItems containsSemiMixedTypes="0" containsString="0" containsNumber="1" minValue="0" maxValue="23993977.528033696"/>
    </cacheField>
    <cacheField name="Total ECL MYR (C&amp;C)" numFmtId="164">
      <sharedItems containsSemiMixedTypes="0" containsString="0" containsNumber="1" minValue="-1.4415253390211947E-4" maxValue="7900369.2960365135"/>
    </cacheField>
    <cacheField name="ECL - May 2025" numFmtId="164">
      <sharedItems containsSemiMixedTypes="0" containsString="0" containsNumber="1" minValue="0" maxValue="26678004.807748321"/>
    </cacheField>
    <cacheField name="Total ECL MYR (LAF)2" numFmtId="164">
      <sharedItems containsSemiMixedTypes="0" containsString="0" containsNumber="1" minValue="-127728.062203889" maxValue="26678004.807748321"/>
    </cacheField>
    <cacheField name="Total ECL MYR (C&amp;C)2" numFmtId="164">
      <sharedItems containsSemiMixedTypes="0" containsString="0" containsNumber="1" minValue="0" maxValue="2526963.2412434937"/>
    </cacheField>
    <cacheField name="ECL - June 20252" numFmtId="164">
      <sharedItems containsSemiMixedTypes="0" containsString="0" containsNumber="1" minValue="-22966959.467287321" maxValue="7076801.0352417501"/>
    </cacheField>
    <cacheField name="Total ECL MYR (LAF)3" numFmtId="164">
      <sharedItems containsSemiMixedTypes="0" containsString="0" containsNumber="1" minValue="-22966959.467287321" maxValue="8244949.0005228641"/>
    </cacheField>
    <cacheField name="Total ECL MYR (C&amp;C)3" numFmtId="164">
      <sharedItems containsSemiMixedTypes="0" containsString="0" containsNumber="1" minValue="-2526963.2412434937" maxValue="6955160.04920579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9">
  <r>
    <s v="330801137107039000"/>
    <n v="501180"/>
    <x v="0"/>
    <s v="AEMULUS CORPORATION SDN BHD "/>
    <s v="MYR"/>
    <s v="No"/>
    <x v="0"/>
    <x v="0"/>
    <x v="0"/>
    <b v="1"/>
    <n v="3754.2444127324338"/>
    <n v="3754.2444127324338"/>
    <n v="0"/>
    <n v="527551.76705231087"/>
    <n v="527551.76705231087"/>
    <n v="0"/>
    <n v="-523797.52263957844"/>
    <n v="-523797.52263957844"/>
    <n v="0"/>
  </r>
  <r>
    <s v="330801137110032900"/>
    <n v="501125"/>
    <x v="0"/>
    <s v="AESCOMED HEALTHCARE SDN BHD "/>
    <s v="MYR"/>
    <s v="No"/>
    <x v="0"/>
    <x v="0"/>
    <x v="0"/>
    <b v="1"/>
    <n v="50690.814064937564"/>
    <n v="21829.312995606881"/>
    <n v="28861.501069330683"/>
    <n v="50584.345181535406"/>
    <n v="13205.551532628713"/>
    <n v="37378.793648906692"/>
    <n v="106.4688834021581"/>
    <n v="8623.7614629781674"/>
    <n v="-8517.2925795760093"/>
  </r>
  <r>
    <s v="330801137110036300"/>
    <n v="501172"/>
    <x v="0"/>
    <s v="AGRO 19 BERHAD"/>
    <s v="MYR"/>
    <s v="No"/>
    <x v="0"/>
    <x v="0"/>
    <x v="0"/>
    <b v="1"/>
    <n v="1060712.6953413284"/>
    <n v="974806.35001003812"/>
    <n v="85906.345331290257"/>
    <n v="397811.32710151945"/>
    <n v="397537.42074385507"/>
    <n v="273.90635766435298"/>
    <n v="662901.36823980894"/>
    <n v="577268.92926618306"/>
    <n v="85632.438973625904"/>
  </r>
  <r>
    <s v="330801137132031000"/>
    <n v="501111"/>
    <x v="0"/>
    <s v="AGRO 19 BERHAD"/>
    <s v="MYR"/>
    <s v="No"/>
    <x v="0"/>
    <x v="0"/>
    <x v="0"/>
    <b v="1"/>
    <n v="378970.18619677232"/>
    <n v="376930.88262737711"/>
    <n v="2039.3035693952243"/>
    <n v="327189.11254282744"/>
    <n v="302252.21982967528"/>
    <n v="24936.892713152149"/>
    <n v="51781.073653944884"/>
    <n v="74678.662797701836"/>
    <n v="-22897.589143756923"/>
  </r>
  <r>
    <s v="330801137110037500"/>
    <n v="501166"/>
    <x v="0"/>
    <s v="AGRO 19 INDUSTRIES SDN BHD (FORMERLY KNOWN AS RR INDUSTRIES SDN BHD)"/>
    <s v="MYR"/>
    <s v="No"/>
    <x v="0"/>
    <x v="0"/>
    <x v="0"/>
    <b v="1"/>
    <n v="123766.38508413218"/>
    <n v="47656.586251389512"/>
    <n v="76109.798832742672"/>
    <n v="125990.85409301317"/>
    <n v="-127728.062203889"/>
    <n v="253718.91629690217"/>
    <n v="-2224.4690088809875"/>
    <n v="175384.64845527851"/>
    <n v="-177609.1174641595"/>
  </r>
  <r>
    <s v="330801137107035701"/>
    <n v="501173"/>
    <x v="0"/>
    <s v="AGRO 19 INDUSTRIES SDN BHD (FORMERLY KNOWN AS RR INDUSTRIES SDN BHD)"/>
    <s v="MYR"/>
    <s v="No"/>
    <x v="0"/>
    <x v="0"/>
    <x v="0"/>
    <b v="1"/>
    <n v="51057.662579311836"/>
    <n v="49325.398952640739"/>
    <n v="1732.2636266711008"/>
    <n v="45854.136309094261"/>
    <n v="45854.136309094261"/>
    <n v="0"/>
    <n v="5203.5262702175751"/>
    <n v="3471.2626435464772"/>
    <n v="1732.2636266711008"/>
  </r>
  <r>
    <s v="330801137110033100"/>
    <n v="501129"/>
    <x v="0"/>
    <s v="AMC CINCARIA SDN. BHD."/>
    <s v="MYR"/>
    <s v="No"/>
    <x v="0"/>
    <x v="0"/>
    <x v="0"/>
    <b v="1"/>
    <n v="141786.04090688462"/>
    <n v="0"/>
    <n v="141786.04090688462"/>
    <n v="141793.86798746651"/>
    <n v="11890.591821485476"/>
    <n v="129903.27616598103"/>
    <n v="-7.8270805818901863"/>
    <n v="-11890.591821485476"/>
    <n v="11882.764740903585"/>
  </r>
  <r>
    <s v="330803137102038900"/>
    <n v="501209"/>
    <x v="0"/>
    <s v="AMCORP PROPERTIES BERHAD"/>
    <s v="GBP"/>
    <s v="No"/>
    <x v="0"/>
    <x v="0"/>
    <x v="0"/>
    <b v="1"/>
    <n v="9922409.6486033294"/>
    <n v="8110475.1880150046"/>
    <n v="1811934.4605883246"/>
    <n v="7674598.3600000003"/>
    <n v="6809036.6498962352"/>
    <n v="865561.71010376536"/>
    <n v="2247811.2886033291"/>
    <n v="1301438.5381187694"/>
    <n v="946372.75048455922"/>
  </r>
  <r>
    <s v="330801137120035600"/>
    <n v="501161"/>
    <x v="0"/>
    <s v="ANN JOO INTEGRATED STEEL SDN BHD"/>
    <s v="MYR"/>
    <s v="No"/>
    <x v="0"/>
    <x v="0"/>
    <x v="0"/>
    <b v="1"/>
    <n v="2504119.814896171"/>
    <n v="1304278.4124782844"/>
    <n v="1199841.4024178865"/>
    <n v="2457186.7691311948"/>
    <n v="1254555.6987582347"/>
    <n v="1202631.0703729601"/>
    <n v="46933.045764976181"/>
    <n v="49722.713720049709"/>
    <n v="-2789.667955073528"/>
  </r>
  <r>
    <s v="330801137107031400"/>
    <n v="501116"/>
    <x v="0"/>
    <s v="ASIA CARGO NETWORK SDN BHD"/>
    <s v="MYR"/>
    <s v="Yes"/>
    <x v="0"/>
    <x v="1"/>
    <x v="1"/>
    <b v="1"/>
    <n v="73358.127467579499"/>
    <n v="73358.127467579499"/>
    <n v="0"/>
    <n v="75798.328925910435"/>
    <n v="75798.328925910435"/>
    <n v="0"/>
    <n v="-2440.2014583309356"/>
    <n v="-2440.2014583309356"/>
    <n v="0"/>
  </r>
  <r>
    <s v="330801137121031500"/>
    <n v="501117"/>
    <x v="0"/>
    <s v="ASIA CARGO NETWORK SDN BHD"/>
    <s v="MYR"/>
    <s v="Yes"/>
    <x v="0"/>
    <x v="1"/>
    <x v="1"/>
    <b v="1"/>
    <n v="8480.7308381214061"/>
    <n v="8480.7308381214061"/>
    <n v="0"/>
    <n v="8483.5709320392525"/>
    <n v="8483.5709320392525"/>
    <n v="0"/>
    <n v="-2.8400939178463886"/>
    <n v="-2.8400939178463886"/>
    <n v="0"/>
  </r>
  <r>
    <s v="330801137117031300"/>
    <s v="ACN"/>
    <x v="0"/>
    <s v="ASIA CARGO NETWORK SDN BHD"/>
    <s v="MYR"/>
    <s v="Yes"/>
    <x v="1"/>
    <x v="1"/>
    <x v="1"/>
    <b v="1"/>
    <n v="1909.856060559418"/>
    <n v="0"/>
    <n v="1909.856060559418"/>
    <n v="1909.856060559418"/>
    <n v="0"/>
    <n v="1909.856060559418"/>
    <n v="0"/>
    <n v="0"/>
    <n v="0"/>
  </r>
  <r>
    <m/>
    <s v="EXIM/ACN/BG/25/009"/>
    <x v="0"/>
    <s v="ASIA CARGO NETWORK SDN BHD"/>
    <s v="MYR"/>
    <s v="Yes"/>
    <x v="1"/>
    <x v="1"/>
    <x v="1"/>
    <b v="1"/>
    <n v="954.92803027970899"/>
    <n v="0"/>
    <n v="954.92803027970899"/>
    <n v="0"/>
    <n v="0"/>
    <n v="0"/>
    <n v="954.92803027970899"/>
    <n v="0"/>
    <n v="954.92803027970899"/>
  </r>
  <r>
    <s v="330801137110040000"/>
    <n v="501231"/>
    <x v="0"/>
    <s v="A-T PRECISION ENGINEERING SDN. BHD."/>
    <s v="MYR"/>
    <s v="No"/>
    <x v="0"/>
    <x v="0"/>
    <x v="0"/>
    <b v="1"/>
    <n v="96033.041177192616"/>
    <n v="95947.00904731304"/>
    <n v="86.032129879579117"/>
    <n v="172985.77267252805"/>
    <n v="166677.3037534983"/>
    <n v="6308.4689190297559"/>
    <n v="-76952.731495335436"/>
    <n v="-70730.294706185261"/>
    <n v="-6222.436789150177"/>
  </r>
  <r>
    <s v="330801137110034100"/>
    <n v="501137"/>
    <x v="0"/>
    <s v="BERTAMBEST SDN. BHD."/>
    <s v="MYR"/>
    <s v="No"/>
    <x v="0"/>
    <x v="0"/>
    <x v="0"/>
    <b v="1"/>
    <n v="130101.75842711105"/>
    <n v="81817.455637570209"/>
    <n v="48284.302789540845"/>
    <n v="169729.95163516834"/>
    <n v="144708.47896298522"/>
    <n v="25021.472672183114"/>
    <n v="-39628.193208057288"/>
    <n v="-62891.023325415008"/>
    <n v="23262.830117357731"/>
  </r>
  <r>
    <s v="330801137110032800"/>
    <n v="501131"/>
    <x v="0"/>
    <s v="BHAVANI FOODS (M) SDN BHD"/>
    <s v="MYR"/>
    <s v="No"/>
    <x v="0"/>
    <x v="0"/>
    <x v="0"/>
    <b v="1"/>
    <n v="1318.0900820280622"/>
    <n v="855.99112389601805"/>
    <n v="462.09895813204412"/>
    <n v="1260.7226182012457"/>
    <n v="1260.7226182012457"/>
    <n v="0"/>
    <n v="57.367463826816447"/>
    <n v="-404.73149430522767"/>
    <n v="462.09895813204412"/>
  </r>
  <r>
    <s v="330801137107031600"/>
    <n v="501114"/>
    <x v="0"/>
    <s v="BHAVANI FOODS (M) SDN BHD"/>
    <s v="MYR"/>
    <s v="No"/>
    <x v="0"/>
    <x v="0"/>
    <x v="0"/>
    <b v="1"/>
    <n v="1127.6672277710861"/>
    <n v="1127.6672277710861"/>
    <n v="0"/>
    <n v="1156.9391344204801"/>
    <n v="1156.9391344204801"/>
    <n v="0"/>
    <n v="-29.271906649393941"/>
    <n v="-29.271906649393941"/>
    <n v="0"/>
  </r>
  <r>
    <s v="330801137107030900"/>
    <n v="501109"/>
    <x v="0"/>
    <s v="BIFORST LOGISTICS SDN. BHD."/>
    <s v="MYR"/>
    <s v="Yes"/>
    <x v="0"/>
    <x v="1"/>
    <x v="1"/>
    <b v="1"/>
    <n v="95933.238219998631"/>
    <n v="95933.238219998631"/>
    <n v="0"/>
    <n v="99290.545590443086"/>
    <n v="99290.545590443086"/>
    <n v="0"/>
    <n v="-3357.3073704444541"/>
    <n v="-3357.3073704444541"/>
    <n v="0"/>
  </r>
  <r>
    <s v="330801137107030700"/>
    <n v="501108"/>
    <x v="0"/>
    <s v="BIFORST LOGISTICS SDN. BHD."/>
    <s v="MYR"/>
    <s v="Yes"/>
    <x v="0"/>
    <x v="1"/>
    <x v="1"/>
    <b v="1"/>
    <n v="36336.207270690014"/>
    <n v="36336.207270690014"/>
    <n v="0"/>
    <n v="37612.825628360188"/>
    <n v="37612.825628360188"/>
    <n v="0"/>
    <n v="-1276.6183576701733"/>
    <n v="-1276.6183576701733"/>
    <n v="0"/>
  </r>
  <r>
    <s v="330801137107030500"/>
    <n v="501106"/>
    <x v="0"/>
    <s v="BIFORST LOGISTICS SDN. BHD."/>
    <s v="MYR"/>
    <s v="Yes"/>
    <x v="0"/>
    <x v="1"/>
    <x v="1"/>
    <b v="1"/>
    <n v="95649.723875038588"/>
    <n v="95649.723875038588"/>
    <n v="0"/>
    <n v="99010.221555797514"/>
    <n v="99010.221555797514"/>
    <n v="0"/>
    <n v="-3360.4976807589264"/>
    <n v="-3360.4976807589264"/>
    <n v="0"/>
  </r>
  <r>
    <s v="330801137107030600"/>
    <n v="501107"/>
    <x v="0"/>
    <s v="BIFORST LOGISTICS SDN. BHD."/>
    <s v="MYR"/>
    <s v="Yes"/>
    <x v="0"/>
    <x v="1"/>
    <x v="1"/>
    <b v="1"/>
    <n v="95115.36733609435"/>
    <n v="95115.36733609435"/>
    <n v="0"/>
    <n v="98457.10087180011"/>
    <n v="98457.10087180011"/>
    <n v="0"/>
    <n v="-3341.73353570576"/>
    <n v="-3341.73353570576"/>
    <n v="0"/>
  </r>
  <r>
    <s v="330801137110026200"/>
    <n v="501035"/>
    <x v="0"/>
    <s v="BIO ENECO SDN BHD"/>
    <s v="MYR"/>
    <s v="No"/>
    <x v="0"/>
    <x v="0"/>
    <x v="0"/>
    <b v="1"/>
    <n v="1366.8498391327482"/>
    <n v="0"/>
    <n v="1366.8498391327482"/>
    <n v="1366.9582745778041"/>
    <n v="105.17727947081266"/>
    <n v="1261.7809951069914"/>
    <n v="-0.10843544505587488"/>
    <n v="-105.17727947081266"/>
    <n v="105.06884402575679"/>
  </r>
  <r>
    <s v="330802137110035500"/>
    <n v="501156"/>
    <x v="0"/>
    <s v="BOUSTEAD PETROLEUM MARKETING SDN BHD"/>
    <s v="USD"/>
    <s v="No"/>
    <x v="0"/>
    <x v="0"/>
    <x v="0"/>
    <b v="1"/>
    <n v="1711379.37275867"/>
    <n v="0"/>
    <n v="1711379.37275867"/>
    <n v="1726760.6071014029"/>
    <n v="126295.64938963437"/>
    <n v="1600464.9577117686"/>
    <n v="-15381.234342732932"/>
    <n v="-126295.64938963437"/>
    <n v="110914.41504690144"/>
  </r>
  <r>
    <s v="330802137121029400"/>
    <n v="501086"/>
    <x v="0"/>
    <s v="BOUSTEAD PETROLEUM MARKETING SDN BHD"/>
    <s v="USD"/>
    <s v="No"/>
    <x v="0"/>
    <x v="0"/>
    <x v="0"/>
    <b v="1"/>
    <n v="856682.69521407643"/>
    <n v="0"/>
    <n v="856682.69521407643"/>
    <n v="864358.60339430207"/>
    <n v="63296.686058664345"/>
    <n v="801061.91733563773"/>
    <n v="-7675.9081802256405"/>
    <n v="-63296.686058664345"/>
    <n v="55620.777878438705"/>
  </r>
  <r>
    <s v="330802138107035200"/>
    <n v="501159"/>
    <x v="0"/>
    <s v="BUMI ARMADA HOLDINGS LABUAN LIMITED"/>
    <s v="USD"/>
    <s v="No"/>
    <x v="0"/>
    <x v="0"/>
    <x v="0"/>
    <b v="1"/>
    <n v="2788508.9358791597"/>
    <n v="2788508.9358791597"/>
    <n v="0"/>
    <n v="1271819.7854136492"/>
    <n v="1271819.7854136492"/>
    <n v="0"/>
    <n v="1516689.1504655106"/>
    <n v="1516689.1504655106"/>
    <n v="0"/>
  </r>
  <r>
    <s v="330802138200030000"/>
    <n v="501100"/>
    <x v="1"/>
    <s v="BUMI ARMADA HOLDINGS LABUAN LIMITED"/>
    <s v="USD"/>
    <s v="No"/>
    <x v="0"/>
    <x v="0"/>
    <x v="0"/>
    <b v="1"/>
    <n v="2082668.9103182289"/>
    <n v="2082668.9103182289"/>
    <n v="0"/>
    <n v="885602.22090636764"/>
    <n v="885602.22090636764"/>
    <n v="0"/>
    <n v="1197066.6894118614"/>
    <n v="1197066.6894118614"/>
    <n v="0"/>
  </r>
  <r>
    <s v="330802137101024600"/>
    <n v="501010"/>
    <x v="0"/>
    <s v="CAHYA MATA PHOSPHATES INDUSTRIES SDN BHD (FORMERLY KNOWN AS MALAYSIAN PHOSPHATE ADDITIVES (SARAWAK) SDN BHD"/>
    <s v="USD"/>
    <s v="Yes"/>
    <x v="0"/>
    <x v="1"/>
    <x v="1"/>
    <b v="1"/>
    <n v="709764.56977798382"/>
    <n v="709764.56977798382"/>
    <n v="0"/>
    <n v="718152.11136089207"/>
    <n v="718152.11136089207"/>
    <n v="0"/>
    <n v="-8387.5415829082485"/>
    <n v="-8387.5415829082485"/>
    <n v="0"/>
  </r>
  <r>
    <s v="330801137110034500"/>
    <n v="501142"/>
    <x v="0"/>
    <s v="CHOON ENG (SARAWAK)SDN.BHD."/>
    <s v="MYR"/>
    <s v="Yes"/>
    <x v="0"/>
    <x v="1"/>
    <x v="0"/>
    <b v="0"/>
    <n v="1680.0843668643683"/>
    <n v="611.07740637286906"/>
    <n v="1069.0069604914993"/>
    <n v="1937.7537130464798"/>
    <n v="1528.1346279468855"/>
    <n v="409.61908509959426"/>
    <n v="-257.66934618211144"/>
    <n v="-917.05722157401647"/>
    <n v="659.38787539190503"/>
  </r>
  <r>
    <s v="330801137107041000"/>
    <n v="501233"/>
    <x v="0"/>
    <s v="CONFAST MOBILE SDN BHD"/>
    <s v="MYR"/>
    <s v="No"/>
    <x v="0"/>
    <x v="0"/>
    <x v="0"/>
    <b v="1"/>
    <n v="3489.8382879587957"/>
    <n v="3281.1770289552878"/>
    <n v="208.66125900350809"/>
    <n v="33784.971741811692"/>
    <n v="33784.971741811692"/>
    <n v="0"/>
    <n v="-30295.133453852897"/>
    <n v="-30503.794712856405"/>
    <n v="208.66125900350809"/>
  </r>
  <r>
    <s v="330802137121039900"/>
    <n v="501222"/>
    <x v="0"/>
    <s v="DUTA MARINE SDN. BHD."/>
    <s v="USD"/>
    <s v="No"/>
    <x v="0"/>
    <x v="0"/>
    <x v="0"/>
    <b v="1"/>
    <n v="1140895.2219812854"/>
    <n v="1140535.2347611682"/>
    <n v="359.98722011706155"/>
    <n v="438658.74"/>
    <n v="437861.49974703841"/>
    <n v="797.2402529615548"/>
    <n v="702236.48198128538"/>
    <n v="702673.7350141299"/>
    <n v="-437.25303284449325"/>
  </r>
  <r>
    <s v="330802137107039500"/>
    <n v="501219"/>
    <x v="0"/>
    <s v="DUTA MARINE SDN. BHD."/>
    <s v="USD"/>
    <s v="No"/>
    <x v="0"/>
    <x v="0"/>
    <x v="0"/>
    <b v="1"/>
    <n v="4052851.9478240125"/>
    <n v="3977813.8020024486"/>
    <n v="75038.145821564103"/>
    <n v="3781736.9000342479"/>
    <n v="3779124.2871970744"/>
    <n v="2612.6128371735285"/>
    <n v="271115.04778976459"/>
    <n v="198689.5148053742"/>
    <n v="72425.532984390578"/>
  </r>
  <r>
    <s v="330801137113031900"/>
    <n v="501112"/>
    <x v="0"/>
    <s v="ENERGY EQUIPMENT TECH SDN. BHD"/>
    <s v="MYR"/>
    <s v="No"/>
    <x v="0"/>
    <x v="0"/>
    <x v="0"/>
    <b v="1"/>
    <n v="180444.14478621539"/>
    <n v="0"/>
    <n v="180444.14478621539"/>
    <n v="180453.49510887789"/>
    <n v="14132.6462221283"/>
    <n v="166320.84888674959"/>
    <n v="-9.3503226625034586"/>
    <n v="-14132.6462221283"/>
    <n v="14123.295899465797"/>
  </r>
  <r>
    <s v="330802137120040400"/>
    <n v="501232"/>
    <x v="0"/>
    <s v="FABULOUS SUNVIEW SDN BHD"/>
    <s v="USD"/>
    <s v="No"/>
    <x v="0"/>
    <x v="0"/>
    <x v="0"/>
    <b v="1"/>
    <n v="344097.9274119105"/>
    <n v="340344.23390296014"/>
    <n v="3753.6935089503686"/>
    <n v="344632.29820224218"/>
    <n v="286261.83939791011"/>
    <n v="58370.458804332069"/>
    <n v="-534.37079033168266"/>
    <n v="54082.394505050033"/>
    <n v="-54616.765295381701"/>
  </r>
  <r>
    <s v="330801137110038801"/>
    <n v="501181"/>
    <x v="0"/>
    <s v="FATHOPES ENERGY SDN. BHD."/>
    <s v="MYR"/>
    <s v="No"/>
    <x v="0"/>
    <x v="0"/>
    <x v="0"/>
    <b v="1"/>
    <n v="249858.11117094159"/>
    <n v="100801.53645142663"/>
    <n v="149056.57471951496"/>
    <n v="337462.56633886212"/>
    <n v="321463.21658041264"/>
    <n v="15999.349758449469"/>
    <n v="-87604.455167920532"/>
    <n v="-220661.68012898602"/>
    <n v="133057.22496106548"/>
  </r>
  <r>
    <s v="330801137110038000"/>
    <n v="501242"/>
    <x v="0"/>
    <s v="FATHOPES ENERGY SDN. BHD."/>
    <s v="MYR"/>
    <s v="No"/>
    <x v="0"/>
    <x v="0"/>
    <x v="0"/>
    <b v="1"/>
    <n v="416383.49707831471"/>
    <n v="30837.354422293429"/>
    <n v="385546.14265602129"/>
    <n v="391093.57845916192"/>
    <n v="41569.475795289036"/>
    <n v="349524.10266387288"/>
    <n v="25289.918619152799"/>
    <n v="-10732.121372995607"/>
    <n v="36022.039992148406"/>
  </r>
  <r>
    <s v="330801137110038802"/>
    <n v="501208"/>
    <x v="0"/>
    <s v="FATHOPES ENERGY SDN. BHD."/>
    <s v="MYR"/>
    <s v="No"/>
    <x v="0"/>
    <x v="0"/>
    <x v="0"/>
    <b v="1"/>
    <n v="333564.27307220839"/>
    <n v="282047.52597999695"/>
    <n v="51516.747092211444"/>
    <n v="260613.59685617467"/>
    <n v="207716.68266771382"/>
    <n v="52896.914188460847"/>
    <n v="72950.676216033724"/>
    <n v="74330.843312283134"/>
    <n v="-1380.1670962494027"/>
  </r>
  <r>
    <s v="330801137110011300"/>
    <n v="500784"/>
    <x v="0"/>
    <s v="FGV CAPITAL SDN BHD"/>
    <s v="MYR"/>
    <s v="Yes"/>
    <x v="0"/>
    <x v="1"/>
    <x v="0"/>
    <b v="0"/>
    <n v="11741563.122932553"/>
    <n v="11741563.122932553"/>
    <n v="0"/>
    <n v="6023577.363653183"/>
    <n v="3496614.1224096892"/>
    <n v="2526963.2412434937"/>
    <n v="5717985.7592793703"/>
    <n v="8244949.0005228641"/>
    <n v="-2526963.2412434937"/>
  </r>
  <r>
    <s v="330801137110035000"/>
    <n v="501147"/>
    <x v="0"/>
    <s v="GEMILANG COACHWORK SDN. BHD."/>
    <s v="MYR"/>
    <s v="No"/>
    <x v="0"/>
    <x v="0"/>
    <x v="0"/>
    <b v="1"/>
    <n v="182214.32119949622"/>
    <n v="172826.5240218243"/>
    <n v="9387.7971776719096"/>
    <n v="188077.99863673595"/>
    <n v="160280.06383731606"/>
    <n v="27797.934799419891"/>
    <n v="-5863.677437239734"/>
    <n v="12546.460184508236"/>
    <n v="-18410.137621747981"/>
  </r>
  <r>
    <s v="330801137110034400"/>
    <n v="501149"/>
    <x v="0"/>
    <s v="GLIDE TECHNOLOGY SDN BHD"/>
    <s v="MYR"/>
    <s v="No"/>
    <x v="0"/>
    <x v="0"/>
    <x v="0"/>
    <b v="1"/>
    <n v="1683.42385254132"/>
    <n v="676.20252982633792"/>
    <n v="1007.2213227149821"/>
    <n v="1680.115616962659"/>
    <n v="1135.7779970732643"/>
    <n v="544.33761988939477"/>
    <n v="3.3082355786609696"/>
    <n v="-459.57546724692634"/>
    <n v="462.88370282558731"/>
  </r>
  <r>
    <s v="330801137107033700"/>
    <n v="501141"/>
    <x v="0"/>
    <s v="GLIDE TECHNOLOGY SDN BHD"/>
    <s v="MYR"/>
    <s v="No"/>
    <x v="0"/>
    <x v="0"/>
    <x v="0"/>
    <b v="1"/>
    <n v="1293.0049822211911"/>
    <n v="1293.0049822211911"/>
    <n v="0"/>
    <n v="1327.9570252767601"/>
    <n v="1327.9570252767601"/>
    <n v="0"/>
    <n v="-34.952043055568993"/>
    <n v="-34.952043055568993"/>
    <n v="0"/>
  </r>
  <r>
    <s v="330802036101037200"/>
    <n v="501190"/>
    <x v="0"/>
    <s v="GLOBAL TOWER CORPORATION PTY LTD"/>
    <s v="USD"/>
    <s v="No"/>
    <x v="0"/>
    <x v="0"/>
    <x v="0"/>
    <b v="1"/>
    <n v="898269.63619503181"/>
    <n v="650988.22353130672"/>
    <n v="247281.41266372512"/>
    <n v="586006.18420414394"/>
    <n v="576359.16457873315"/>
    <n v="9647.0196254108123"/>
    <n v="312263.45199088787"/>
    <n v="74629.05895257357"/>
    <n v="237634.3930383143"/>
  </r>
  <r>
    <s v="330802036121036200"/>
    <n v="501171"/>
    <x v="0"/>
    <s v="GLOBAL TOWER CORPORATION PTY LTD"/>
    <s v="USD"/>
    <s v="No"/>
    <x v="0"/>
    <x v="0"/>
    <x v="0"/>
    <b v="1"/>
    <n v="350882.05542632187"/>
    <n v="350882.05542632187"/>
    <n v="0"/>
    <n v="354125.07109182561"/>
    <n v="354125.07109182561"/>
    <n v="0"/>
    <n v="-3243.0156655037426"/>
    <n v="-3243.0156655037426"/>
    <n v="0"/>
  </r>
  <r>
    <s v="330801137107032700"/>
    <n v="501130"/>
    <x v="0"/>
    <s v="HELMS GEOMARINE SDN BHD"/>
    <s v="MYR"/>
    <s v="Yes"/>
    <x v="0"/>
    <x v="1"/>
    <x v="0"/>
    <b v="0"/>
    <n v="2104.1885479070706"/>
    <n v="2104.1885479070706"/>
    <n v="0"/>
    <n v="964.41393556124171"/>
    <n v="954.50959449492018"/>
    <n v="9.9043410663215354"/>
    <n v="1139.7746123458289"/>
    <n v="1149.6789534121503"/>
    <n v="-9.9043410663215354"/>
  </r>
  <r>
    <m/>
    <s v="BG"/>
    <x v="0"/>
    <s v="HELMS GEOMARINE SDN BHD"/>
    <s v="MYR"/>
    <s v="Yes"/>
    <x v="1"/>
    <x v="1"/>
    <x v="0"/>
    <b v="0"/>
    <n v="1040.6520732535848"/>
    <n v="0"/>
    <n v="1040.6520732535848"/>
    <n v="0"/>
    <n v="0"/>
    <n v="0"/>
    <n v="1040.6520732535848"/>
    <n v="0"/>
    <n v="1040.6520732535848"/>
  </r>
  <r>
    <n v="3.3080213712003302E+17"/>
    <n v="501128"/>
    <x v="0"/>
    <s v="HERNAN CORPORATION SDN BHD"/>
    <s v="USD"/>
    <s v="No"/>
    <x v="0"/>
    <x v="0"/>
    <x v="0"/>
    <b v="1"/>
    <n v="522449.41843935853"/>
    <n v="406651.50870551367"/>
    <n v="115797.90973384486"/>
    <n v="472175.00609659299"/>
    <n v="304504.43359704956"/>
    <n v="167670.5724995434"/>
    <n v="50274.412342765543"/>
    <n v="102147.07510846411"/>
    <n v="-51872.662765698537"/>
  </r>
  <r>
    <s v="330802137107039100"/>
    <n v="501210"/>
    <x v="0"/>
    <s v="HEXTAR GLOBAL BHD"/>
    <s v="USD"/>
    <s v="No"/>
    <x v="0"/>
    <x v="0"/>
    <x v="0"/>
    <b v="1"/>
    <n v="1376834.6073883192"/>
    <n v="1376834.6073883192"/>
    <n v="0"/>
    <n v="1413879.92809056"/>
    <n v="1413879.92809056"/>
    <n v="0"/>
    <n v="-37045.320702240802"/>
    <n v="-37045.320702240802"/>
    <n v="0"/>
  </r>
  <r>
    <s v="330801137131037400"/>
    <n v="501194"/>
    <x v="0"/>
    <s v="HY-FRESH INDUSTRIES SDN. BHD"/>
    <s v="MYR"/>
    <s v="No"/>
    <x v="0"/>
    <x v="0"/>
    <x v="0"/>
    <b v="1"/>
    <n v="831903.20280024759"/>
    <n v="485403.09239297372"/>
    <n v="346500.11040727387"/>
    <n v="857226.1661422688"/>
    <n v="711810.37474372855"/>
    <n v="145415.79139854023"/>
    <n v="-25322.963342021219"/>
    <n v="-226407.28235075483"/>
    <n v="201084.31900873364"/>
  </r>
  <r>
    <s v="330802137107036700"/>
    <n v="501179"/>
    <x v="0"/>
    <s v="HYRAX OIL SDN BHD"/>
    <s v="USD"/>
    <s v="Yes"/>
    <x v="0"/>
    <x v="1"/>
    <x v="1"/>
    <b v="1"/>
    <n v="1010799.0883198817"/>
    <n v="1010799.0883198817"/>
    <n v="0"/>
    <n v="1042588.129084578"/>
    <n v="1042588.129084578"/>
    <n v="0"/>
    <n v="-31789.040764696314"/>
    <n v="-31789.040764696314"/>
    <n v="0"/>
  </r>
  <r>
    <s v="330802137101036600"/>
    <n v="501178"/>
    <x v="0"/>
    <s v="HYRAX OIL SDN BHD"/>
    <s v="USD"/>
    <s v="Yes"/>
    <x v="0"/>
    <x v="1"/>
    <x v="1"/>
    <b v="1"/>
    <n v="1697517.9017405636"/>
    <n v="1697517.9017405636"/>
    <n v="0"/>
    <n v="1750587.86030948"/>
    <n v="1750587.86030948"/>
    <n v="0"/>
    <n v="-53069.958568916423"/>
    <n v="-53069.958568916423"/>
    <n v="0"/>
  </r>
  <r>
    <s v="330801137107037700"/>
    <n v="501192"/>
    <x v="0"/>
    <s v="IGNIS ENVIRONMENT INITIATIVES SDN. BHD."/>
    <s v="MYR"/>
    <s v="No"/>
    <x v="0"/>
    <x v="0"/>
    <x v="0"/>
    <b v="1"/>
    <n v="490832.17422183166"/>
    <n v="273772.24403421429"/>
    <n v="217059.93018761737"/>
    <n v="243549.30743373459"/>
    <n v="238993.63407415312"/>
    <n v="4555.6733595814803"/>
    <n v="247282.86678809708"/>
    <n v="34778.609960061178"/>
    <n v="212504.2568280359"/>
  </r>
  <r>
    <s v="330801137107037600"/>
    <n v="501191"/>
    <x v="0"/>
    <s v="IGNIS ENVIRONMENT INITIATIVES SDN. BHD."/>
    <s v="MYR"/>
    <s v="No"/>
    <x v="0"/>
    <x v="0"/>
    <x v="0"/>
    <b v="1"/>
    <n v="348142.0593744333"/>
    <n v="315370.71114421298"/>
    <n v="32771.348230220305"/>
    <n v="281759.11848282471"/>
    <n v="280541.42690494825"/>
    <n v="1217.6915778764248"/>
    <n v="66382.940891608596"/>
    <n v="34829.284239264729"/>
    <n v="31553.656652343881"/>
  </r>
  <r>
    <s v="330801137121037800"/>
    <n v="501246"/>
    <x v="0"/>
    <s v="IGNIS ENVIRONMENT INITIATIVES SDN. BHD."/>
    <s v="MYR"/>
    <s v="No"/>
    <x v="0"/>
    <x v="0"/>
    <x v="0"/>
    <b v="1"/>
    <n v="18840.869318693396"/>
    <n v="18840.869318693396"/>
    <n v="0"/>
    <n v="18846.862838454919"/>
    <n v="18846.862838454919"/>
    <n v="0"/>
    <n v="-5.9935197615232028"/>
    <n v="-5.9935197615232028"/>
    <n v="0"/>
  </r>
  <r>
    <s v="330801137110033900"/>
    <n v="501140"/>
    <x v="0"/>
    <s v="IMPACT METAL RESOURCES SDN. BHD."/>
    <s v="MYR"/>
    <s v="No"/>
    <x v="0"/>
    <x v="0"/>
    <x v="0"/>
    <b v="1"/>
    <n v="1089.2262610983773"/>
    <n v="1070.5145799273589"/>
    <n v="18.711681171018455"/>
    <n v="1119.560428444609"/>
    <n v="1118.293463462312"/>
    <n v="1.2669649822970335"/>
    <n v="-30.334167346231652"/>
    <n v="-47.778883534953138"/>
    <n v="17.444716188721422"/>
  </r>
  <r>
    <s v="330801137110037900"/>
    <n v="501195"/>
    <x v="0"/>
    <s v="IMPACT METAL RESOURCES SDN. BHD."/>
    <s v="MYR"/>
    <s v="No"/>
    <x v="0"/>
    <x v="0"/>
    <x v="0"/>
    <b v="1"/>
    <n v="6080.8518158477164"/>
    <n v="6080.5181729562255"/>
    <n v="0.33364289149091902"/>
    <n v="6052.9808538794859"/>
    <n v="6052.6721540118278"/>
    <n v="0.30869986765854512"/>
    <n v="27.870961968230404"/>
    <n v="27.846018944397656"/>
    <n v="2.4943023832373901E-2"/>
  </r>
  <r>
    <s v="330801137107027300"/>
    <n v="501050"/>
    <x v="0"/>
    <s v="INGRESS INDUSTRIAL (MALAYSIA) SDN BHD"/>
    <s v="MYR"/>
    <s v="No"/>
    <x v="0"/>
    <x v="0"/>
    <x v="1"/>
    <b v="0"/>
    <n v="5707707.0972877014"/>
    <n v="5707707.0972877014"/>
    <n v="0"/>
    <n v="10726960.29088022"/>
    <n v="10726960.29088022"/>
    <n v="0"/>
    <n v="-5019253.1935925186"/>
    <n v="-5019253.1935925186"/>
    <n v="0"/>
  </r>
  <r>
    <s v="330802137110033200"/>
    <n v="501133"/>
    <x v="0"/>
    <s v="INGRESS INDUSTRIAL (MALAYSIA) SDN BHD"/>
    <s v="USD"/>
    <s v="No"/>
    <x v="0"/>
    <x v="0"/>
    <x v="1"/>
    <b v="0"/>
    <n v="792057.00837765587"/>
    <n v="693180.52156104299"/>
    <n v="98876.486816612887"/>
    <n v="800222.28353262995"/>
    <n v="736971.44917670544"/>
    <n v="63250.834355924453"/>
    <n v="-8165.2751549740788"/>
    <n v="-43790.927615662455"/>
    <n v="35625.652460688434"/>
  </r>
  <r>
    <s v="330804230202009800"/>
    <n v="500749"/>
    <x v="1"/>
    <s v="ISTANBUL SABIHA GOKCEN ULUSLARARASI HAVALIMANI YATIRIM YAPIM ISLETME A.S"/>
    <s v="EUR"/>
    <s v="No"/>
    <x v="0"/>
    <x v="0"/>
    <x v="0"/>
    <b v="1"/>
    <n v="2314624.7138302042"/>
    <n v="2314624.7138302042"/>
    <n v="0"/>
    <n v="3164532.7816991722"/>
    <n v="3164532.7816991722"/>
    <n v="0"/>
    <n v="-849908.06786896801"/>
    <n v="-849908.06786896801"/>
    <n v="0"/>
  </r>
  <r>
    <s v="330801137110039800"/>
    <n v="501213"/>
    <x v="0"/>
    <s v="JFC FOOD INDUSTRIES SDN BHD "/>
    <s v="MYR"/>
    <s v="Yes"/>
    <x v="0"/>
    <x v="1"/>
    <x v="0"/>
    <b v="0"/>
    <n v="3191.4382916549794"/>
    <n v="1948.545380133492"/>
    <n v="1242.8929115214873"/>
    <n v="292739.66494420683"/>
    <n v="192048.7730410645"/>
    <n v="100690.89190314231"/>
    <n v="-289548.22665255185"/>
    <n v="-190100.22766093101"/>
    <n v="-99447.998991620829"/>
  </r>
  <r>
    <s v="330805013107029901"/>
    <n v="501099"/>
    <x v="0"/>
    <s v="JLAND AUSTRALIA PTY LTD"/>
    <s v="AUD"/>
    <s v="Yes"/>
    <x v="0"/>
    <x v="1"/>
    <x v="1"/>
    <b v="1"/>
    <n v="1743.9130022384941"/>
    <n v="1685.8002256229574"/>
    <n v="58.112776615536674"/>
    <n v="1789.8184702636449"/>
    <n v="1772.7005536332454"/>
    <n v="17.117916630399474"/>
    <n v="-45.905468025150867"/>
    <n v="-86.900328010287922"/>
    <n v="40.994859985137197"/>
  </r>
  <r>
    <s v="330801137107027700"/>
    <n v="501060"/>
    <x v="0"/>
    <s v="JOYERIA KOHINOOR SDN BHD"/>
    <s v="MYR"/>
    <s v="Yes"/>
    <x v="0"/>
    <x v="1"/>
    <x v="1"/>
    <b v="1"/>
    <n v="169822.95958003963"/>
    <n v="169822.95958003963"/>
    <n v="0"/>
    <n v="172811.04879481031"/>
    <n v="172811.04879481031"/>
    <n v="0"/>
    <n v="-2988.0892147706763"/>
    <n v="-2988.0892147706763"/>
    <n v="0"/>
  </r>
  <r>
    <s v="330801137107027800"/>
    <n v="501061"/>
    <x v="0"/>
    <s v="JOYERIA KOHINOOR SDN BHD"/>
    <s v="MYR"/>
    <s v="Yes"/>
    <x v="0"/>
    <x v="1"/>
    <x v="1"/>
    <b v="1"/>
    <n v="76140.473503437403"/>
    <n v="76140.473503437403"/>
    <n v="0"/>
    <n v="77715.605978189211"/>
    <n v="77715.605978189211"/>
    <n v="0"/>
    <n v="-1575.1324747518083"/>
    <n v="-1575.1324747518083"/>
    <n v="0"/>
  </r>
  <r>
    <s v="330801137107025500"/>
    <n v="501027"/>
    <x v="0"/>
    <s v="JOYERIA KOHINOOR SDN BHD"/>
    <s v="MYR"/>
    <s v="Yes"/>
    <x v="0"/>
    <x v="1"/>
    <x v="1"/>
    <b v="1"/>
    <n v="1020.8481610091463"/>
    <n v="1020.8481610091463"/>
    <n v="0"/>
    <n v="1256.862760829137"/>
    <n v="1256.862760829137"/>
    <n v="0"/>
    <n v="-236.01459981999062"/>
    <n v="-236.01459981999062"/>
    <n v="0"/>
  </r>
  <r>
    <s v="330801137107033500"/>
    <n v="501146"/>
    <x v="0"/>
    <s v="KIAN JOO CANS DISTRIBUTION SDN BHD"/>
    <s v="MYR"/>
    <s v="No"/>
    <x v="0"/>
    <x v="0"/>
    <x v="0"/>
    <b v="1"/>
    <n v="9420428.2790415175"/>
    <n v="9420428.2790415175"/>
    <n v="0"/>
    <n v="9410745.7752621565"/>
    <n v="9410745.7752621565"/>
    <n v="0"/>
    <n v="9682.5037793610245"/>
    <n v="9682.5037793610245"/>
    <n v="0"/>
  </r>
  <r>
    <s v="330801137110034600"/>
    <n v="501145"/>
    <x v="0"/>
    <s v="KLITZ VIBRANT IMPORTED KITCHENS SDN BHD "/>
    <s v="MYR"/>
    <s v="No"/>
    <x v="0"/>
    <x v="0"/>
    <x v="0"/>
    <b v="1"/>
    <n v="100932.0493705564"/>
    <n v="0"/>
    <n v="100932.0493705564"/>
    <n v="100938.1644025104"/>
    <n v="75831.058932215587"/>
    <n v="25107.105470294817"/>
    <n v="-6.1150319540029159"/>
    <n v="-75831.058932215587"/>
    <n v="75824.943900261584"/>
  </r>
  <r>
    <s v="330801137107034800"/>
    <n v="501150"/>
    <x v="0"/>
    <s v="KR TRAVEL &amp; TOURS SDN BHD"/>
    <s v="MYR"/>
    <s v="Yes"/>
    <x v="0"/>
    <x v="1"/>
    <x v="1"/>
    <b v="1"/>
    <n v="1669.0634836714005"/>
    <n v="1669.0634836714005"/>
    <n v="0"/>
    <n v="1062.6907690777909"/>
    <n v="1062.6907690777909"/>
    <n v="0"/>
    <n v="606.37271459360954"/>
    <n v="606.37271459360954"/>
    <n v="0"/>
  </r>
  <r>
    <s v="330801137110035800"/>
    <n v="501160"/>
    <x v="0"/>
    <s v="KYOTO ENERGY VENTURES SDN BHD"/>
    <s v="MYR"/>
    <s v="No"/>
    <x v="0"/>
    <x v="0"/>
    <x v="0"/>
    <b v="1"/>
    <n v="4291.6470232499942"/>
    <n v="4258.1645658964371"/>
    <n v="33.482457353557045"/>
    <n v="4267.1540793076902"/>
    <n v="3103.0917073526657"/>
    <n v="1164.0623719550244"/>
    <n v="24.492943942304009"/>
    <n v="1155.0728585437714"/>
    <n v="-1130.5799146014674"/>
  </r>
  <r>
    <s v="330801137120039700"/>
    <n v="501220"/>
    <x v="0"/>
    <s v="MAC WORLD INDUSTRIES SDN BHD"/>
    <s v="MYR"/>
    <s v="No"/>
    <x v="0"/>
    <x v="0"/>
    <x v="0"/>
    <b v="1"/>
    <n v="303286.25710999646"/>
    <n v="271938.37874719675"/>
    <n v="31347.878362799729"/>
    <n v="330616.58469946031"/>
    <n v="317475.75949951931"/>
    <n v="13140.825199941017"/>
    <n v="-27330.32758946385"/>
    <n v="-45537.380752322555"/>
    <n v="18207.053162858712"/>
  </r>
  <r>
    <s v="330801137110038100"/>
    <n v="501201"/>
    <x v="0"/>
    <s v="MALAYSIA STEEL WORKS (KL) BERHAD "/>
    <s v="MYR"/>
    <s v="No"/>
    <x v="0"/>
    <x v="0"/>
    <x v="0"/>
    <b v="1"/>
    <n v="1636165.7456576643"/>
    <n v="0"/>
    <n v="1636165.7456576643"/>
    <n v="1636286.7696464681"/>
    <n v="120554.27990769828"/>
    <n v="1515732.4897387698"/>
    <n v="-121.02398880384862"/>
    <n v="-120554.27990769828"/>
    <n v="120433.25591889443"/>
  </r>
  <r>
    <s v="330801137107036901"/>
    <n v="501176"/>
    <x v="0"/>
    <s v="MARINE CREATION SDN. BHD."/>
    <s v="MYR"/>
    <s v="No"/>
    <x v="0"/>
    <x v="0"/>
    <x v="0"/>
    <b v="1"/>
    <n v="414.22962417703837"/>
    <n v="414.22962417703837"/>
    <n v="0"/>
    <n v="452.41442065241893"/>
    <n v="452.41442065241893"/>
    <n v="0"/>
    <n v="-38.184796475380551"/>
    <n v="-38.184796475380551"/>
    <n v="0"/>
  </r>
  <r>
    <s v="330801137107036902"/>
    <n v="501186"/>
    <x v="0"/>
    <s v="MARINE CREATION SDN. BHD."/>
    <s v="MYR"/>
    <s v="No"/>
    <x v="0"/>
    <x v="0"/>
    <x v="0"/>
    <b v="1"/>
    <n v="414.22962417703837"/>
    <n v="414.22962417703837"/>
    <n v="0"/>
    <n v="452.41442065241893"/>
    <n v="452.41442065241893"/>
    <n v="0"/>
    <n v="-38.184796475380551"/>
    <n v="-38.184796475380551"/>
    <n v="0"/>
  </r>
  <r>
    <s v="330801137107036903"/>
    <n v="501187"/>
    <x v="0"/>
    <s v="MARINE CREATION SDN. BHD."/>
    <s v="MYR"/>
    <s v="No"/>
    <x v="0"/>
    <x v="0"/>
    <x v="0"/>
    <b v="1"/>
    <n v="414.22962417703837"/>
    <n v="414.22962417703837"/>
    <n v="0"/>
    <n v="452.41442065241893"/>
    <n v="452.41442065241893"/>
    <n v="0"/>
    <n v="-38.184796475380551"/>
    <n v="-38.184796475380551"/>
    <n v="0"/>
  </r>
  <r>
    <s v="330801137107036904"/>
    <n v="501204"/>
    <x v="0"/>
    <s v="MARINE CREATION SDN. BHD."/>
    <s v="MYR"/>
    <s v="No"/>
    <x v="0"/>
    <x v="0"/>
    <x v="0"/>
    <b v="1"/>
    <n v="452.31970672869602"/>
    <n v="452.31970672869602"/>
    <n v="0"/>
    <n v="490.32772590732873"/>
    <n v="490.32772590732873"/>
    <n v="0"/>
    <n v="-38.008019178632708"/>
    <n v="-38.008019178632708"/>
    <n v="0"/>
  </r>
  <r>
    <s v="330801137107036905"/>
    <n v="501205"/>
    <x v="0"/>
    <s v="MARINE CREATION SDN. BHD."/>
    <s v="MYR"/>
    <s v="No"/>
    <x v="0"/>
    <x v="0"/>
    <x v="0"/>
    <b v="1"/>
    <n v="452.31970672869602"/>
    <n v="452.31970672869602"/>
    <n v="0"/>
    <n v="490.34833004221178"/>
    <n v="490.34833004221178"/>
    <n v="0"/>
    <n v="-38.028623313515766"/>
    <n v="-38.028623313515766"/>
    <n v="0"/>
  </r>
  <r>
    <s v="330801137110040000"/>
    <n v="501211"/>
    <x v="0"/>
    <s v="MASTER SUPPLIERS SDN BHD"/>
    <s v="MYR"/>
    <s v="No"/>
    <x v="0"/>
    <x v="0"/>
    <x v="0"/>
    <b v="1"/>
    <n v="67468.169822780721"/>
    <n v="15358.212719750431"/>
    <n v="52109.95710303029"/>
    <n v="73063.591015550075"/>
    <n v="23168.907381527373"/>
    <n v="49894.683634022702"/>
    <n v="-5595.4211927693541"/>
    <n v="-7810.6946617769427"/>
    <n v="2215.2734690075886"/>
  </r>
  <r>
    <s v="330801137110011700"/>
    <n v="500790"/>
    <x v="0"/>
    <s v="MEWAH-OILS SDN. BHD."/>
    <s v="MYR"/>
    <s v="No"/>
    <x v="0"/>
    <x v="0"/>
    <x v="0"/>
    <b v="1"/>
    <n v="2950242.0568218129"/>
    <n v="1870304.873813139"/>
    <n v="1079937.1830086738"/>
    <n v="2685501.1925002122"/>
    <n v="1421315.0086612741"/>
    <n v="1264186.1838389381"/>
    <n v="264740.86432160065"/>
    <n v="448989.86515186494"/>
    <n v="-184249.0008302643"/>
  </r>
  <r>
    <s v="330801137110011100"/>
    <n v="500783"/>
    <x v="0"/>
    <s v="MEWAHOLEO INDUSTRIES SDN BHD"/>
    <s v="MYR"/>
    <s v="No"/>
    <x v="0"/>
    <x v="0"/>
    <x v="0"/>
    <b v="1"/>
    <n v="1170677.3989257801"/>
    <n v="737512.65444922971"/>
    <n v="433164.74447655038"/>
    <n v="934365.65734069864"/>
    <n v="285367.83353344898"/>
    <n v="648997.82380724966"/>
    <n v="236311.74158508144"/>
    <n v="452144.82091578073"/>
    <n v="-215833.07933069929"/>
  </r>
  <r>
    <s v="330801137121041300"/>
    <n v="501240"/>
    <x v="0"/>
    <s v="MHC COLDSTORAGE SDN BHD"/>
    <s v="MYR"/>
    <s v="No"/>
    <x v="0"/>
    <x v="0"/>
    <x v="0"/>
    <b v="1"/>
    <n v="82348.998589857933"/>
    <n v="82348.998589857933"/>
    <n v="0"/>
    <n v="81792.163329944975"/>
    <n v="81792.163329944975"/>
    <n v="0"/>
    <n v="556.83525991295755"/>
    <n v="556.83525991295755"/>
    <n v="0"/>
  </r>
  <r>
    <s v="330801137107038700"/>
    <n v="501174"/>
    <x v="0"/>
    <s v="MKRS BUMI (M) SDN BHD"/>
    <s v="MYR"/>
    <s v="No"/>
    <x v="0"/>
    <x v="0"/>
    <x v="0"/>
    <b v="1"/>
    <n v="5026.3418148203664"/>
    <n v="2199.6346619065171"/>
    <n v="2826.7071529138493"/>
    <n v="1932.1690415123469"/>
    <n v="1762.0298098695259"/>
    <n v="170.13923164282087"/>
    <n v="3094.1727733080197"/>
    <n v="437.60485203699113"/>
    <n v="2656.5679212710284"/>
  </r>
  <r>
    <s v="330802137110039300"/>
    <n v="501216"/>
    <x v="0"/>
    <s v="NIKMAT MUJUR SDN BHD "/>
    <s v="USD"/>
    <s v="No"/>
    <x v="0"/>
    <x v="0"/>
    <x v="0"/>
    <b v="1"/>
    <n v="1139558.3148171313"/>
    <n v="1139558.3148171313"/>
    <n v="0"/>
    <n v="1145573.3238840681"/>
    <n v="1145573.3238840681"/>
    <n v="0"/>
    <n v="-6015.0090669367928"/>
    <n v="-6015.0090669367928"/>
    <n v="0"/>
  </r>
  <r>
    <s v="330802137121039400"/>
    <n v="501223"/>
    <x v="0"/>
    <s v="NIKMAT MUJUR SDN BHD "/>
    <s v="USD"/>
    <s v="No"/>
    <x v="0"/>
    <x v="0"/>
    <x v="0"/>
    <b v="1"/>
    <n v="324520.69335638738"/>
    <n v="324520.69335638738"/>
    <n v="0"/>
    <n v="319367.19274597772"/>
    <n v="319367.19274597772"/>
    <n v="0"/>
    <n v="5153.5006104096537"/>
    <n v="5153.5006104096537"/>
    <n v="0"/>
  </r>
  <r>
    <s v="330801137107038400"/>
    <n v="501188"/>
    <x v="0"/>
    <s v="OCEAN21 OFFSHORE SDN BHD"/>
    <s v="MYR"/>
    <s v="No"/>
    <x v="0"/>
    <x v="0"/>
    <x v="0"/>
    <b v="1"/>
    <n v="1912.2704979532398"/>
    <n v="1912.2704979532398"/>
    <n v="0"/>
    <n v="1962.496792159076"/>
    <n v="1962.496792159076"/>
    <n v="0"/>
    <n v="-50.226294205836211"/>
    <n v="-50.226294205836211"/>
    <n v="0"/>
  </r>
  <r>
    <s v="330802137201040300"/>
    <n v="501230"/>
    <x v="1"/>
    <s v="OM MATERIALS (SARAWAK) SDN BHD"/>
    <s v="USD"/>
    <s v="No"/>
    <x v="0"/>
    <x v="0"/>
    <x v="0"/>
    <b v="1"/>
    <n v="3711045.3404610008"/>
    <n v="3711045.3404610008"/>
    <n v="0"/>
    <n v="26678004.807748321"/>
    <n v="26678004.807748321"/>
    <n v="0"/>
    <n v="-22966959.467287321"/>
    <n v="-22966959.467287321"/>
    <n v="0"/>
  </r>
  <r>
    <s v="330801137216005800"/>
    <s v="EXIM/OMS/BG(FG)/24/073"/>
    <x v="1"/>
    <s v="OM Materials (Sarawak) Sdn Bhd"/>
    <s v="MYR"/>
    <s v="No"/>
    <x v="1"/>
    <x v="0"/>
    <x v="0"/>
    <b v="1"/>
    <n v="322712.62267730391"/>
    <n v="0"/>
    <n v="322712.62267730391"/>
    <n v="295923.56405337312"/>
    <n v="0"/>
    <n v="295923.56405337312"/>
    <n v="26789.058623930789"/>
    <n v="0"/>
    <n v="26789.058623930789"/>
  </r>
  <r>
    <s v="330801137216005800"/>
    <s v="EXIM/OMS/BG(FG)/24/076"/>
    <x v="1"/>
    <s v="OM Materials (Sarawak) Sdn Bhd"/>
    <s v="MYR"/>
    <s v="No"/>
    <x v="1"/>
    <x v="0"/>
    <x v="0"/>
    <b v="1"/>
    <n v="157165.23831686872"/>
    <n v="0"/>
    <n v="157165.23831686872"/>
    <n v="144118.61885716225"/>
    <n v="0"/>
    <n v="144118.61885716225"/>
    <n v="13046.619459706475"/>
    <n v="0"/>
    <n v="13046.619459706475"/>
  </r>
  <r>
    <s v="330801137216005800"/>
    <s v="EXIM/OMS/BG(FG)/24/072"/>
    <x v="1"/>
    <s v="OM Materials (Sarawak) Sdn Bhd"/>
    <s v="MYR"/>
    <s v="No"/>
    <x v="1"/>
    <x v="0"/>
    <x v="0"/>
    <b v="1"/>
    <n v="88012.533457446509"/>
    <n v="0"/>
    <n v="88012.533457446509"/>
    <n v="80706.426560010863"/>
    <n v="0"/>
    <n v="80706.426560010863"/>
    <n v="7306.1068974356458"/>
    <n v="0"/>
    <n v="7306.1068974356458"/>
  </r>
  <r>
    <s v="330801137216005800"/>
    <s v="EXIM/OMS/BG(FG)/24/074"/>
    <x v="1"/>
    <s v="OM Materials (Sarawak) Sdn Bhd"/>
    <s v="MYR"/>
    <s v="No"/>
    <x v="1"/>
    <x v="0"/>
    <x v="0"/>
    <b v="1"/>
    <n v="69152.704859422272"/>
    <n v="0"/>
    <n v="69152.704859422272"/>
    <n v="63412.192297151385"/>
    <n v="0"/>
    <n v="63412.192297151385"/>
    <n v="5740.5125622708874"/>
    <n v="0"/>
    <n v="5740.5125622708874"/>
  </r>
  <r>
    <s v="330801137216005800"/>
    <s v="EXIM/OMS/BG(FG)/24/075"/>
    <x v="1"/>
    <s v="OM Materials (Sarawak) Sdn Bhd"/>
    <s v="MYR"/>
    <s v="No"/>
    <x v="1"/>
    <x v="0"/>
    <x v="0"/>
    <b v="1"/>
    <n v="62866.095326747498"/>
    <n v="0"/>
    <n v="62866.095326747498"/>
    <n v="57647.447542864902"/>
    <n v="0"/>
    <n v="57647.447542864902"/>
    <n v="5218.6477838825958"/>
    <n v="0"/>
    <n v="5218.6477838825958"/>
  </r>
  <r>
    <s v="330802137112040700"/>
    <n v="501241"/>
    <x v="0"/>
    <s v="OM MATERIALS (SARAWAK) SDN BHD"/>
    <s v="USD"/>
    <s v="No"/>
    <x v="0"/>
    <x v="0"/>
    <x v="0"/>
    <b v="1"/>
    <n v="7093648.8252417501"/>
    <n v="7093648.8252417501"/>
    <n v="0"/>
    <n v="16847.79"/>
    <n v="16847.79"/>
    <n v="0"/>
    <n v="7076801.0352417501"/>
    <n v="7076801.0352417501"/>
    <n v="0"/>
  </r>
  <r>
    <s v="330801137216005800"/>
    <s v="EXIM/OMS/BG(FG)/24/071"/>
    <x v="1"/>
    <s v="OM Materials (Sarawak) Sdn Bhd"/>
    <s v="MYR"/>
    <s v="No"/>
    <x v="1"/>
    <x v="0"/>
    <x v="0"/>
    <b v="1"/>
    <n v="44006.266728723254"/>
    <n v="0"/>
    <n v="44006.266728723254"/>
    <n v="40353.213280005431"/>
    <n v="0"/>
    <n v="40353.213280005431"/>
    <n v="3653.0534487178229"/>
    <n v="0"/>
    <n v="3653.0534487178229"/>
  </r>
  <r>
    <s v="330801137216005800"/>
    <s v="EXIM/OMS/BG(FG)/24/082"/>
    <x v="1"/>
    <s v="OM Materials (Sarawak) Sdn Bhd"/>
    <s v="MYR"/>
    <s v="No"/>
    <x v="1"/>
    <x v="0"/>
    <x v="0"/>
    <b v="1"/>
    <n v="23574.785747530317"/>
    <n v="0"/>
    <n v="23574.785747530317"/>
    <n v="21617.79282857434"/>
    <n v="0"/>
    <n v="21617.79282857434"/>
    <n v="1956.9929189559771"/>
    <n v="0"/>
    <n v="1956.9929189559771"/>
  </r>
  <r>
    <s v="330801137216005800"/>
    <s v="EXIM/OMS/BG(FG)/25/002"/>
    <x v="1"/>
    <s v="OM Materials (Sarawak) Sdn Bhd"/>
    <s v="MYR"/>
    <s v="No"/>
    <x v="1"/>
    <x v="0"/>
    <x v="0"/>
    <b v="1"/>
    <n v="15997.899482043033"/>
    <n v="0"/>
    <n v="15997.899482043033"/>
    <n v="14669.879947112262"/>
    <n v="0"/>
    <n v="14669.879947112262"/>
    <n v="1328.0195349307705"/>
    <n v="0"/>
    <n v="1328.0195349307705"/>
  </r>
  <r>
    <s v="330801137216005800"/>
    <s v="EXIM/OMS/BG(FG)/24/086"/>
    <x v="1"/>
    <s v="OM Materials (Sarawak) Sdn Bhd"/>
    <s v="MYR"/>
    <s v="No"/>
    <x v="1"/>
    <x v="0"/>
    <x v="0"/>
    <b v="1"/>
    <n v="4714.9571495060636"/>
    <n v="0"/>
    <n v="4714.9571495060636"/>
    <n v="4323.5585657148677"/>
    <n v="0"/>
    <n v="4323.5585657148677"/>
    <n v="391.39858379119596"/>
    <n v="0"/>
    <n v="391.39858379119596"/>
  </r>
  <r>
    <s v="330801137216005800"/>
    <s v="EXIM/OMS/BG(FG)/24/083"/>
    <x v="1"/>
    <s v="OM Materials (Sarawak) Sdn Bhd"/>
    <s v="MYR"/>
    <s v="No"/>
    <x v="1"/>
    <x v="0"/>
    <x v="0"/>
    <b v="1"/>
    <n v="1571.6523831686875"/>
    <n v="0"/>
    <n v="1571.6523831686875"/>
    <n v="1441.1861885716223"/>
    <n v="0"/>
    <n v="1441.1861885716223"/>
    <n v="130.46619459706517"/>
    <n v="0"/>
    <n v="130.46619459706517"/>
  </r>
  <r>
    <s v="330801137216005800"/>
    <s v="EXIM/OMS/BG(FG)/24/084"/>
    <x v="1"/>
    <s v="OM Materials (Sarawak) Sdn Bhd"/>
    <s v="MYR"/>
    <s v="No"/>
    <x v="1"/>
    <x v="0"/>
    <x v="0"/>
    <b v="1"/>
    <n v="1047.7682554457917"/>
    <n v="0"/>
    <n v="1047.7682554457917"/>
    <n v="960.79079238108159"/>
    <n v="0"/>
    <n v="960.79079238108159"/>
    <n v="86.97746306471015"/>
    <n v="0"/>
    <n v="86.97746306471015"/>
  </r>
  <r>
    <s v="330801137216005800"/>
    <s v="EXIM/OMS/BG(FG)/24/085"/>
    <x v="1"/>
    <s v="OM Materials (Sarawak) Sdn Bhd"/>
    <s v="MYR"/>
    <s v="No"/>
    <x v="1"/>
    <x v="0"/>
    <x v="0"/>
    <b v="1"/>
    <n v="1047.7682554457917"/>
    <n v="0"/>
    <n v="1047.7682554457917"/>
    <n v="960.79079238108159"/>
    <n v="0"/>
    <n v="960.79079238108159"/>
    <n v="86.97746306471015"/>
    <n v="0"/>
    <n v="86.97746306471015"/>
  </r>
  <r>
    <m/>
    <s v="BG (OM)"/>
    <x v="1"/>
    <s v="OM Materials (Sarawak) Sdn Bhd"/>
    <s v="MYR"/>
    <s v="No"/>
    <x v="1"/>
    <x v="0"/>
    <x v="0"/>
    <b v="1"/>
    <n v="4433.5814991499083"/>
    <n v="0"/>
    <n v="4433.5814991499083"/>
    <n v="0"/>
    <n v="0"/>
    <n v="0"/>
    <n v="4433.5814991499083"/>
    <n v="0"/>
    <n v="4433.5814991499083"/>
  </r>
  <r>
    <s v="330801137117037000"/>
    <s v="EXIM/PFSB/BG-i/25/011"/>
    <x v="0"/>
    <s v="Pertama Ferroalloys Sdn Bhd\n (ISLAMIC FACILITY)"/>
    <s v="MYR"/>
    <s v="No"/>
    <x v="1"/>
    <x v="0"/>
    <x v="0"/>
    <b v="1"/>
    <n v="775348.50902988599"/>
    <n v="0"/>
    <n v="775348.50902988599"/>
    <n v="775348.51"/>
    <n v="0"/>
    <n v="775348.51"/>
    <n v="-9.7011402249336243E-4"/>
    <n v="0"/>
    <n v="-9.7011402249336243E-4"/>
  </r>
  <r>
    <s v="330802137112036000"/>
    <n v="501168"/>
    <x v="0"/>
    <s v="PERTAMA FERROALLOYS SDN. BHD."/>
    <s v="USD"/>
    <s v="No"/>
    <x v="0"/>
    <x v="0"/>
    <x v="0"/>
    <b v="1"/>
    <n v="3155819.8187890123"/>
    <n v="1358821.5605071883"/>
    <n v="1796998.2582818239"/>
    <n v="4053472.2708632043"/>
    <n v="2031282.9619449838"/>
    <n v="2022189.3089182205"/>
    <n v="-897652.452074192"/>
    <n v="-672461.40143779549"/>
    <n v="-225191.05063639651"/>
  </r>
  <r>
    <s v="330801137113007600"/>
    <n v="500694"/>
    <x v="0"/>
    <s v="PERUSAHAAN OTOMOBIL NASIONAL SDN. BHD"/>
    <s v="MYR"/>
    <s v="No"/>
    <x v="0"/>
    <x v="0"/>
    <x v="0"/>
    <b v="1"/>
    <n v="8548688.4971057102"/>
    <n v="648319.20106919669"/>
    <n v="7900369.2960365135"/>
    <n v="2031271.74"/>
    <n v="1086062.4931692823"/>
    <n v="945209.24683071766"/>
    <n v="6517416.75710571"/>
    <n v="-437743.29210008564"/>
    <n v="6955160.0492057959"/>
  </r>
  <r>
    <s v="330801137212007500"/>
    <n v="500693"/>
    <x v="1"/>
    <s v="PERUSAHAAN OTOMOBIL NASIONAL SDN. BHD"/>
    <s v="MYR"/>
    <s v="No"/>
    <x v="0"/>
    <x v="0"/>
    <x v="0"/>
    <b v="1"/>
    <n v="2362912.4022618486"/>
    <n v="40482.994086600374"/>
    <n v="2322429.4081752482"/>
    <n v="80280.72"/>
    <n v="47954.153929390937"/>
    <n v="32326.566070609064"/>
    <n v="2282631.6822618484"/>
    <n v="-7471.1598427905628"/>
    <n v="2290102.8421046389"/>
  </r>
  <r>
    <s v="330801137110037300"/>
    <n v="501175"/>
    <x v="0"/>
    <s v="PIPESWAY FURNITURE SDN BHD"/>
    <s v="MYR"/>
    <s v="No"/>
    <x v="0"/>
    <x v="0"/>
    <x v="0"/>
    <b v="1"/>
    <n v="74070.45936767236"/>
    <n v="27689.677689994147"/>
    <n v="46380.781677678213"/>
    <n v="58916.857659693109"/>
    <n v="21292.968330148004"/>
    <n v="37623.889329545105"/>
    <n v="15153.601707979251"/>
    <n v="6396.7093598461433"/>
    <n v="8756.8923481331076"/>
  </r>
  <r>
    <s v="330802218104025400"/>
    <n v="501026"/>
    <x v="0"/>
    <s v="PROBASE ESWATINI PTY LTD"/>
    <s v="USD"/>
    <s v="Yes"/>
    <x v="0"/>
    <x v="1"/>
    <x v="1"/>
    <b v="1"/>
    <n v="381359.79735359509"/>
    <n v="381359.79735359509"/>
    <n v="0"/>
    <n v="468687.83863405947"/>
    <n v="468687.83863405947"/>
    <n v="0"/>
    <n v="-87328.041280464386"/>
    <n v="-87328.041280464386"/>
    <n v="0"/>
  </r>
  <r>
    <s v="330802105201030200"/>
    <n v="501096"/>
    <x v="0"/>
    <s v="PT ENVIROTECH AKVA INDONESIA "/>
    <s v="USD"/>
    <s v="No"/>
    <x v="0"/>
    <x v="0"/>
    <x v="0"/>
    <b v="1"/>
    <n v="341922.83410141693"/>
    <n v="341922.83410141693"/>
    <n v="0"/>
    <n v="887570.32283966674"/>
    <n v="887570.32283966674"/>
    <n v="0"/>
    <n v="-545647.48873824975"/>
    <n v="-545647.48873824975"/>
    <n v="0"/>
  </r>
  <r>
    <s v="330801137110031100"/>
    <n v="501110"/>
    <x v="0"/>
    <s v="PTS GOLDKIST INDUSTRIES SDN BHD"/>
    <s v="MYR"/>
    <s v="No"/>
    <x v="0"/>
    <x v="0"/>
    <x v="0"/>
    <b v="1"/>
    <n v="298896.16541053518"/>
    <n v="293673.75500822038"/>
    <n v="5222.4104023147938"/>
    <n v="201333.58964028483"/>
    <n v="95113.430411704263"/>
    <n v="106220.15922858057"/>
    <n v="97562.575770250347"/>
    <n v="198560.32459651612"/>
    <n v="-100997.74882626577"/>
  </r>
  <r>
    <s v="330801137110040200"/>
    <n v="501224"/>
    <x v="0"/>
    <s v="PTS GOLDKIST INDUSTRIES SDN BHD"/>
    <s v="MYR"/>
    <s v="No"/>
    <x v="0"/>
    <x v="0"/>
    <x v="0"/>
    <b v="1"/>
    <n v="294957.783211887"/>
    <n v="116375.23939000978"/>
    <n v="178582.54382187722"/>
    <n v="317666.52929905721"/>
    <n v="174101.31362396086"/>
    <n v="143565.21567509635"/>
    <n v="-22708.746087170206"/>
    <n v="-57726.074233951076"/>
    <n v="35017.32814678087"/>
  </r>
  <r>
    <s v="330801137107036500"/>
    <n v="501170"/>
    <x v="0"/>
    <s v="PUREBLEACH SDN BHD"/>
    <s v="MYR"/>
    <s v="No"/>
    <x v="0"/>
    <x v="0"/>
    <x v="0"/>
    <b v="1"/>
    <n v="15762.977107136687"/>
    <n v="15762.977107136687"/>
    <n v="0"/>
    <n v="16078.46065808922"/>
    <n v="16078.46065808922"/>
    <n v="0"/>
    <n v="-315.48355095253282"/>
    <n v="-315.48355095253282"/>
    <n v="0"/>
  </r>
  <r>
    <s v="330801137110039200"/>
    <n v="501169"/>
    <x v="0"/>
    <s v="PUREBLEACH SDN BHD"/>
    <s v="MYR"/>
    <s v="No"/>
    <x v="0"/>
    <x v="0"/>
    <x v="0"/>
    <b v="1"/>
    <n v="36548.542276314896"/>
    <n v="12943.602320267069"/>
    <n v="23604.939956047827"/>
    <n v="36809.097141986771"/>
    <n v="14273.463192945932"/>
    <n v="22535.633949040839"/>
    <n v="-260.55486567187472"/>
    <n v="-1329.8608726788625"/>
    <n v="1069.3060070069878"/>
  </r>
  <r>
    <s v="330801137110040100"/>
    <n v="501218"/>
    <x v="0"/>
    <s v="PUSAN FURNITURE INDUSTRIES SDN BHD"/>
    <s v="MYR"/>
    <s v="No"/>
    <x v="0"/>
    <x v="0"/>
    <x v="0"/>
    <b v="1"/>
    <n v="171835.68678980364"/>
    <n v="150858.08077579233"/>
    <n v="20977.606014011304"/>
    <n v="161620.56257799454"/>
    <n v="122808.03872286264"/>
    <n v="38812.523855131898"/>
    <n v="10215.124211809103"/>
    <n v="28050.042052929697"/>
    <n v="-17834.917841120594"/>
  </r>
  <r>
    <s v="330801137107020901"/>
    <n v="500941"/>
    <x v="0"/>
    <s v="PWN EXCELLENCE SDN BHD"/>
    <s v="MYR"/>
    <s v="Yes"/>
    <x v="0"/>
    <x v="1"/>
    <x v="1"/>
    <b v="1"/>
    <n v="43731.593251721519"/>
    <n v="43731.593251721519"/>
    <n v="0"/>
    <n v="85396.030191233571"/>
    <n v="85396.030191233571"/>
    <n v="0"/>
    <n v="-41664.436939512052"/>
    <n v="-41664.436939512052"/>
    <n v="0"/>
  </r>
  <r>
    <s v="330801137107020903"/>
    <n v="500943"/>
    <x v="0"/>
    <s v="PWN EXCELLENCE SDN BHD"/>
    <s v="MYR"/>
    <s v="Yes"/>
    <x v="0"/>
    <x v="1"/>
    <x v="1"/>
    <b v="1"/>
    <n v="6985102.9379962161"/>
    <n v="2675175.1427343609"/>
    <n v="4309927.7952618552"/>
    <n v="3151508.81"/>
    <n v="2720204.708939306"/>
    <n v="431304.10106069391"/>
    <n v="3833594.1279962161"/>
    <n v="-45029.566204945091"/>
    <n v="3878623.6942011612"/>
  </r>
  <r>
    <s v="330801137107031200"/>
    <n v="501118"/>
    <x v="0"/>
    <s v="RADYSIS ASIA SDN. BHD."/>
    <s v="MYR"/>
    <s v="No"/>
    <x v="0"/>
    <x v="0"/>
    <x v="0"/>
    <b v="1"/>
    <n v="138082.07900768978"/>
    <n v="138082.07900768978"/>
    <n v="0"/>
    <n v="141697.89857269789"/>
    <n v="141697.89857269789"/>
    <n v="0"/>
    <n v="-3615.8195650081034"/>
    <n v="-3615.8195650081034"/>
    <n v="0"/>
  </r>
  <r>
    <s v="330802107200000800"/>
    <n v="500400"/>
    <x v="1"/>
    <s v="REPUBLIC OF IRAQ"/>
    <s v="USD"/>
    <s v="No"/>
    <x v="0"/>
    <x v="0"/>
    <x v="0"/>
    <b v="1"/>
    <n v="45273.189130714039"/>
    <n v="45273.189130714039"/>
    <n v="0"/>
    <n v="45465.966055331119"/>
    <n v="45465.966055331119"/>
    <n v="0"/>
    <n v="-192.7769246170792"/>
    <n v="-192.7769246170792"/>
    <n v="0"/>
  </r>
  <r>
    <s v="330802203200002000"/>
    <n v="500401"/>
    <x v="1"/>
    <s v="REPUBLIC OF SEYCHELLES"/>
    <s v="USD"/>
    <s v="No"/>
    <x v="0"/>
    <x v="0"/>
    <x v="1"/>
    <b v="0"/>
    <n v="9995.274287207294"/>
    <n v="9995.274287207294"/>
    <n v="0"/>
    <n v="83963.900851198196"/>
    <n v="83963.900851198196"/>
    <n v="0"/>
    <n v="-73968.626563990896"/>
    <n v="-73968.626563990896"/>
    <n v="0"/>
  </r>
  <r>
    <s v="330801137107038503"/>
    <n v="501203"/>
    <x v="0"/>
    <s v="RIZMAN RUZAINI CREATIONS (M) SDN BHD"/>
    <s v="MYR"/>
    <s v="No"/>
    <x v="0"/>
    <x v="0"/>
    <x v="0"/>
    <b v="1"/>
    <n v="5135.7732194462878"/>
    <n v="5135.7732194462878"/>
    <n v="0"/>
    <n v="5130.9624386547393"/>
    <n v="5082.7398049690992"/>
    <n v="48.222633685639877"/>
    <n v="4.8107807915484955"/>
    <n v="53.033414477188671"/>
    <n v="-48.222633685639877"/>
  </r>
  <r>
    <s v="330801137121038600"/>
    <n v="501206"/>
    <x v="0"/>
    <s v="RIZMAN RUZAINI CREATIONS (M) SDN BHD"/>
    <s v="MYR"/>
    <s v="No"/>
    <x v="0"/>
    <x v="0"/>
    <x v="0"/>
    <b v="1"/>
    <n v="908.18627489881214"/>
    <n v="908.18627489881214"/>
    <n v="0"/>
    <n v="2764.1836506201321"/>
    <n v="2764.1836506201321"/>
    <n v="0"/>
    <n v="-1855.9973757213199"/>
    <n v="-1855.9973757213199"/>
    <n v="0"/>
  </r>
  <r>
    <s v="330803137107027900"/>
    <n v="501066"/>
    <x v="0"/>
    <s v="S P SETIA BERHAD"/>
    <s v="GBP"/>
    <s v="No"/>
    <x v="0"/>
    <x v="0"/>
    <x v="0"/>
    <b v="1"/>
    <n v="2285957.272663617"/>
    <n v="2285957.272663617"/>
    <n v="0"/>
    <n v="3070733.78"/>
    <n v="3070733.78"/>
    <n v="0"/>
    <n v="-784776.50733638275"/>
    <n v="-784776.50733638275"/>
    <n v="0"/>
  </r>
  <r>
    <s v="330801137110039600"/>
    <n v="501196"/>
    <x v="0"/>
    <s v="SARAGREEN SDN BHD"/>
    <s v="MYR"/>
    <s v="Yes"/>
    <x v="0"/>
    <x v="1"/>
    <x v="0"/>
    <b v="0"/>
    <n v="19475.187829898565"/>
    <n v="11576.092166672577"/>
    <n v="7899.0956632259886"/>
    <n v="19493.132898782515"/>
    <n v="12175.666180506714"/>
    <n v="7317.4667182758003"/>
    <n v="-17.945068883949716"/>
    <n v="-599.57401383413708"/>
    <n v="581.62894495018827"/>
  </r>
  <r>
    <s v="330802137200030100"/>
    <n v="501098"/>
    <x v="1"/>
    <s v="SARAWAK PETCHEM SDN BHD "/>
    <s v="USD"/>
    <s v="No"/>
    <x v="0"/>
    <x v="0"/>
    <x v="0"/>
    <b v="1"/>
    <n v="2445224.3305232893"/>
    <n v="2445224.3305232893"/>
    <n v="0"/>
    <n v="2452368.8976506409"/>
    <n v="2452368.8976506409"/>
    <n v="0"/>
    <n v="-7144.5671273516491"/>
    <n v="-7144.5671273516491"/>
    <n v="0"/>
  </r>
  <r>
    <s v="330802205201028500"/>
    <n v="501075"/>
    <x v="1"/>
    <s v="SERI ELBERT (SINGAPORE) PTE. LTD."/>
    <s v="USD"/>
    <s v="No"/>
    <x v="0"/>
    <x v="0"/>
    <x v="0"/>
    <b v="1"/>
    <n v="1273828.1150014326"/>
    <n v="1273828.1150014326"/>
    <n v="0"/>
    <n v="1277755.384338188"/>
    <n v="1277755.384338188"/>
    <n v="0"/>
    <n v="-3927.2693367553875"/>
    <n v="-3927.2693367553875"/>
    <n v="0"/>
  </r>
  <r>
    <s v="330802205201028700"/>
    <n v="501077"/>
    <x v="1"/>
    <s v="SERI EMEI (SINGAPORE) PTE. LTD."/>
    <s v="USD"/>
    <s v="No"/>
    <x v="0"/>
    <x v="0"/>
    <x v="0"/>
    <b v="1"/>
    <n v="1302945.7964359506"/>
    <n v="1302945.7964359506"/>
    <n v="0"/>
    <n v="1306959.4505327709"/>
    <n v="1306959.4505327709"/>
    <n v="0"/>
    <n v="-4013.6540968203917"/>
    <n v="-4013.6540968203917"/>
    <n v="0"/>
  </r>
  <r>
    <s v="330802205201028600"/>
    <n v="501076"/>
    <x v="1"/>
    <s v="SERI EMORY (SINGAPORE) PTE. LTD"/>
    <s v="USD"/>
    <s v="No"/>
    <x v="0"/>
    <x v="0"/>
    <x v="0"/>
    <b v="1"/>
    <n v="1272049.7835243661"/>
    <n v="1272049.7835243661"/>
    <n v="0"/>
    <n v="1275970.786277564"/>
    <n v="1275970.786277564"/>
    <n v="0"/>
    <n v="-3921.002753197914"/>
    <n v="-3921.002753197914"/>
    <n v="0"/>
  </r>
  <r>
    <s v="330802205201028800"/>
    <n v="501078"/>
    <x v="1"/>
    <s v="SERI EMPEROR (SINGAPORE) PTE. LTD"/>
    <s v="USD"/>
    <s v="No"/>
    <x v="0"/>
    <x v="0"/>
    <x v="0"/>
    <b v="1"/>
    <n v="1272049.7835243661"/>
    <n v="1272049.7835243661"/>
    <n v="0"/>
    <n v="1275970.786277564"/>
    <n v="1275970.786277564"/>
    <n v="0"/>
    <n v="-3921.002753197914"/>
    <n v="-3921.002753197914"/>
    <n v="0"/>
  </r>
  <r>
    <s v="330802205201028300"/>
    <n v="501072"/>
    <x v="1"/>
    <s v="SERI ERLANG (SINGAPORE) PTE. LTD."/>
    <s v="USD"/>
    <s v="No"/>
    <x v="0"/>
    <x v="0"/>
    <x v="0"/>
    <b v="1"/>
    <n v="1261952.3647908389"/>
    <n v="1261952.3647908389"/>
    <n v="0"/>
    <n v="1265771.0988500039"/>
    <n v="1265771.0988500039"/>
    <n v="0"/>
    <n v="-3818.7340591649991"/>
    <n v="-3818.7340591649991"/>
    <n v="0"/>
  </r>
  <r>
    <s v="330802205201028200"/>
    <n v="501073"/>
    <x v="1"/>
    <s v="SERI EVEREST (SINGAPORE) PTE. LTD."/>
    <s v="USD"/>
    <s v="No"/>
    <x v="0"/>
    <x v="0"/>
    <x v="0"/>
    <b v="1"/>
    <n v="1262339.0681654618"/>
    <n v="1262339.0681654618"/>
    <n v="0"/>
    <n v="1266159.2528177591"/>
    <n v="1266159.2528177591"/>
    <n v="0"/>
    <n v="-3820.1846522972919"/>
    <n v="-3820.1846522972919"/>
    <n v="0"/>
  </r>
  <r>
    <s v="330801137110034000"/>
    <n v="501124"/>
    <x v="0"/>
    <s v="SITI KHADIJAH APPAREL SDN BHD"/>
    <s v="MYR"/>
    <s v="No"/>
    <x v="0"/>
    <x v="0"/>
    <x v="0"/>
    <b v="1"/>
    <n v="6676.8925108607818"/>
    <n v="3560.7944897040434"/>
    <n v="3116.0980211567385"/>
    <n v="215585.98413293337"/>
    <n v="136619.23254893144"/>
    <n v="78966.751584001933"/>
    <n v="-208909.09162207259"/>
    <n v="-133058.4380592274"/>
    <n v="-75850.653562845197"/>
  </r>
  <r>
    <s v="330801137107032600"/>
    <n v="501127"/>
    <x v="0"/>
    <s v="SITI KHADIJAH APPAREL SDN BHD"/>
    <s v="MYR"/>
    <s v="No"/>
    <x v="0"/>
    <x v="0"/>
    <x v="0"/>
    <b v="1"/>
    <n v="1564.8225451010883"/>
    <n v="1564.8225451010883"/>
    <n v="0"/>
    <n v="71181.823209182883"/>
    <n v="70981.514044697265"/>
    <n v="200.30916448561661"/>
    <n v="-69617.000664081788"/>
    <n v="-69416.691499596171"/>
    <n v="-200.30916448561661"/>
  </r>
  <r>
    <s v="330802137107034900"/>
    <n v="501155"/>
    <x v="0"/>
    <s v="SKY BLUE MEDIA SDN BHD"/>
    <s v="USD"/>
    <s v="No"/>
    <x v="0"/>
    <x v="0"/>
    <x v="0"/>
    <b v="1"/>
    <n v="41123.402806511382"/>
    <n v="41123.402806511382"/>
    <n v="0"/>
    <n v="42329.110541539652"/>
    <n v="27578.309265615324"/>
    <n v="14750.80127592433"/>
    <n v="-1205.7077350282707"/>
    <n v="13545.093540896058"/>
    <n v="-14750.80127592433"/>
  </r>
  <r>
    <s v="330802137104028900"/>
    <n v="501079"/>
    <x v="0"/>
    <s v="SMH RAIL SDN BHD"/>
    <s v="USD"/>
    <s v="No"/>
    <x v="0"/>
    <x v="0"/>
    <x v="0"/>
    <b v="1"/>
    <n v="422291.47789535951"/>
    <n v="422291.47789535951"/>
    <n v="0"/>
    <n v="512895.66587572137"/>
    <n v="508271.30864019314"/>
    <n v="4624.3572355282513"/>
    <n v="-90604.187980361865"/>
    <n v="-85979.830744833627"/>
    <n v="-4624.3572355282513"/>
  </r>
  <r>
    <s v="330801137107028100"/>
    <n v="501070"/>
    <x v="0"/>
    <s v="SMH RAIL SDN BHD"/>
    <s v="MYR"/>
    <s v="No"/>
    <x v="0"/>
    <x v="0"/>
    <x v="0"/>
    <b v="1"/>
    <n v="199116.87034137372"/>
    <n v="199116.87034137372"/>
    <n v="0"/>
    <n v="280648.19649102428"/>
    <n v="265793.32846906927"/>
    <n v="14854.868021955017"/>
    <n v="-81531.326149650558"/>
    <n v="-66676.458127695543"/>
    <n v="-14854.868021955017"/>
  </r>
  <r>
    <s v="330802137216004600"/>
    <s v="EXIM/SMH/APB/25/003"/>
    <x v="1"/>
    <s v="SMH Rail Sdn Bhd/APB/25/003"/>
    <s v="USD"/>
    <s v="No"/>
    <x v="1"/>
    <x v="0"/>
    <x v="0"/>
    <b v="1"/>
    <n v="142054.2035570952"/>
    <n v="0"/>
    <n v="142054.2035570952"/>
    <n v="95024.643788583824"/>
    <n v="0"/>
    <n v="95024.643788583824"/>
    <n v="47029.559768511375"/>
    <n v="0"/>
    <n v="47029.559768511375"/>
  </r>
  <r>
    <n v="3.3080213721600397E+17"/>
    <s v="EXIM/SMH/TNBG/25/013"/>
    <x v="1"/>
    <s v="SMH Rail Sdn Bhd/TNBG/25/013"/>
    <s v="USD"/>
    <s v="No"/>
    <x v="1"/>
    <x v="0"/>
    <x v="0"/>
    <b v="1"/>
    <n v="97224.401485059789"/>
    <n v="0"/>
    <n v="97224.401485059789"/>
    <n v="65036.541597044612"/>
    <n v="0"/>
    <n v="65036.541597044612"/>
    <n v="32187.859888015177"/>
    <n v="0"/>
    <n v="32187.859888015177"/>
  </r>
  <r>
    <s v="330802137216004600"/>
    <s v="EXIM/SMH/TNBG/25/014"/>
    <x v="1"/>
    <s v="SMH Rail Sdn Bhd/TNBG/25/014"/>
    <s v="USD"/>
    <s v="No"/>
    <x v="1"/>
    <x v="0"/>
    <x v="0"/>
    <b v="1"/>
    <n v="6076.5250928162368"/>
    <n v="0"/>
    <n v="6076.5250928162368"/>
    <n v="4064.7838498152882"/>
    <n v="0"/>
    <n v="4064.7838498152882"/>
    <n v="2011.7412430009485"/>
    <n v="0"/>
    <n v="2011.7412430009485"/>
  </r>
  <r>
    <s v="330802137216004600"/>
    <s v="EXIM/SMH/TNBG/25/015"/>
    <x v="1"/>
    <s v="SMH Rail Sdn Bhd/TNBG/25/015"/>
    <s v="USD"/>
    <s v="No"/>
    <x v="1"/>
    <x v="0"/>
    <x v="0"/>
    <b v="1"/>
    <n v="6076.5250928162368"/>
    <n v="0"/>
    <n v="6076.5250928162368"/>
    <n v="4064.7838498152882"/>
    <n v="0"/>
    <n v="4064.7838498152882"/>
    <n v="2011.7412430009485"/>
    <n v="0"/>
    <n v="2011.7412430009485"/>
  </r>
  <r>
    <s v="330802137216004600"/>
    <s v="EXIM/SMH/TNBG/25/016"/>
    <x v="1"/>
    <s v="SMH Rail Sdn Bhd/WBG/25/016"/>
    <s v="USD"/>
    <s v="No"/>
    <x v="1"/>
    <x v="0"/>
    <x v="0"/>
    <b v="1"/>
    <n v="64249.190130978001"/>
    <n v="0"/>
    <n v="64249.190130978001"/>
    <n v="42978.357929741374"/>
    <n v="0"/>
    <n v="42978.357929741374"/>
    <n v="21270.832201236626"/>
    <n v="0"/>
    <n v="21270.832201236626"/>
  </r>
  <r>
    <m/>
    <s v="SMH"/>
    <x v="1"/>
    <s v=" SMH Rail Sdn Bhd "/>
    <s v="USD"/>
    <s v="No"/>
    <x v="1"/>
    <x v="0"/>
    <x v="0"/>
    <b v="1"/>
    <n v="514508.96593473706"/>
    <n v="0"/>
    <n v="514508.96593473706"/>
    <n v="0"/>
    <n v="0"/>
    <n v="0"/>
    <n v="514508.96593473706"/>
    <n v="0"/>
    <n v="514508.96593473706"/>
  </r>
  <r>
    <s v="330802137216004600"/>
    <n v="501006"/>
    <x v="0"/>
    <s v="SMH Rail Thailand Sdn Bhd"/>
    <s v="USD"/>
    <s v="No"/>
    <x v="0"/>
    <x v="0"/>
    <x v="0"/>
    <b v="1"/>
    <n v="0"/>
    <n v="0"/>
    <n v="0"/>
    <n v="28657.248048475118"/>
    <n v="28657.248048475118"/>
    <n v="0"/>
    <n v="-28657.248048475118"/>
    <n v="-28657.248048475118"/>
    <n v="0"/>
  </r>
  <r>
    <s v="330801137110035400"/>
    <n v="501148"/>
    <x v="0"/>
    <s v="SOUTHEAST ASIA FRUITS INDUSTRY SDN BHD"/>
    <s v="MYR"/>
    <s v="No"/>
    <x v="0"/>
    <x v="0"/>
    <x v="0"/>
    <b v="1"/>
    <n v="82855.402727993744"/>
    <n v="46445.355732515112"/>
    <n v="36410.046995478631"/>
    <n v="82645.283874350687"/>
    <n v="48957.41320366603"/>
    <n v="33687.870670684657"/>
    <n v="210.11885364305635"/>
    <n v="-2512.057471150918"/>
    <n v="2722.1763247939743"/>
  </r>
  <r>
    <s v="330801137107029300"/>
    <n v="501090"/>
    <x v="0"/>
    <s v="SRI DAYAA MANUFACTURING SDN. BHD."/>
    <s v="MYR"/>
    <s v="Yes"/>
    <x v="0"/>
    <x v="1"/>
    <x v="1"/>
    <b v="1"/>
    <n v="2837.7362407450546"/>
    <n v="2837.7362407450546"/>
    <n v="0"/>
    <n v="1206.8087488532774"/>
    <n v="1206.8087488532774"/>
    <n v="0"/>
    <n v="1630.9274918917772"/>
    <n v="1630.9274918917772"/>
    <n v="0"/>
  </r>
  <r>
    <s v="330801137110029200"/>
    <n v="501080"/>
    <x v="0"/>
    <s v="SRI DAYAA MANUFACTURING SDN. BHD."/>
    <s v="MYR"/>
    <s v="Yes"/>
    <x v="0"/>
    <x v="1"/>
    <x v="1"/>
    <b v="1"/>
    <n v="2702.0444473565813"/>
    <n v="0"/>
    <n v="2702.0444473565813"/>
    <n v="1757.3297163766613"/>
    <n v="1753.7438501372283"/>
    <n v="3.5858662394329621"/>
    <n v="944.71473097991998"/>
    <n v="-1753.7438501372283"/>
    <n v="2698.4585811171482"/>
  </r>
  <r>
    <s v="330805137107034700"/>
    <n v="501158"/>
    <x v="0"/>
    <s v="TABCO FOOD SERVICES SDN BHD"/>
    <s v="AUD"/>
    <s v="Yes"/>
    <x v="0"/>
    <x v="1"/>
    <x v="0"/>
    <b v="0"/>
    <n v="1994.9010871968583"/>
    <n v="1994.9010871968583"/>
    <n v="0"/>
    <n v="48496.536261435773"/>
    <n v="48496.536261435773"/>
    <n v="0"/>
    <n v="-46501.635174238916"/>
    <n v="-46501.635174238916"/>
    <n v="0"/>
  </r>
  <r>
    <s v="330801137107027503"/>
    <n v="501058"/>
    <x v="0"/>
    <s v="TAIACE ENERGY SERVICES SDN  BHD"/>
    <s v="MYR"/>
    <s v="Yes"/>
    <x v="0"/>
    <x v="1"/>
    <x v="1"/>
    <b v="1"/>
    <n v="283.69144739206183"/>
    <n v="283.69144739206183"/>
    <n v="0"/>
    <n v="405.40950894185642"/>
    <n v="405.40950894185642"/>
    <n v="0"/>
    <n v="-121.71806154979458"/>
    <n v="-121.71806154979458"/>
    <n v="0"/>
  </r>
  <r>
    <s v="330801137107027501"/>
    <n v="501056"/>
    <x v="0"/>
    <s v="TAIACE ENERGY SERVICES SDN  BHD"/>
    <s v="MYR"/>
    <s v="Yes"/>
    <x v="0"/>
    <x v="1"/>
    <x v="1"/>
    <b v="1"/>
    <n v="371.87160484922214"/>
    <n v="371.87160484922214"/>
    <n v="0"/>
    <n v="531.42368860422027"/>
    <n v="531.42368860422027"/>
    <n v="0"/>
    <n v="-159.55208375499814"/>
    <n v="-159.55208375499814"/>
    <n v="0"/>
  </r>
  <r>
    <s v="330801137107027504"/>
    <n v="501071"/>
    <x v="0"/>
    <s v="TAIACE ENERGY SERVICES SDN  BHD"/>
    <s v="MYR"/>
    <s v="Yes"/>
    <x v="0"/>
    <x v="1"/>
    <x v="1"/>
    <b v="1"/>
    <n v="508.81423794727931"/>
    <n v="508.81423794727931"/>
    <n v="0"/>
    <n v="517.07278222774289"/>
    <n v="517.07278222774289"/>
    <n v="0"/>
    <n v="-8.2585442804635818"/>
    <n v="-8.2585442804635818"/>
    <n v="0"/>
  </r>
  <r>
    <s v="330801137107027502"/>
    <n v="501057"/>
    <x v="0"/>
    <s v="TAIACE ENERGY SERVICES SDN  BHD"/>
    <s v="MYR"/>
    <s v="Yes"/>
    <x v="0"/>
    <x v="1"/>
    <x v="1"/>
    <b v="1"/>
    <n v="463.45149424434794"/>
    <n v="463.45149424434794"/>
    <n v="0"/>
    <n v="662.29580607503067"/>
    <n v="662.29580607503067"/>
    <n v="0"/>
    <n v="-198.84431183068273"/>
    <n v="-198.84431183068273"/>
    <n v="0"/>
  </r>
  <r>
    <s v="330801137107027507"/>
    <n v="501217"/>
    <x v="0"/>
    <s v="TAIACE ENERGY SERVICES SDN  BHD"/>
    <s v="MYR"/>
    <s v="Yes"/>
    <x v="0"/>
    <x v="1"/>
    <x v="1"/>
    <b v="1"/>
    <n v="1150.466566212925"/>
    <n v="1150.466566212925"/>
    <n v="0"/>
    <n v="1144.673758752999"/>
    <n v="1144.673758752999"/>
    <n v="0"/>
    <n v="5.7928074599260526"/>
    <n v="5.7928074599260526"/>
    <n v="0"/>
  </r>
  <r>
    <s v="330801137107033600"/>
    <n v="501136"/>
    <x v="0"/>
    <s v="TERAS BUDI RESOURCES SDN. BHD."/>
    <s v="MYR"/>
    <s v="Yes"/>
    <x v="0"/>
    <x v="1"/>
    <x v="1"/>
    <b v="1"/>
    <n v="1840.8679055454991"/>
    <n v="1840.8679055454991"/>
    <n v="0"/>
    <n v="2304.25"/>
    <n v="2298.45080578343"/>
    <n v="5.79919421656985"/>
    <n v="-463.38209445450093"/>
    <n v="-457.58290023793097"/>
    <n v="-5.79919421656985"/>
  </r>
  <r>
    <s v="330801224107037000"/>
    <n v="501182"/>
    <x v="0"/>
    <s v="THAI AROI RICE VERMICELLI COMPANY LIMITED"/>
    <s v="MYR"/>
    <s v="No"/>
    <x v="0"/>
    <x v="0"/>
    <x v="0"/>
    <b v="1"/>
    <n v="119338.84161283814"/>
    <n v="119338.84161283814"/>
    <n v="0"/>
    <n v="121651.5393600079"/>
    <n v="121651.5393600079"/>
    <n v="0"/>
    <n v="-2312.697747169761"/>
    <n v="-2312.697747169761"/>
    <n v="0"/>
  </r>
  <r>
    <s v="330802123205020400"/>
    <n v="500937"/>
    <x v="1"/>
    <s v="THE MINISTRY OF FINANCE GOVERNMENT OF LAO PDR"/>
    <s v="USD"/>
    <s v="No"/>
    <x v="0"/>
    <x v="0"/>
    <x v="0"/>
    <b v="1"/>
    <n v="23993977.528033696"/>
    <n v="23993977.528033696"/>
    <n v="0"/>
    <n v="24035296.301973142"/>
    <n v="24035296.301973142"/>
    <n v="0"/>
    <n v="-41318.773939445615"/>
    <n v="-41318.773939445615"/>
    <n v="0"/>
  </r>
  <r>
    <s v="330801137107030301"/>
    <n v="501097"/>
    <x v="0"/>
    <s v="TIONG NAM LOGISTICS SOLUTIONS SDN. BHD."/>
    <s v="MYR"/>
    <s v="No"/>
    <x v="0"/>
    <x v="0"/>
    <x v="0"/>
    <b v="1"/>
    <n v="75809.228143042099"/>
    <n v="75809.228143042099"/>
    <n v="0"/>
    <n v="76662.073939829235"/>
    <n v="76662.073939829235"/>
    <n v="0"/>
    <n v="-852.84579678713635"/>
    <n v="-852.84579678713635"/>
    <n v="0"/>
  </r>
  <r>
    <s v="330801137107030302"/>
    <n v="501193"/>
    <x v="0"/>
    <s v="TIONG NAM LOGISTICS SOLUTIONS SDN. BHD."/>
    <s v="MYR"/>
    <s v="No"/>
    <x v="0"/>
    <x v="0"/>
    <x v="0"/>
    <b v="1"/>
    <n v="389517.4428313456"/>
    <n v="389517.4428313456"/>
    <n v="0"/>
    <n v="242025.70371233451"/>
    <n v="240251.87944703613"/>
    <n v="1773.8242652983608"/>
    <n v="147491.73911901109"/>
    <n v="149265.56338430947"/>
    <n v="-1773.8242652983608"/>
  </r>
  <r>
    <s v="330801137110034200"/>
    <n v="501119"/>
    <x v="0"/>
    <s v="TRISTAR GLOBAL SDN. BHD."/>
    <s v="MYR"/>
    <s v="No"/>
    <x v="0"/>
    <x v="0"/>
    <x v="0"/>
    <b v="1"/>
    <n v="52126.369435470304"/>
    <n v="0"/>
    <n v="52126.369435470304"/>
    <n v="52541.238580108111"/>
    <n v="4081.205290666272"/>
    <n v="48460.033289441839"/>
    <n v="-414.86914463780704"/>
    <n v="-4081.205290666272"/>
    <n v="3666.336146028465"/>
  </r>
  <r>
    <s v="330801137110034300"/>
    <n v="501134"/>
    <x v="0"/>
    <s v="UB ACRYLIC (M) SDN BHD"/>
    <s v="MYR"/>
    <s v="No"/>
    <x v="0"/>
    <x v="0"/>
    <x v="0"/>
    <b v="1"/>
    <n v="76161.769085386957"/>
    <n v="75113.473368303297"/>
    <n v="1048.2957170836573"/>
    <n v="75637.783281428099"/>
    <n v="74269.976595296364"/>
    <n v="1367.8066861317375"/>
    <n v="523.98580395885801"/>
    <n v="843.49677300693293"/>
    <n v="-319.51096904808014"/>
  </r>
  <r>
    <s v="330801137107031700"/>
    <n v="501121"/>
    <x v="0"/>
    <s v="URBAN PINNACLE SDN. BHD."/>
    <s v="MYR"/>
    <s v="No"/>
    <x v="0"/>
    <x v="0"/>
    <x v="0"/>
    <b v="1"/>
    <n v="247444.14861625797"/>
    <n v="247444.14861625797"/>
    <n v="0"/>
    <n v="281237.69"/>
    <n v="281172.21385853837"/>
    <n v="65.476141461619676"/>
    <n v="-33793.541383742035"/>
    <n v="-33728.065242280398"/>
    <n v="-65.476141461619676"/>
  </r>
  <r>
    <s v="330801137107031800"/>
    <n v="501122"/>
    <x v="0"/>
    <s v="URBAN PINNACLE SDN. BHD."/>
    <s v="MYR"/>
    <s v="No"/>
    <x v="0"/>
    <x v="0"/>
    <x v="0"/>
    <b v="1"/>
    <n v="476519.0300149885"/>
    <n v="476519.0300149885"/>
    <n v="0"/>
    <n v="489609.14"/>
    <n v="489609.14"/>
    <n v="0"/>
    <n v="-13090.109985011513"/>
    <n v="-13090.109985011513"/>
    <n v="0"/>
  </r>
  <r>
    <s v="330801137107032400"/>
    <n v="501126"/>
    <x v="0"/>
    <s v="URBAN PINNACLE SDN. BHD."/>
    <s v="MYR"/>
    <s v="No"/>
    <x v="0"/>
    <x v="0"/>
    <x v="0"/>
    <b v="1"/>
    <n v="246070.9091756446"/>
    <n v="246070.9091756446"/>
    <n v="0"/>
    <n v="252790.33"/>
    <n v="252790.33"/>
    <n v="0"/>
    <n v="-6719.4208243553876"/>
    <n v="-6719.4208243553876"/>
    <n v="0"/>
  </r>
  <r>
    <m/>
    <s v="UPSB"/>
    <x v="0"/>
    <s v=" Urban Pinnacle Sdn Bhd "/>
    <s v="MYR"/>
    <s v="No"/>
    <x v="1"/>
    <x v="0"/>
    <x v="0"/>
    <b v="1"/>
    <n v="20641.034632282106"/>
    <n v="0"/>
    <n v="20641.034632282106"/>
    <n v="0"/>
    <n v="0"/>
    <n v="0"/>
    <n v="20641.034632282106"/>
    <n v="0"/>
    <n v="20641.034632282106"/>
  </r>
  <r>
    <s v="330801137110040500"/>
    <n v="501123"/>
    <x v="0"/>
    <s v="WELL-BUILT ALLOY INDUSTRIES SDN BHD"/>
    <s v="MYR"/>
    <s v="No"/>
    <x v="0"/>
    <x v="0"/>
    <x v="0"/>
    <b v="1"/>
    <n v="173723.66988554801"/>
    <n v="153207.85502003576"/>
    <n v="20515.81486551225"/>
    <n v="173024.66341414952"/>
    <n v="140421.63810892621"/>
    <n v="32603.025305223298"/>
    <n v="699.00647139849025"/>
    <n v="12786.216911109543"/>
    <n v="-12087.210439711049"/>
  </r>
  <r>
    <s v="330802137110035100"/>
    <n v="501157"/>
    <x v="0"/>
    <s v="WHITEX GARMENTS SDN BHD"/>
    <s v="USD"/>
    <s v="No"/>
    <x v="0"/>
    <x v="0"/>
    <x v="0"/>
    <b v="1"/>
    <n v="1280585.8888085303"/>
    <n v="1279917.9403567947"/>
    <n v="667.94845173565875"/>
    <n v="1121100.9455172163"/>
    <n v="1054962.8465410396"/>
    <n v="66138.098976176654"/>
    <n v="159484.94329131395"/>
    <n v="224955.0938157551"/>
    <n v="-65470.150524440993"/>
  </r>
  <r>
    <s v="330802137110002300"/>
    <n v="500605"/>
    <x v="0"/>
    <s v="WHITEX GARMENTS SDN BHD"/>
    <s v="USD"/>
    <s v="No"/>
    <x v="0"/>
    <x v="0"/>
    <x v="0"/>
    <b v="1"/>
    <n v="1115017.6897586233"/>
    <n v="1114854.9049009304"/>
    <n v="162.7848576929014"/>
    <n v="1001428.8066494204"/>
    <n v="960917.69078566704"/>
    <n v="40511.115863753352"/>
    <n v="113588.88310920284"/>
    <n v="153937.21411526331"/>
    <n v="-40348.331006060449"/>
  </r>
  <r>
    <s v="330802137110035900"/>
    <n v="501167"/>
    <x v="0"/>
    <s v="WHITEX GARMENTS SDN BHD"/>
    <s v="USD"/>
    <s v="No"/>
    <x v="0"/>
    <x v="0"/>
    <x v="0"/>
    <b v="1"/>
    <n v="319891.71656567918"/>
    <n v="319891.71670983173"/>
    <n v="-1.4415253390211947E-4"/>
    <n v="297611.61491371715"/>
    <n v="296981.09488204616"/>
    <n v="630.52003167096586"/>
    <n v="22280.101651962032"/>
    <n v="22910.621827785566"/>
    <n v="-630.52017582349981"/>
  </r>
  <r>
    <s v="330802137101027000"/>
    <n v="501049"/>
    <x v="0"/>
    <s v="WHITEX GARMENTS SDN BHD"/>
    <s v="USD"/>
    <s v="No"/>
    <x v="0"/>
    <x v="0"/>
    <x v="0"/>
    <b v="1"/>
    <n v="2498436.8856709902"/>
    <n v="2498436.8856709902"/>
    <n v="0"/>
    <n v="1858715.7900642739"/>
    <n v="1858640.6835043891"/>
    <n v="75.106559884721321"/>
    <n v="639721.09560671635"/>
    <n v="639796.20216660108"/>
    <n v="-75.106559884721321"/>
  </r>
  <r>
    <s v="330802137120029000"/>
    <n v="501092"/>
    <x v="0"/>
    <s v="WSA VENTURE AUSTRALIA (M) SDN BHD"/>
    <s v="USD"/>
    <s v="No"/>
    <x v="0"/>
    <x v="0"/>
    <x v="0"/>
    <b v="1"/>
    <n v="3727.9546782844595"/>
    <n v="3727.9546782844595"/>
    <n v="0"/>
    <n v="5780.9160747907736"/>
    <n v="-52831.542531960586"/>
    <n v="58612.458606751359"/>
    <n v="-2052.961396506314"/>
    <n v="56559.497210245048"/>
    <n v="-58612.458606751359"/>
  </r>
  <r>
    <s v="330802137122029100"/>
    <n v="501085"/>
    <x v="0"/>
    <s v="WSA VENTURE AUSTRALIA (M) SDN BHD"/>
    <s v="USD"/>
    <s v="No"/>
    <x v="0"/>
    <x v="0"/>
    <x v="0"/>
    <b v="1"/>
    <n v="76920.821058266709"/>
    <n v="7561.0515787081385"/>
    <n v="69359.76947955857"/>
    <n v="79577.456836441139"/>
    <n v="79577.456836441139"/>
    <n v="0"/>
    <n v="-2656.63577817443"/>
    <n v="-72016.405257733"/>
    <n v="69359.76947955857"/>
  </r>
  <r>
    <s v="330801137107038300"/>
    <n v="501198"/>
    <x v="0"/>
    <s v="YH POLYMER SDN. BHD"/>
    <s v="MYR"/>
    <s v="No"/>
    <x v="0"/>
    <x v="0"/>
    <x v="0"/>
    <b v="1"/>
    <n v="33588.513883602871"/>
    <n v="33588.513883602871"/>
    <n v="0"/>
    <n v="34924.195482730371"/>
    <n v="34924.195482730371"/>
    <n v="0"/>
    <n v="-1335.6815991274998"/>
    <n v="-1335.6815991274998"/>
    <n v="0"/>
  </r>
  <r>
    <s v="330801137110038200"/>
    <n v="501197"/>
    <x v="0"/>
    <s v="YH POLYMER SDN. BHD"/>
    <s v="MYR"/>
    <s v="No"/>
    <x v="0"/>
    <x v="0"/>
    <x v="0"/>
    <b v="1"/>
    <n v="230087.7504383217"/>
    <n v="230082.06210363348"/>
    <n v="5.6883346882227848"/>
    <n v="228851.79940306547"/>
    <n v="228846.5282869894"/>
    <n v="5.2711160760772815"/>
    <n v="1235.9510352562356"/>
    <n v="1235.5338166440779"/>
    <n v="0.41721861214550326"/>
  </r>
  <r>
    <s v="330802205101025000"/>
    <n v="501017"/>
    <x v="0"/>
    <s v="YINSON INTERNATIONAL PTE LTD"/>
    <s v="USD"/>
    <s v="No"/>
    <x v="0"/>
    <x v="0"/>
    <x v="0"/>
    <b v="1"/>
    <n v="129492.03810223201"/>
    <n v="129492.03810223201"/>
    <n v="0"/>
    <n v="412732.02525443397"/>
    <n v="412732.02525443397"/>
    <n v="0"/>
    <n v="-283239.98715220194"/>
    <n v="-283239.98715220194"/>
    <n v="0"/>
  </r>
  <r>
    <s v="330801137121028400"/>
    <n v="500995"/>
    <x v="0"/>
    <s v="ZAID IBRAHIM &amp; CO."/>
    <s v="MYR"/>
    <s v="No"/>
    <x v="0"/>
    <x v="0"/>
    <x v="0"/>
    <b v="1"/>
    <n v="307534.82299032377"/>
    <n v="307534.82299032377"/>
    <n v="0"/>
    <n v="322495.24516279547"/>
    <n v="322495.24516279547"/>
    <n v="0"/>
    <n v="-14960.422172471706"/>
    <n v="-14960.422172471706"/>
    <n v="0"/>
  </r>
  <r>
    <m/>
    <n v="501245"/>
    <x v="0"/>
    <s v="Iradar Sdn Bhd"/>
    <s v="MYR"/>
    <s v="No"/>
    <x v="0"/>
    <x v="0"/>
    <x v="2"/>
    <b v="0"/>
    <n v="15719.643281162394"/>
    <n v="15024.171537826885"/>
    <n v="695.4717433355097"/>
    <n v="0"/>
    <n v="0"/>
    <n v="0"/>
    <n v="15719.643281162394"/>
    <n v="15024.171537826885"/>
    <n v="695.4717433355097"/>
  </r>
  <r>
    <m/>
    <n v="501255"/>
    <x v="0"/>
    <s v="N.K Rubber (M) Sdn Bhd"/>
    <s v="MYR"/>
    <s v="No"/>
    <x v="0"/>
    <x v="0"/>
    <x v="2"/>
    <b v="0"/>
    <n v="220676.10211682096"/>
    <n v="23496.196237798082"/>
    <n v="197179.90587902287"/>
    <n v="0"/>
    <n v="0"/>
    <n v="0"/>
    <n v="220676.10211682096"/>
    <n v="23496.196237798082"/>
    <n v="197179.90587902287"/>
  </r>
  <r>
    <m/>
    <n v="501248"/>
    <x v="0"/>
    <s v="Marrybrown Australia Pty Ltd - TFi-1"/>
    <s v="AUD"/>
    <s v="No"/>
    <x v="0"/>
    <x v="0"/>
    <x v="2"/>
    <b v="0"/>
    <n v="24443.620466956356"/>
    <n v="24443.620466956356"/>
    <n v="0"/>
    <n v="0"/>
    <n v="0"/>
    <n v="0"/>
    <n v="24443.620466956356"/>
    <n v="24443.620466956356"/>
    <n v="0"/>
  </r>
  <r>
    <m/>
    <n v="501249"/>
    <x v="0"/>
    <s v="Marrybrown Australia Pty Ltd - TFi-2"/>
    <s v="AUD"/>
    <s v="No"/>
    <x v="0"/>
    <x v="0"/>
    <x v="2"/>
    <b v="0"/>
    <n v="16295.748010199504"/>
    <n v="16295.748010199504"/>
    <n v="0"/>
    <n v="0"/>
    <n v="0"/>
    <n v="0"/>
    <n v="16295.748010199504"/>
    <n v="16295.748010199504"/>
    <n v="0"/>
  </r>
  <r>
    <m/>
    <n v="501251"/>
    <x v="0"/>
    <s v="Marrybrown Deer Park Pty Ltd"/>
    <s v="AUD"/>
    <s v="No"/>
    <x v="0"/>
    <x v="0"/>
    <x v="2"/>
    <b v="0"/>
    <n v="44125.940158060344"/>
    <n v="44125.940158060344"/>
    <n v="0"/>
    <n v="0"/>
    <n v="0"/>
    <n v="0"/>
    <n v="44125.940158060344"/>
    <n v="44125.940158060344"/>
    <n v="0"/>
  </r>
  <r>
    <m/>
    <n v="501252"/>
    <x v="0"/>
    <s v="MB Burwood Pty Ltd"/>
    <s v="AUD"/>
    <s v="No"/>
    <x v="0"/>
    <x v="0"/>
    <x v="2"/>
    <b v="0"/>
    <n v="61049.355297763497"/>
    <n v="61049.355297763497"/>
    <n v="0"/>
    <n v="0"/>
    <n v="0"/>
    <n v="0"/>
    <n v="61049.355297763497"/>
    <n v="61049.355297763497"/>
    <n v="0"/>
  </r>
  <r>
    <m/>
    <n v="501253"/>
    <x v="0"/>
    <s v="MB Melbourne Central Pty Ltd"/>
    <s v="AUD"/>
    <s v="No"/>
    <x v="0"/>
    <x v="0"/>
    <x v="2"/>
    <b v="0"/>
    <n v="57260.17129292398"/>
    <n v="57260.17129292398"/>
    <n v="0"/>
    <n v="0"/>
    <n v="0"/>
    <n v="0"/>
    <n v="57260.17129292398"/>
    <n v="57260.17129292398"/>
    <n v="0"/>
  </r>
  <r>
    <m/>
    <n v="501257"/>
    <x v="0"/>
    <s v="Sri Dayaa Manufacturing Sdn Bhd (2)"/>
    <s v="MYR"/>
    <s v="Yes"/>
    <x v="0"/>
    <x v="1"/>
    <x v="2"/>
    <b v="0"/>
    <n v="4167.248972626764"/>
    <n v="4167.248972626764"/>
    <n v="0"/>
    <n v="0"/>
    <n v="0"/>
    <n v="0"/>
    <n v="4167.248972626764"/>
    <n v="4167.248972626764"/>
    <n v="0"/>
  </r>
  <r>
    <m/>
    <n v="501258"/>
    <x v="0"/>
    <s v="Tiong Nam Logistics Solutions Sdn Bhd - TFi - 3"/>
    <s v="MYR"/>
    <s v="No"/>
    <x v="0"/>
    <x v="0"/>
    <x v="2"/>
    <b v="0"/>
    <n v="166956.90538216938"/>
    <n v="3864.2109232119401"/>
    <n v="163092.69445895744"/>
    <n v="0"/>
    <n v="0"/>
    <n v="0"/>
    <n v="166956.90538216938"/>
    <n v="3864.2109232119401"/>
    <n v="163092.69445895744"/>
  </r>
  <r>
    <m/>
    <n v="501234"/>
    <x v="0"/>
    <s v="Confast Mobile Sdn Bhd - SMEXPORT"/>
    <s v="MYR"/>
    <s v="No"/>
    <x v="0"/>
    <x v="0"/>
    <x v="2"/>
    <b v="0"/>
    <n v="1098.5791044930011"/>
    <n v="670.74527866570475"/>
    <n v="427.83382582729638"/>
    <n v="0"/>
    <n v="0"/>
    <n v="0"/>
    <n v="1098.5791044930011"/>
    <n v="670.74527866570475"/>
    <n v="427.83382582729638"/>
  </r>
  <r>
    <m/>
    <n v="501184"/>
    <x v="0"/>
    <s v="Sage Promaster Sdn Bhd"/>
    <s v="MYR"/>
    <s v="No"/>
    <x v="0"/>
    <x v="0"/>
    <x v="2"/>
    <b v="0"/>
    <n v="58861.134919913769"/>
    <n v="43729.808576296266"/>
    <n v="15131.326343617506"/>
    <n v="0"/>
    <n v="0"/>
    <n v="0"/>
    <n v="58861.134919913769"/>
    <n v="43729.808576296266"/>
    <n v="15131.326343617506"/>
  </r>
  <r>
    <m/>
    <n v="501259"/>
    <x v="0"/>
    <s v="Whitex Garments Sdn Bhd"/>
    <s v="USD"/>
    <s v="No"/>
    <x v="0"/>
    <x v="0"/>
    <x v="2"/>
    <b v="0"/>
    <n v="437345.8535711742"/>
    <n v="437345.8535711742"/>
    <n v="0"/>
    <n v="0"/>
    <n v="0"/>
    <n v="0"/>
    <n v="437345.8535711742"/>
    <n v="437345.853571174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75146-D1F2-4EA3-8DF1-0B0E27BBA1F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194:U200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</pivotFields>
  <rowFields count="2">
    <field x="2"/>
    <field x="7"/>
  </rowFields>
  <rowItems count="6">
    <i>
      <x/>
    </i>
    <i r="1">
      <x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ECL MYR (LAF)3" fld="17" baseField="0" baseItem="0" numFmtId="164"/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2F5A3-BA28-4647-ABC2-68921D37B87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21:Q229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4">
        <item x="0"/>
        <item x="1"/>
        <item h="1" sd="0"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1D4A7-6939-46FC-858F-1F875AF2396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21:L228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43" showAll="0"/>
    <pivotField dataField="1" numFmtId="43" showAll="0"/>
    <pivotField numFmtId="43" showAll="0"/>
    <pivotField numFmtId="43" showAll="0"/>
    <pivotField numFmtId="43" showAll="0"/>
    <pivotField numFmtId="164" showAll="0"/>
    <pivotField numFmtId="4" showAll="0"/>
    <pivotField numFmtId="4" showAll="0"/>
  </pivotFields>
  <rowFields count="2">
    <field x="7"/>
    <field x="2"/>
  </rowFields>
  <rowItems count="6">
    <i>
      <x/>
    </i>
    <i r="1">
      <x/>
    </i>
    <i r="1">
      <x v="1"/>
    </i>
    <i>
      <x v="1"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DE53AB-C1D8-4866-9E69-96852AD99B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94:L200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dataField="1" numFmtId="164" showAll="0"/>
    <pivotField dataField="1" numFmtId="43" showAll="0"/>
    <pivotField dataField="1" numFmtId="43" showAll="0"/>
    <pivotField numFmtId="43" showAll="0"/>
    <pivotField numFmtId="43" showAll="0"/>
    <pivotField numFmtId="43" showAll="0"/>
    <pivotField numFmtId="164" showAll="0"/>
    <pivotField numFmtId="4" showAll="0"/>
    <pivotField numFmtId="4" showAll="0"/>
  </pivotFields>
  <rowFields count="2">
    <field x="7"/>
    <field x="2"/>
  </rowFields>
  <rowItems count="6">
    <i>
      <x/>
    </i>
    <i r="1">
      <x/>
    </i>
    <i r="1">
      <x v="1"/>
    </i>
    <i>
      <x v="1"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June 2025" fld="10" baseField="0" baseItem="0" numFmtId="164"/>
    <dataField name="Sum of Total ECL MYR (LAF)" fld="11" baseField="0" baseItem="0" numFmtId="43"/>
    <dataField name="Sum of Total ECL MYR (C&amp;C)" fld="12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B83C2-4221-4DD9-BBD9-A53DE1D2D9D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194:Q201" firstHeaderRow="0" firstDataRow="1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0"/>
        <item x="1"/>
        <item h="1" sd="0" x="2"/>
        <item t="default"/>
      </items>
    </pivotField>
    <pivotField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</pivotFields>
  <rowFields count="2">
    <field x="8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CL - May 2025" fld="13" baseField="0" baseItem="0" numFmtId="164"/>
    <dataField name="Sum of Total ECL MYR (LAF)2" fld="14" baseField="0" baseItem="0" numFmtId="164"/>
    <dataField name="Sum of Total ECL MYR (C&amp;C)2" fld="1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23A4A3-1278-4F25-A22A-2018A86BD45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S221:V228" firstHeaderRow="1" firstDataRow="2" firstDataCol="1"/>
  <pivotFields count="1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</pivotFields>
  <rowFields count="2">
    <field x="2"/>
    <field x="7"/>
  </rowFields>
  <rowItems count="6">
    <i>
      <x/>
    </i>
    <i r="1">
      <x/>
    </i>
    <i>
      <x v="1"/>
    </i>
    <i r="1">
      <x/>
    </i>
    <i r="1">
      <x v="1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Total ECL MYR (C&amp;C)3" fld="18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C0A3A-7E9A-4238-AE43-EBC1E1D33D64}">
  <sheetPr>
    <tabColor theme="6"/>
  </sheetPr>
  <dimension ref="A1:L73"/>
  <sheetViews>
    <sheetView topLeftCell="A7" workbookViewId="0">
      <selection activeCell="D64" sqref="D64"/>
    </sheetView>
  </sheetViews>
  <sheetFormatPr defaultColWidth="9.140625" defaultRowHeight="15" x14ac:dyDescent="0.25"/>
  <cols>
    <col min="1" max="2" width="5.5703125" style="26" customWidth="1"/>
    <col min="3" max="3" width="18.7109375" style="26" customWidth="1"/>
    <col min="4" max="4" width="14.28515625" style="26" bestFit="1" customWidth="1"/>
    <col min="5" max="5" width="21.7109375" style="26" customWidth="1"/>
    <col min="6" max="6" width="15" style="26" customWidth="1"/>
    <col min="7" max="7" width="3.28515625" style="26" customWidth="1"/>
    <col min="8" max="8" width="14.85546875" style="79" customWidth="1"/>
    <col min="9" max="9" width="4.7109375" style="79" customWidth="1"/>
    <col min="10" max="10" width="18.28515625" style="79" bestFit="1" customWidth="1"/>
    <col min="11" max="11" width="15" style="26" customWidth="1"/>
    <col min="12" max="12" width="16.85546875" style="27" customWidth="1"/>
    <col min="13" max="13" width="3.5703125" style="26" customWidth="1"/>
    <col min="14" max="14" width="13.5703125" style="26" customWidth="1"/>
    <col min="15" max="15" width="5.5703125" style="26" customWidth="1"/>
    <col min="16" max="16" width="18.7109375" style="26" customWidth="1"/>
    <col min="17" max="17" width="14.28515625" style="26" bestFit="1" customWidth="1"/>
    <col min="18" max="18" width="16.85546875" style="26" customWidth="1"/>
    <col min="19" max="16384" width="9.140625" style="26"/>
  </cols>
  <sheetData>
    <row r="1" spans="1:11" x14ac:dyDescent="0.25">
      <c r="A1" s="24" t="s">
        <v>148</v>
      </c>
      <c r="B1" s="25"/>
      <c r="C1" s="25"/>
      <c r="D1" s="25"/>
      <c r="E1" s="25"/>
    </row>
    <row r="2" spans="1:11" x14ac:dyDescent="0.25">
      <c r="A2" s="25"/>
      <c r="B2" s="25"/>
      <c r="C2" s="28"/>
      <c r="D2" s="25"/>
      <c r="E2" s="25"/>
    </row>
    <row r="3" spans="1:11" x14ac:dyDescent="0.25">
      <c r="A3" s="24" t="s">
        <v>149</v>
      </c>
      <c r="B3" s="25"/>
      <c r="C3" s="25"/>
      <c r="D3" s="25"/>
      <c r="E3" s="25" t="s">
        <v>893</v>
      </c>
    </row>
    <row r="4" spans="1:11" x14ac:dyDescent="0.25">
      <c r="A4" s="25"/>
      <c r="B4" s="25"/>
      <c r="C4" s="29"/>
      <c r="D4" s="25"/>
      <c r="E4" s="25"/>
    </row>
    <row r="5" spans="1:11" x14ac:dyDescent="0.25">
      <c r="A5" s="25" t="s">
        <v>150</v>
      </c>
      <c r="B5" s="25">
        <v>40</v>
      </c>
      <c r="C5" s="29">
        <f>IF(F5&lt;0,210603,511417)</f>
        <v>210603</v>
      </c>
      <c r="D5" s="84">
        <f>IF(F5&lt;0,-F5,F5)</f>
        <v>22689354.696942851</v>
      </c>
      <c r="E5" s="25"/>
      <c r="F5" s="80">
        <f>workjv202506!B23</f>
        <v>-22689354.696942851</v>
      </c>
      <c r="J5" s="125">
        <v>64977811.869999997</v>
      </c>
      <c r="K5" s="127">
        <v>83963.93</v>
      </c>
    </row>
    <row r="6" spans="1:11" x14ac:dyDescent="0.25">
      <c r="A6" s="25" t="s">
        <v>151</v>
      </c>
      <c r="B6" s="25">
        <v>50</v>
      </c>
      <c r="C6" s="29">
        <f>IF(F5&gt;0,210603,511417)</f>
        <v>511417</v>
      </c>
      <c r="D6" s="84">
        <f>D5</f>
        <v>22689354.696942851</v>
      </c>
      <c r="E6" s="25"/>
      <c r="F6" s="80"/>
      <c r="J6" s="126">
        <f>-D5</f>
        <v>-22689354.696942851</v>
      </c>
      <c r="K6" s="123">
        <f>-D9</f>
        <v>-83963.900851198196</v>
      </c>
    </row>
    <row r="7" spans="1:11" x14ac:dyDescent="0.25">
      <c r="A7" s="30" t="s">
        <v>2689</v>
      </c>
      <c r="B7" s="25"/>
      <c r="C7" s="29"/>
      <c r="D7" s="25"/>
      <c r="E7" s="25"/>
      <c r="F7" s="80"/>
      <c r="J7" s="125">
        <f>SUM(J5:J6)</f>
        <v>42288457.173057146</v>
      </c>
      <c r="K7" s="125">
        <f>SUM(K5:K6)</f>
        <v>2.9148801797418855E-2</v>
      </c>
    </row>
    <row r="8" spans="1:11" x14ac:dyDescent="0.25">
      <c r="A8" s="25"/>
      <c r="B8" s="25"/>
      <c r="C8" s="29"/>
      <c r="D8" s="25"/>
      <c r="E8" s="25"/>
      <c r="F8" s="80"/>
      <c r="J8" s="125">
        <f>J7-GETPIVOTDATA("Sum of Total ECL MYR (LAF)",ECL!$I$194,"Type of Financing","Conventional","MFRS staging ",1)</f>
        <v>-1.9056208431720734E-2</v>
      </c>
      <c r="K8" s="127">
        <f>K7-0</f>
        <v>2.9148801797418855E-2</v>
      </c>
    </row>
    <row r="9" spans="1:11" x14ac:dyDescent="0.25">
      <c r="A9" s="25" t="s">
        <v>150</v>
      </c>
      <c r="B9" s="25">
        <v>40</v>
      </c>
      <c r="C9" s="29">
        <f>IF(F9&lt;0,210604,511418)</f>
        <v>210604</v>
      </c>
      <c r="D9" s="84">
        <f>IF(F9&lt;0,-F9,F9)</f>
        <v>83963.900851198196</v>
      </c>
      <c r="E9" s="25"/>
      <c r="F9" s="80">
        <f>workjv202506!C23</f>
        <v>-83963.900851198196</v>
      </c>
    </row>
    <row r="10" spans="1:11" x14ac:dyDescent="0.25">
      <c r="A10" s="25" t="s">
        <v>151</v>
      </c>
      <c r="B10" s="25">
        <v>50</v>
      </c>
      <c r="C10" s="29">
        <f>IF(F9&gt;0,210604,511418)</f>
        <v>511418</v>
      </c>
      <c r="D10" s="84">
        <f>D9</f>
        <v>83963.900851198196</v>
      </c>
      <c r="E10" s="25"/>
      <c r="F10" s="80"/>
    </row>
    <row r="11" spans="1:11" x14ac:dyDescent="0.25">
      <c r="A11" s="30" t="s">
        <v>2690</v>
      </c>
      <c r="B11" s="25"/>
      <c r="C11" s="29"/>
      <c r="D11" s="25"/>
      <c r="E11" s="25"/>
      <c r="F11" s="80"/>
    </row>
    <row r="12" spans="1:11" x14ac:dyDescent="0.25">
      <c r="A12" s="30"/>
      <c r="B12" s="25"/>
      <c r="C12" s="29"/>
      <c r="D12" s="25"/>
      <c r="E12" s="25"/>
      <c r="F12" s="80"/>
    </row>
    <row r="13" spans="1:11" x14ac:dyDescent="0.25">
      <c r="A13" s="25"/>
      <c r="B13" s="25"/>
      <c r="C13" s="29"/>
      <c r="D13" s="25"/>
      <c r="E13" s="25"/>
      <c r="F13" s="80"/>
    </row>
    <row r="14" spans="1:11" x14ac:dyDescent="0.25">
      <c r="A14" s="24" t="s">
        <v>152</v>
      </c>
      <c r="B14" s="25"/>
      <c r="C14" s="29"/>
      <c r="D14" s="25"/>
      <c r="E14" s="25"/>
      <c r="F14" s="80"/>
    </row>
    <row r="15" spans="1:11" x14ac:dyDescent="0.25">
      <c r="A15" s="25"/>
      <c r="B15" s="25"/>
      <c r="C15" s="29"/>
      <c r="D15" s="25"/>
      <c r="E15" s="25"/>
      <c r="F15" s="80"/>
    </row>
    <row r="16" spans="1:11" x14ac:dyDescent="0.25">
      <c r="A16" s="25" t="s">
        <v>150</v>
      </c>
      <c r="B16" s="25">
        <v>40</v>
      </c>
      <c r="C16" s="29">
        <f>IF(F16&lt;0,2210603,5511417)</f>
        <v>5511417</v>
      </c>
      <c r="D16" s="84">
        <f>IF(F16&lt;0,-F16,F16)</f>
        <v>12893390.228203066</v>
      </c>
      <c r="E16" s="25"/>
      <c r="F16" s="80">
        <f>workjv202506!F23</f>
        <v>12893390.228203066</v>
      </c>
      <c r="H16" s="81"/>
      <c r="I16" s="81"/>
      <c r="J16" s="81">
        <v>52813265.960000001</v>
      </c>
      <c r="K16" s="81">
        <v>18931339.82</v>
      </c>
    </row>
    <row r="17" spans="1:11" x14ac:dyDescent="0.25">
      <c r="A17" s="25" t="s">
        <v>151</v>
      </c>
      <c r="B17" s="25">
        <v>50</v>
      </c>
      <c r="C17" s="29">
        <f>IF(F16&gt;0,2210603,5511417)</f>
        <v>2210603</v>
      </c>
      <c r="D17" s="84">
        <f>D16</f>
        <v>12893390.228203066</v>
      </c>
      <c r="E17" s="25"/>
      <c r="F17" s="80"/>
      <c r="J17" s="81">
        <v>12893390.228203066</v>
      </c>
      <c r="K17" s="123">
        <f>D21</f>
        <v>13642.909243073314</v>
      </c>
    </row>
    <row r="18" spans="1:11" x14ac:dyDescent="0.25">
      <c r="A18" s="30" t="s">
        <v>2691</v>
      </c>
      <c r="B18" s="25"/>
      <c r="C18" s="29"/>
      <c r="D18" s="25"/>
      <c r="E18" s="25"/>
      <c r="F18" s="80"/>
      <c r="J18" s="81">
        <f>SUM(J16:J17)</f>
        <v>65706656.188203067</v>
      </c>
      <c r="K18" s="81">
        <f>SUM(K16:K17)</f>
        <v>18944982.729243074</v>
      </c>
    </row>
    <row r="19" spans="1:11" x14ac:dyDescent="0.25">
      <c r="A19" s="25"/>
      <c r="B19" s="25"/>
      <c r="C19" s="29"/>
      <c r="D19" s="25"/>
      <c r="E19" s="25"/>
      <c r="F19" s="80"/>
      <c r="J19" s="81">
        <f>J18-GETPIVOTDATA("Sum of Total ECL MYR (LAF)",ECL!$I$194,"Type of Financing","Islamic","MFRS staging ",1)</f>
        <v>-3.8923822343349457E-2</v>
      </c>
      <c r="K19" s="124">
        <f>K18-GETPIVOTDATA("Sum of Total ECL MYR (LAF)",ECL!$I$194,"Type of Financing","Islamic","MFRS staging ",2)</f>
        <v>2.0113259553909302E-2</v>
      </c>
    </row>
    <row r="20" spans="1:11" x14ac:dyDescent="0.25">
      <c r="A20" s="25" t="s">
        <v>150</v>
      </c>
      <c r="B20" s="25">
        <v>40</v>
      </c>
      <c r="C20" s="29">
        <f>IF(F20&lt;0,2210604,5511418)</f>
        <v>5511418</v>
      </c>
      <c r="D20" s="84">
        <f>IF(F20&lt;0,-F20,F20)</f>
        <v>13642.909243073314</v>
      </c>
      <c r="E20" s="25"/>
      <c r="F20" s="80">
        <f>workjv202506!G23</f>
        <v>13642.909243073314</v>
      </c>
    </row>
    <row r="21" spans="1:11" x14ac:dyDescent="0.25">
      <c r="A21" s="25" t="s">
        <v>151</v>
      </c>
      <c r="B21" s="25">
        <v>50</v>
      </c>
      <c r="C21" s="29">
        <f>IF(F20&gt;0,2210604,5511418)</f>
        <v>2210604</v>
      </c>
      <c r="D21" s="84">
        <f>D20</f>
        <v>13642.909243073314</v>
      </c>
      <c r="E21" s="25" t="s">
        <v>153</v>
      </c>
      <c r="F21" s="80"/>
    </row>
    <row r="22" spans="1:11" x14ac:dyDescent="0.25">
      <c r="A22" s="30" t="s">
        <v>2692</v>
      </c>
      <c r="B22" s="25"/>
      <c r="C22" s="25"/>
      <c r="D22" s="25"/>
      <c r="E22" s="25"/>
      <c r="F22" s="80"/>
    </row>
    <row r="23" spans="1:11" x14ac:dyDescent="0.25">
      <c r="A23" s="25"/>
      <c r="B23" s="25"/>
      <c r="C23" s="25"/>
      <c r="D23" s="25"/>
      <c r="E23" s="25"/>
      <c r="F23" s="80"/>
    </row>
    <row r="24" spans="1:11" x14ac:dyDescent="0.25">
      <c r="A24" s="25"/>
      <c r="B24" s="25"/>
      <c r="C24" s="25"/>
      <c r="D24" s="25"/>
      <c r="E24" s="25"/>
      <c r="F24" s="80"/>
    </row>
    <row r="25" spans="1:11" x14ac:dyDescent="0.25">
      <c r="A25" s="31" t="s">
        <v>154</v>
      </c>
      <c r="B25" s="32"/>
      <c r="C25" s="32"/>
      <c r="D25" s="32"/>
      <c r="E25" s="32"/>
      <c r="F25" s="80"/>
    </row>
    <row r="26" spans="1:11" x14ac:dyDescent="0.25">
      <c r="A26" s="32"/>
      <c r="B26" s="32"/>
      <c r="C26" s="32"/>
      <c r="D26" s="32"/>
      <c r="E26" s="32"/>
      <c r="F26" s="80"/>
    </row>
    <row r="27" spans="1:11" x14ac:dyDescent="0.25">
      <c r="A27" s="31" t="s">
        <v>149</v>
      </c>
      <c r="B27" s="32"/>
      <c r="C27" s="32"/>
      <c r="D27" s="32"/>
      <c r="E27" s="32"/>
      <c r="F27" s="80"/>
      <c r="J27" s="82"/>
      <c r="K27" s="128"/>
    </row>
    <row r="28" spans="1:11" x14ac:dyDescent="0.25">
      <c r="A28" s="32"/>
      <c r="B28" s="32"/>
      <c r="C28" s="33"/>
      <c r="D28" s="32"/>
      <c r="E28" s="32"/>
      <c r="F28" s="80"/>
      <c r="J28" s="82"/>
      <c r="K28" s="82"/>
    </row>
    <row r="29" spans="1:11" x14ac:dyDescent="0.25">
      <c r="A29" s="32" t="s">
        <v>150</v>
      </c>
      <c r="B29" s="32">
        <v>40</v>
      </c>
      <c r="C29" s="33">
        <f>IF(F29&lt;0,210806,511425)</f>
        <v>511425</v>
      </c>
      <c r="D29" s="84">
        <f>IF(F29&lt;0,-F29,F29)</f>
        <v>689189.11271200073</v>
      </c>
      <c r="E29" s="32"/>
      <c r="F29" s="80">
        <f>workjv202506!B25</f>
        <v>689189.11271200073</v>
      </c>
      <c r="I29" s="79" t="s">
        <v>163</v>
      </c>
      <c r="J29" s="125"/>
      <c r="K29" s="125"/>
    </row>
    <row r="30" spans="1:11" x14ac:dyDescent="0.25">
      <c r="A30" s="32" t="s">
        <v>151</v>
      </c>
      <c r="B30" s="32">
        <v>50</v>
      </c>
      <c r="C30" s="33">
        <f>IF(C29=511425,210806,511425)</f>
        <v>210806</v>
      </c>
      <c r="D30" s="84">
        <f>D29</f>
        <v>689189.11271200073</v>
      </c>
      <c r="E30" s="32"/>
      <c r="F30" s="80"/>
      <c r="I30" s="79" t="s">
        <v>2706</v>
      </c>
      <c r="J30" s="126"/>
      <c r="K30" s="125"/>
    </row>
    <row r="31" spans="1:11" x14ac:dyDescent="0.25">
      <c r="A31" s="34" t="s">
        <v>2693</v>
      </c>
      <c r="B31" s="32"/>
      <c r="C31" s="33"/>
      <c r="D31" s="32"/>
      <c r="E31" s="32"/>
      <c r="F31" s="80"/>
    </row>
    <row r="32" spans="1:11" x14ac:dyDescent="0.25">
      <c r="A32" s="32"/>
      <c r="B32" s="32"/>
      <c r="C32" s="33"/>
      <c r="D32" s="32"/>
      <c r="E32" s="32"/>
      <c r="F32" s="80"/>
    </row>
    <row r="33" spans="1:11" x14ac:dyDescent="0.25">
      <c r="A33" s="32" t="s">
        <v>150</v>
      </c>
      <c r="B33" s="32">
        <v>40</v>
      </c>
      <c r="C33" s="33">
        <f>IF(F33&lt;0,210807,511426)</f>
        <v>511426</v>
      </c>
      <c r="D33" s="84">
        <f>IF(F33&lt;0,-F33,F33)</f>
        <v>0</v>
      </c>
      <c r="E33" s="35"/>
      <c r="F33" s="80">
        <f>workjv202506!C25</f>
        <v>0</v>
      </c>
      <c r="J33" s="125"/>
      <c r="K33" s="125"/>
    </row>
    <row r="34" spans="1:11" x14ac:dyDescent="0.25">
      <c r="A34" s="32" t="s">
        <v>151</v>
      </c>
      <c r="B34" s="32">
        <v>50</v>
      </c>
      <c r="C34" s="33">
        <f>IF(C33=511426,210807,511426)</f>
        <v>210807</v>
      </c>
      <c r="D34" s="84">
        <f>D33</f>
        <v>0</v>
      </c>
      <c r="E34" s="32"/>
      <c r="F34" s="80"/>
    </row>
    <row r="35" spans="1:11" x14ac:dyDescent="0.25">
      <c r="A35" s="34" t="s">
        <v>2694</v>
      </c>
      <c r="B35" s="32"/>
      <c r="C35" s="33"/>
      <c r="D35" s="32"/>
      <c r="E35" s="32"/>
      <c r="F35" s="80"/>
    </row>
    <row r="36" spans="1:11" x14ac:dyDescent="0.25">
      <c r="A36" s="32"/>
      <c r="B36" s="32"/>
      <c r="C36" s="33"/>
      <c r="D36" s="32"/>
      <c r="E36" s="32"/>
      <c r="F36" s="80"/>
    </row>
    <row r="37" spans="1:11" x14ac:dyDescent="0.25">
      <c r="A37" s="32"/>
      <c r="B37" s="32"/>
      <c r="C37" s="33"/>
      <c r="D37" s="32"/>
      <c r="E37" s="32"/>
      <c r="F37" s="80"/>
    </row>
    <row r="38" spans="1:11" x14ac:dyDescent="0.25">
      <c r="A38" s="31" t="s">
        <v>152</v>
      </c>
      <c r="B38" s="32"/>
      <c r="C38" s="33"/>
      <c r="D38" s="32"/>
      <c r="E38" s="32"/>
      <c r="F38" s="80"/>
      <c r="J38" s="82"/>
      <c r="K38" s="128"/>
    </row>
    <row r="39" spans="1:11" x14ac:dyDescent="0.25">
      <c r="A39" s="32"/>
      <c r="B39" s="32"/>
      <c r="C39" s="33"/>
      <c r="D39" s="32"/>
      <c r="E39" s="32"/>
      <c r="F39" s="80"/>
      <c r="J39" s="82"/>
      <c r="K39" s="82"/>
    </row>
    <row r="40" spans="1:11" x14ac:dyDescent="0.25">
      <c r="A40" s="32" t="s">
        <v>150</v>
      </c>
      <c r="B40" s="32">
        <v>40</v>
      </c>
      <c r="C40" s="33">
        <f>IF(F40&lt;0,2210806,5511425)</f>
        <v>5511425</v>
      </c>
      <c r="D40" s="84">
        <f>IF(F40&lt;0,-F40,F40)</f>
        <v>20641.033662168076</v>
      </c>
      <c r="E40" s="32"/>
      <c r="F40" s="80">
        <f>workjv202506!F25</f>
        <v>20641.033662168076</v>
      </c>
      <c r="J40" s="125"/>
      <c r="K40" s="127"/>
    </row>
    <row r="41" spans="1:11" x14ac:dyDescent="0.25">
      <c r="A41" s="32" t="s">
        <v>151</v>
      </c>
      <c r="B41" s="32">
        <v>50</v>
      </c>
      <c r="C41" s="33">
        <f>IF(C40=5511425,2210806,5511425)</f>
        <v>2210806</v>
      </c>
      <c r="D41" s="84">
        <f>D40</f>
        <v>20641.033662168076</v>
      </c>
      <c r="E41" s="32"/>
      <c r="F41" s="80"/>
      <c r="J41" s="126"/>
      <c r="K41" s="123"/>
    </row>
    <row r="42" spans="1:11" x14ac:dyDescent="0.25">
      <c r="A42" s="34" t="s">
        <v>2695</v>
      </c>
      <c r="B42" s="32"/>
      <c r="C42" s="33"/>
      <c r="D42" s="32"/>
      <c r="E42" s="32"/>
      <c r="F42" s="80"/>
    </row>
    <row r="43" spans="1:11" x14ac:dyDescent="0.25">
      <c r="A43" s="32"/>
      <c r="B43" s="32"/>
      <c r="C43" s="33"/>
      <c r="D43" s="32"/>
      <c r="E43" s="32"/>
      <c r="F43" s="80"/>
    </row>
    <row r="44" spans="1:11" x14ac:dyDescent="0.25">
      <c r="A44" s="32" t="s">
        <v>150</v>
      </c>
      <c r="B44" s="32">
        <v>40</v>
      </c>
      <c r="C44" s="33">
        <f>IF(F44&lt;0,2210807,5511426)</f>
        <v>5511426</v>
      </c>
      <c r="D44" s="84">
        <f>IF(F44&lt;0,-F44,F44)</f>
        <v>1995.5801035332938</v>
      </c>
      <c r="E44" s="32"/>
      <c r="F44" s="80">
        <f>workjv202506!G25</f>
        <v>1995.5801035332938</v>
      </c>
    </row>
    <row r="45" spans="1:11" x14ac:dyDescent="0.25">
      <c r="A45" s="32" t="s">
        <v>151</v>
      </c>
      <c r="B45" s="32">
        <v>50</v>
      </c>
      <c r="C45" s="33">
        <f>IF(C44=5511426,2210807,5511426)</f>
        <v>2210807</v>
      </c>
      <c r="D45" s="84">
        <f>D44</f>
        <v>1995.5801035332938</v>
      </c>
      <c r="E45" s="32"/>
      <c r="F45" s="80"/>
      <c r="J45" s="125"/>
      <c r="K45" s="125"/>
    </row>
    <row r="46" spans="1:11" x14ac:dyDescent="0.25">
      <c r="A46" s="34" t="s">
        <v>2696</v>
      </c>
      <c r="B46" s="32"/>
      <c r="C46" s="33"/>
      <c r="D46" s="32"/>
      <c r="E46" s="32"/>
      <c r="F46" s="80"/>
    </row>
    <row r="47" spans="1:11" x14ac:dyDescent="0.25">
      <c r="A47" s="32"/>
      <c r="B47" s="32"/>
      <c r="C47" s="32"/>
      <c r="D47" s="32"/>
      <c r="E47" s="32"/>
      <c r="F47" s="80"/>
    </row>
    <row r="48" spans="1:11" x14ac:dyDescent="0.25">
      <c r="A48" s="32"/>
      <c r="B48" s="32"/>
      <c r="C48" s="32"/>
      <c r="D48" s="32"/>
      <c r="E48" s="32"/>
      <c r="F48" s="80"/>
    </row>
    <row r="49" spans="1:11" x14ac:dyDescent="0.25">
      <c r="A49" s="24" t="s">
        <v>155</v>
      </c>
      <c r="B49" s="25"/>
      <c r="C49" s="25"/>
      <c r="D49" s="25"/>
      <c r="E49" s="25"/>
      <c r="F49" s="80"/>
      <c r="J49" s="82"/>
      <c r="K49" s="128"/>
    </row>
    <row r="50" spans="1:11" x14ac:dyDescent="0.25">
      <c r="A50" s="25"/>
      <c r="B50" s="25"/>
      <c r="C50" s="25"/>
      <c r="D50" s="25"/>
      <c r="E50" s="25"/>
      <c r="F50" s="80"/>
      <c r="J50" s="82"/>
      <c r="K50" s="128"/>
    </row>
    <row r="51" spans="1:11" x14ac:dyDescent="0.25">
      <c r="A51" s="24" t="s">
        <v>149</v>
      </c>
      <c r="B51" s="25"/>
      <c r="C51" s="25"/>
      <c r="D51" s="25"/>
      <c r="E51" s="25"/>
      <c r="F51" s="80"/>
    </row>
    <row r="52" spans="1:11" x14ac:dyDescent="0.25">
      <c r="A52" s="25"/>
      <c r="B52" s="25"/>
      <c r="C52" s="29"/>
      <c r="D52" s="25"/>
      <c r="E52" s="25"/>
      <c r="F52" s="80"/>
    </row>
    <row r="53" spans="1:11" x14ac:dyDescent="0.25">
      <c r="A53" s="25" t="s">
        <v>150</v>
      </c>
      <c r="B53" s="25">
        <v>40</v>
      </c>
      <c r="C53" s="29">
        <f>IF(F53&lt;0,210806,511425)</f>
        <v>511425</v>
      </c>
      <c r="D53" s="84">
        <f>IF(F53&lt;0,-F53,F53)</f>
        <v>2290102.8421046389</v>
      </c>
      <c r="E53" s="25"/>
      <c r="F53" s="80">
        <f>workjv202506!B26</f>
        <v>2290102.8421046389</v>
      </c>
    </row>
    <row r="54" spans="1:11" x14ac:dyDescent="0.25">
      <c r="A54" s="25" t="s">
        <v>151</v>
      </c>
      <c r="B54" s="25">
        <v>50</v>
      </c>
      <c r="C54" s="29">
        <f>IF(C53=511425,210806,511425)</f>
        <v>210806</v>
      </c>
      <c r="D54" s="84">
        <f>D53</f>
        <v>2290102.8421046389</v>
      </c>
      <c r="E54" s="25"/>
      <c r="F54" s="80"/>
    </row>
    <row r="55" spans="1:11" x14ac:dyDescent="0.25">
      <c r="A55" s="30" t="s">
        <v>2697</v>
      </c>
      <c r="B55" s="25"/>
      <c r="C55" s="29"/>
      <c r="D55" s="25"/>
      <c r="E55" s="25"/>
      <c r="F55" s="80"/>
    </row>
    <row r="56" spans="1:11" x14ac:dyDescent="0.25">
      <c r="A56" s="25"/>
      <c r="B56" s="25"/>
      <c r="C56" s="29"/>
      <c r="D56" s="25"/>
      <c r="E56" s="25"/>
      <c r="F56" s="80"/>
    </row>
    <row r="57" spans="1:11" x14ac:dyDescent="0.25">
      <c r="A57" s="25" t="s">
        <v>150</v>
      </c>
      <c r="B57" s="25">
        <v>40</v>
      </c>
      <c r="C57" s="29">
        <f>IF(F57&lt;0,210807,511426)</f>
        <v>511426</v>
      </c>
      <c r="D57" s="84">
        <f>IF(F57&lt;0,-F57,F57)</f>
        <v>0</v>
      </c>
      <c r="E57" s="25"/>
      <c r="F57" s="80">
        <f>workjv202506!C26</f>
        <v>0</v>
      </c>
    </row>
    <row r="58" spans="1:11" x14ac:dyDescent="0.25">
      <c r="A58" s="25" t="s">
        <v>151</v>
      </c>
      <c r="B58" s="25">
        <v>50</v>
      </c>
      <c r="C58" s="29">
        <f>IF(C57=511426,210807,511426)</f>
        <v>210807</v>
      </c>
      <c r="D58" s="84">
        <f>D57</f>
        <v>0</v>
      </c>
      <c r="E58" s="25"/>
      <c r="F58" s="80"/>
    </row>
    <row r="59" spans="1:11" x14ac:dyDescent="0.25">
      <c r="A59" s="30" t="s">
        <v>2698</v>
      </c>
      <c r="B59" s="25"/>
      <c r="C59" s="29"/>
      <c r="D59" s="25"/>
      <c r="E59" s="25"/>
      <c r="F59" s="80"/>
    </row>
    <row r="60" spans="1:11" x14ac:dyDescent="0.25">
      <c r="A60" s="25"/>
      <c r="B60" s="25"/>
      <c r="C60" s="29"/>
      <c r="D60" s="25"/>
      <c r="E60" s="25"/>
      <c r="F60" s="80"/>
    </row>
    <row r="61" spans="1:11" x14ac:dyDescent="0.25">
      <c r="A61" s="25"/>
      <c r="B61" s="25"/>
      <c r="C61" s="29"/>
      <c r="D61" s="25"/>
      <c r="E61" s="25"/>
      <c r="F61" s="80"/>
    </row>
    <row r="62" spans="1:11" x14ac:dyDescent="0.25">
      <c r="A62" s="24" t="s">
        <v>152</v>
      </c>
      <c r="B62" s="25"/>
      <c r="C62" s="29"/>
      <c r="D62" s="25"/>
      <c r="E62" s="25"/>
      <c r="F62" s="80"/>
    </row>
    <row r="63" spans="1:11" x14ac:dyDescent="0.25">
      <c r="A63" s="25"/>
      <c r="B63" s="25"/>
      <c r="C63" s="29"/>
      <c r="D63" s="25"/>
      <c r="E63" s="25"/>
      <c r="F63" s="80"/>
    </row>
    <row r="64" spans="1:11" x14ac:dyDescent="0.25">
      <c r="A64" s="25" t="s">
        <v>150</v>
      </c>
      <c r="B64" s="25">
        <v>40</v>
      </c>
      <c r="C64" s="29">
        <f>IF(F64&lt;0,2210806,5511425)</f>
        <v>5511425</v>
      </c>
      <c r="D64" s="84">
        <f>IF(F64&lt;0,-F64,F64)</f>
        <v>5930479.8399755694</v>
      </c>
      <c r="E64" s="25"/>
      <c r="F64" s="80">
        <f>workjv202506!F26</f>
        <v>5930479.8399755694</v>
      </c>
      <c r="H64" s="81"/>
      <c r="J64" s="81"/>
    </row>
    <row r="65" spans="1:11" x14ac:dyDescent="0.25">
      <c r="A65" s="25" t="s">
        <v>151</v>
      </c>
      <c r="B65" s="25">
        <v>50</v>
      </c>
      <c r="C65" s="29">
        <f>IF(C64=5511425,2210806,5511425)</f>
        <v>2210806</v>
      </c>
      <c r="D65" s="84">
        <f>D64</f>
        <v>5930479.8399755694</v>
      </c>
      <c r="E65" s="25"/>
      <c r="F65" s="80"/>
      <c r="G65" s="80"/>
      <c r="J65" s="82"/>
      <c r="K65" s="80"/>
    </row>
    <row r="66" spans="1:11" x14ac:dyDescent="0.25">
      <c r="A66" s="30" t="s">
        <v>2699</v>
      </c>
      <c r="B66" s="25"/>
      <c r="C66" s="29"/>
      <c r="D66" s="25"/>
      <c r="E66" s="25"/>
      <c r="F66" s="80"/>
      <c r="G66" s="80"/>
      <c r="H66" s="83"/>
      <c r="J66" s="82"/>
      <c r="K66" s="80"/>
    </row>
    <row r="67" spans="1:11" x14ac:dyDescent="0.25">
      <c r="A67" s="25"/>
      <c r="B67" s="25"/>
      <c r="C67" s="29"/>
      <c r="D67" s="25"/>
      <c r="E67" s="25"/>
      <c r="F67" s="80"/>
      <c r="G67" s="80"/>
      <c r="J67" s="82"/>
      <c r="K67" s="80"/>
    </row>
    <row r="68" spans="1:11" x14ac:dyDescent="0.25">
      <c r="A68" s="25" t="s">
        <v>150</v>
      </c>
      <c r="B68" s="25">
        <v>40</v>
      </c>
      <c r="C68" s="29">
        <f>IF(F68&lt;0,2210807,5511426)</f>
        <v>5511426</v>
      </c>
      <c r="D68" s="84">
        <f>IF(F68&lt;0,-F68,F68)</f>
        <v>3828317.5096273618</v>
      </c>
      <c r="E68" s="25"/>
      <c r="F68" s="80">
        <f>workjv202506!G26</f>
        <v>3828317.5096273618</v>
      </c>
      <c r="G68" s="80"/>
      <c r="J68" s="82"/>
      <c r="K68" s="80"/>
    </row>
    <row r="69" spans="1:11" x14ac:dyDescent="0.25">
      <c r="A69" s="25" t="s">
        <v>151</v>
      </c>
      <c r="B69" s="25">
        <v>50</v>
      </c>
      <c r="C69" s="29">
        <f>IF(C68=5511426,2210807,5511426)</f>
        <v>2210807</v>
      </c>
      <c r="D69" s="84">
        <f>D68</f>
        <v>3828317.5096273618</v>
      </c>
      <c r="E69" s="25"/>
      <c r="F69" s="80"/>
      <c r="G69" s="80"/>
      <c r="J69" s="82"/>
      <c r="K69" s="80"/>
    </row>
    <row r="70" spans="1:11" x14ac:dyDescent="0.25">
      <c r="A70" s="30" t="s">
        <v>2700</v>
      </c>
      <c r="B70" s="25"/>
      <c r="C70" s="25"/>
      <c r="D70" s="25"/>
      <c r="E70" s="25"/>
      <c r="F70" s="80"/>
      <c r="G70" s="80"/>
      <c r="H70" s="83"/>
      <c r="K70" s="80"/>
    </row>
    <row r="71" spans="1:11" x14ac:dyDescent="0.25">
      <c r="A71" s="25"/>
      <c r="B71" s="25"/>
      <c r="C71" s="25"/>
      <c r="D71" s="25"/>
      <c r="E71" s="25"/>
      <c r="F71" s="80"/>
      <c r="G71" s="80"/>
      <c r="K71" s="80"/>
    </row>
    <row r="73" spans="1:11" x14ac:dyDescent="0.25">
      <c r="B73" s="26" t="s">
        <v>156</v>
      </c>
      <c r="E73" s="26" t="s">
        <v>153</v>
      </c>
      <c r="F73" s="36">
        <f>SUM(F1:F72)-workjv202506!I29</f>
        <v>2.0489096641540527E-8</v>
      </c>
      <c r="K73" s="80"/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rowBreaks count="2" manualBreakCount="2">
    <brk id="24" max="16383" man="1"/>
    <brk id="48" max="16383" man="1"/>
  </rowBreaks>
  <colBreaks count="1" manualBreakCount="1">
    <brk id="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6B3D-9440-40E4-9C2A-0019055A5BCB}">
  <sheetPr>
    <tabColor theme="6"/>
  </sheetPr>
  <dimension ref="A2:L59"/>
  <sheetViews>
    <sheetView workbookViewId="0">
      <selection activeCell="C63" sqref="C63"/>
    </sheetView>
  </sheetViews>
  <sheetFormatPr defaultRowHeight="15" x14ac:dyDescent="0.25"/>
  <cols>
    <col min="1" max="1" width="23.5703125" customWidth="1"/>
    <col min="2" max="4" width="16.7109375" customWidth="1"/>
    <col min="5" max="5" width="2.85546875" customWidth="1"/>
    <col min="6" max="6" width="15.85546875" bestFit="1" customWidth="1"/>
    <col min="7" max="7" width="16.140625" customWidth="1"/>
    <col min="8" max="8" width="15.5703125" bestFit="1" customWidth="1"/>
    <col min="9" max="9" width="16.85546875" bestFit="1" customWidth="1"/>
    <col min="11" max="11" width="18.7109375" customWidth="1"/>
    <col min="12" max="12" width="15.85546875" bestFit="1" customWidth="1"/>
    <col min="13" max="13" width="14.140625" customWidth="1"/>
    <col min="14" max="14" width="11.28515625" customWidth="1"/>
    <col min="15" max="15" width="117.140625" customWidth="1"/>
  </cols>
  <sheetData>
    <row r="2" spans="1:12" x14ac:dyDescent="0.25">
      <c r="A2" s="134" t="s">
        <v>2547</v>
      </c>
      <c r="B2" s="60"/>
      <c r="C2" s="61" t="s">
        <v>2548</v>
      </c>
      <c r="D2" s="60"/>
      <c r="E2" s="62"/>
      <c r="F2" s="60"/>
      <c r="G2" s="61" t="str">
        <f>C2</f>
        <v>BS May 2025 &amp; June 2025 Less Undrawn</v>
      </c>
      <c r="H2" s="60"/>
    </row>
    <row r="3" spans="1:12" ht="27" x14ac:dyDescent="0.25">
      <c r="A3" s="134"/>
      <c r="B3" s="63" t="s">
        <v>896</v>
      </c>
      <c r="C3" s="63" t="s">
        <v>897</v>
      </c>
      <c r="D3" s="63" t="s">
        <v>898</v>
      </c>
      <c r="E3" s="62"/>
      <c r="F3" s="63" t="s">
        <v>899</v>
      </c>
      <c r="G3" s="63" t="s">
        <v>900</v>
      </c>
      <c r="H3" s="63" t="s">
        <v>901</v>
      </c>
    </row>
    <row r="4" spans="1:12" ht="15.75" thickBot="1" x14ac:dyDescent="0.3">
      <c r="A4" s="64" t="s">
        <v>909</v>
      </c>
      <c r="K4" t="s">
        <v>170</v>
      </c>
      <c r="L4" t="s">
        <v>171</v>
      </c>
    </row>
    <row r="5" spans="1:12" s="50" customFormat="1" ht="15.75" thickBot="1" x14ac:dyDescent="0.3">
      <c r="A5" s="50" t="s">
        <v>902</v>
      </c>
      <c r="B5" s="65">
        <f>GETPIVOTDATA("Sum of Total ECL MYR (LAF)2",ECL!$N$194,"Type of Financing","Conventional","MFRS staging 2",1)</f>
        <v>64977811.889056206</v>
      </c>
      <c r="C5" s="66">
        <f>GETPIVOTDATA("Sum of Total ECL MYR (LAF)2",ECL!$N$194,"Type of Financing","Conventional","MFRS staging 2",2)</f>
        <v>83963.900851198196</v>
      </c>
      <c r="D5" s="49">
        <f>'[1]ECL PNL202503'!$GX$296</f>
        <v>0</v>
      </c>
      <c r="E5" s="49"/>
      <c r="F5" s="66">
        <f>GETPIVOTDATA("Sum of Total ECL MYR (LAF)2",ECL!$N$194,"Type of Financing","Islamic","MFRS staging 2",1)</f>
        <v>52813265.998923823</v>
      </c>
      <c r="G5" s="66">
        <f>GETPIVOTDATA("Sum of Total ECL MYR (LAF)2",ECL!$N$194,"Type of Financing","Islamic","MFRS staging 2",2)</f>
        <v>18931339.799886741</v>
      </c>
      <c r="H5" s="49">
        <f>'[1]ECL PNL202503'!$HB$296</f>
        <v>0</v>
      </c>
      <c r="I5" s="67">
        <f>SUM(B5:H5)</f>
        <v>136806381.58871797</v>
      </c>
      <c r="K5" s="68">
        <f>B5+F5</f>
        <v>117791077.88798003</v>
      </c>
      <c r="L5" s="68">
        <f>C5+G5</f>
        <v>19015303.700737938</v>
      </c>
    </row>
    <row r="6" spans="1:12" ht="6.75" customHeight="1" x14ac:dyDescent="0.25">
      <c r="B6" s="49"/>
      <c r="C6" s="49"/>
      <c r="D6" s="49"/>
      <c r="E6" s="49"/>
      <c r="F6" s="49"/>
      <c r="G6" s="49"/>
      <c r="H6" s="49"/>
      <c r="I6" s="69"/>
      <c r="K6" s="70"/>
      <c r="L6" s="70"/>
    </row>
    <row r="7" spans="1:12" x14ac:dyDescent="0.25">
      <c r="A7" t="s">
        <v>903</v>
      </c>
      <c r="B7" s="49">
        <f>GETPIVOTDATA("Total ECL MYR (C&amp;C)2",ECL!$N$221,"Type of Financing","Conventional","Undrawn/BG","BG","MFRS staging 2",1)</f>
        <v>937304.57272030343</v>
      </c>
      <c r="C7" s="65">
        <f>GETPIVOTDATA("Total ECL MYR (C&amp;C)2",ECL!$N$221,"Type of Financing","Conventional","Undrawn/BG","BG","MFRS staging 2",2)</f>
        <v>0</v>
      </c>
      <c r="D7" s="49">
        <f>'[1]ECL PNL202503'!$GX$297</f>
        <v>0</v>
      </c>
      <c r="E7" s="49"/>
      <c r="F7" s="49">
        <f>GETPIVOTDATA("Total ECL MYR (C&amp;C)2",ECL!$N$221,"Type of Financing","Islamic","Undrawn/BG","BG","MFRS staging 2",1)</f>
        <v>775348.51</v>
      </c>
      <c r="G7" s="65">
        <f>GETPIVOTDATA("Total ECL MYR (C&amp;C)2",ECL!$N$221,"Type of Financing","Islamic","Undrawn/BG","BG","MFRS staging 2",2)</f>
        <v>1909.856060559418</v>
      </c>
      <c r="H7" s="49">
        <f>'[1]ECL PNL202503'!$HB$297</f>
        <v>0</v>
      </c>
      <c r="I7" s="69"/>
      <c r="K7" s="68">
        <f>B7+F7</f>
        <v>1712653.0827203034</v>
      </c>
      <c r="L7" s="68">
        <f t="shared" ref="L7:L8" si="0">C7+G7</f>
        <v>1909.856060559418</v>
      </c>
    </row>
    <row r="8" spans="1:12" ht="15.75" thickBot="1" x14ac:dyDescent="0.3">
      <c r="A8" t="s">
        <v>904</v>
      </c>
      <c r="B8" s="71">
        <f>GETPIVOTDATA("Total ECL MYR (C&amp;C)2",ECL!$N$221,"Type of Financing","Conventional","Undrawn/BG","Undrawn","MFRS staging 2",1)</f>
        <v>32326.566070609064</v>
      </c>
      <c r="C8" s="65">
        <f>GETPIVOTDATA("Total ECL MYR (C&amp;C)2",ECL!$N$221,"Type of Financing","Conventional","Undrawn/BG","Undrawn","MFRS staging 2",2)</f>
        <v>0</v>
      </c>
      <c r="D8" s="71">
        <f>'[1]ECL PNL202503'!$GX$298</f>
        <v>0</v>
      </c>
      <c r="E8" s="49"/>
      <c r="F8" s="49">
        <f>GETPIVOTDATA("Total ECL MYR (C&amp;C)2",ECL!$N$221,"Type of Financing","Islamic","Undrawn/BG","Undrawn","MFRS staging 2",1)</f>
        <v>15819211.619028524</v>
      </c>
      <c r="G8" s="65">
        <f>GETPIVOTDATA("Total ECL MYR (C&amp;C)2",ECL!$N$221,"Type of Financing","Islamic","Undrawn/BG","Undrawn","MFRS staging 2",2)</f>
        <v>494581.43839370477</v>
      </c>
      <c r="H8" s="71">
        <f>'[1]ECL PNL202503'!$HB$298</f>
        <v>0</v>
      </c>
      <c r="I8" s="69"/>
      <c r="K8" s="68">
        <f>B8+F8</f>
        <v>15851538.185099132</v>
      </c>
      <c r="L8" s="68">
        <f t="shared" si="0"/>
        <v>494581.43839370477</v>
      </c>
    </row>
    <row r="9" spans="1:12" s="50" customFormat="1" ht="15.75" thickBot="1" x14ac:dyDescent="0.3">
      <c r="A9" s="50" t="s">
        <v>905</v>
      </c>
      <c r="B9" s="49">
        <f>SUM(B7:B8)</f>
        <v>969631.13879091246</v>
      </c>
      <c r="C9" s="72">
        <f t="shared" ref="C9:D9" si="1">SUM(C7:C8)</f>
        <v>0</v>
      </c>
      <c r="D9" s="49">
        <f t="shared" si="1"/>
        <v>0</v>
      </c>
      <c r="E9" s="49"/>
      <c r="F9" s="72">
        <f t="shared" ref="F9:H9" si="2">SUM(F7:F8)</f>
        <v>16594560.129028523</v>
      </c>
      <c r="G9" s="72">
        <f t="shared" si="2"/>
        <v>496491.29445426416</v>
      </c>
      <c r="H9" s="49">
        <f t="shared" si="2"/>
        <v>0</v>
      </c>
      <c r="I9" s="67">
        <f>SUM(B9:H9)</f>
        <v>18060682.5622737</v>
      </c>
      <c r="K9" s="73"/>
      <c r="L9" s="68"/>
    </row>
    <row r="10" spans="1:12" ht="5.25" customHeight="1" x14ac:dyDescent="0.25">
      <c r="B10" s="74"/>
      <c r="C10" s="74"/>
      <c r="D10" s="74"/>
      <c r="F10" s="74"/>
      <c r="G10" s="74"/>
      <c r="H10" s="74"/>
    </row>
    <row r="11" spans="1:12" s="50" customFormat="1" ht="15.75" thickBot="1" x14ac:dyDescent="0.3">
      <c r="B11" s="75">
        <f t="shared" ref="B11:D11" si="3">B9+B5</f>
        <v>65947443.027847119</v>
      </c>
      <c r="C11" s="75">
        <f t="shared" si="3"/>
        <v>83963.900851198196</v>
      </c>
      <c r="D11" s="75">
        <f t="shared" si="3"/>
        <v>0</v>
      </c>
      <c r="F11" s="75">
        <f t="shared" ref="F11" si="4">F9+F5</f>
        <v>69407826.127952352</v>
      </c>
      <c r="G11" s="75">
        <f>G9+G5</f>
        <v>19427831.094341006</v>
      </c>
      <c r="H11" s="75">
        <f t="shared" ref="H11" si="5">H9+H5</f>
        <v>0</v>
      </c>
      <c r="I11" s="49">
        <f>SUM(B11:H11)</f>
        <v>154867064.15099168</v>
      </c>
      <c r="K11" s="73">
        <f>SUM(K5:K10)</f>
        <v>135355269.15579948</v>
      </c>
      <c r="L11" s="73">
        <f>SUM(L5:L10)</f>
        <v>19511794.995192204</v>
      </c>
    </row>
    <row r="12" spans="1:12" ht="15.75" thickTop="1" x14ac:dyDescent="0.25"/>
    <row r="13" spans="1:12" ht="15.75" thickBot="1" x14ac:dyDescent="0.3">
      <c r="A13" s="64" t="s">
        <v>2549</v>
      </c>
      <c r="K13" t="s">
        <v>170</v>
      </c>
      <c r="L13" t="s">
        <v>171</v>
      </c>
    </row>
    <row r="14" spans="1:12" s="50" customFormat="1" ht="15.75" thickBot="1" x14ac:dyDescent="0.3">
      <c r="A14" s="50" t="s">
        <v>902</v>
      </c>
      <c r="B14" s="65">
        <f>GETPIVOTDATA("Sum of Total ECL MYR (LAF)",ECL!$I$194,"Type of Financing","Conventional","MFRS staging ",1)</f>
        <v>42288457.192113355</v>
      </c>
      <c r="C14" s="66">
        <v>0</v>
      </c>
      <c r="D14" s="49">
        <f>'[1]ECL PNL202504'!$GX$302</f>
        <v>0</v>
      </c>
      <c r="E14" s="49"/>
      <c r="F14" s="66">
        <f>GETPIVOTDATA("Sum of Total ECL MYR (LAF)",ECL!$I$194,"Type of Financing","Islamic","MFRS staging ",1)</f>
        <v>65706656.227126889</v>
      </c>
      <c r="G14" s="66">
        <f>GETPIVOTDATA("Sum of Total ECL MYR (LAF)",ECL!$I$194,"Type of Financing","Islamic","MFRS staging ",2)</f>
        <v>18944982.709129814</v>
      </c>
      <c r="H14" s="49">
        <f>'[1]ECL PNL202504'!$HB$302</f>
        <v>0</v>
      </c>
      <c r="I14" s="49">
        <f>SUM(B14:H14)</f>
        <v>126940096.12837005</v>
      </c>
      <c r="K14" s="68">
        <f>B14+F14</f>
        <v>107995113.41924024</v>
      </c>
      <c r="L14" s="68">
        <f>C14+G14</f>
        <v>18944982.709129814</v>
      </c>
    </row>
    <row r="15" spans="1:12" ht="6" customHeight="1" x14ac:dyDescent="0.25">
      <c r="B15" s="49"/>
      <c r="C15" s="49"/>
      <c r="D15" s="49"/>
      <c r="E15" s="49"/>
      <c r="F15" s="49"/>
      <c r="G15" s="49"/>
      <c r="H15" s="49"/>
      <c r="I15" s="49"/>
      <c r="K15" s="70"/>
      <c r="L15" s="70"/>
    </row>
    <row r="16" spans="1:12" x14ac:dyDescent="0.25">
      <c r="A16" t="s">
        <v>903</v>
      </c>
      <c r="B16" s="49">
        <f>GETPIVOTDATA("Total ECL MYR (C&amp;C)",ECL!$I$221,"Type of Financing","Conventional","Undrawn/BG","BG","MFRS staging ",1)</f>
        <v>1626493.6854323042</v>
      </c>
      <c r="C16" s="65">
        <v>0</v>
      </c>
      <c r="D16" s="49">
        <f>'[1]ECL PNL202504'!$GX$303</f>
        <v>0</v>
      </c>
      <c r="E16" s="49"/>
      <c r="F16" s="49">
        <f>GETPIVOTDATA("Total ECL MYR (C&amp;C)",ECL!$I$221,"Type of Financing","Islamic","Undrawn/BG","BG","MFRS staging ",1)</f>
        <v>795989.54366216809</v>
      </c>
      <c r="G16" s="65">
        <f>GETPIVOTDATA("Total ECL MYR (C&amp;C)",ECL!$I$221,"Type of Financing","Islamic","Undrawn/BG","BG","MFRS staging ",2)</f>
        <v>3905.4361640927118</v>
      </c>
      <c r="H16" s="49">
        <f>'[1]ECL PNL202504'!$HB$303</f>
        <v>0</v>
      </c>
      <c r="I16" s="49"/>
      <c r="K16" s="68">
        <f>B16+F16</f>
        <v>2422483.2290944722</v>
      </c>
      <c r="L16" s="68">
        <f t="shared" ref="L16:L17" si="6">C16+G16</f>
        <v>3905.4361640927118</v>
      </c>
    </row>
    <row r="17" spans="1:12" ht="15.75" thickBot="1" x14ac:dyDescent="0.3">
      <c r="A17" t="s">
        <v>904</v>
      </c>
      <c r="B17" s="71">
        <f>GETPIVOTDATA("Total ECL MYR (C&amp;C)",ECL!$I$221,"Type of Financing","Conventional","Undrawn/BG","Undrawn","MFRS staging ",1)</f>
        <v>2322429.4081752482</v>
      </c>
      <c r="C17" s="65">
        <v>0</v>
      </c>
      <c r="D17" s="71">
        <f>'[1]ECL PNL202504'!$GX$304</f>
        <v>0</v>
      </c>
      <c r="E17" s="49"/>
      <c r="F17" s="49">
        <f>GETPIVOTDATA("Total ECL MYR (C&amp;C)",ECL!$I$221,"Type of Financing","Islamic","Undrawn/BG","Undrawn","MFRS staging ",1)</f>
        <v>21749691.459004093</v>
      </c>
      <c r="G17" s="65">
        <f>GETPIVOTDATA("Total ECL MYR (C&amp;C)",ECL!$I$221,"Type of Financing","Islamic","Undrawn/BG","Undrawn","MFRS staging ",2)</f>
        <v>4322898.9480210664</v>
      </c>
      <c r="H17" s="71">
        <f>'[1]ECL PNL202504'!$HB$304</f>
        <v>0</v>
      </c>
      <c r="I17" s="49"/>
      <c r="K17" s="68">
        <f>B17+F17</f>
        <v>24072120.867179342</v>
      </c>
      <c r="L17" s="68">
        <f t="shared" si="6"/>
        <v>4322898.9480210664</v>
      </c>
    </row>
    <row r="18" spans="1:12" s="50" customFormat="1" ht="15.75" thickBot="1" x14ac:dyDescent="0.3">
      <c r="A18" s="50" t="s">
        <v>905</v>
      </c>
      <c r="B18" s="49">
        <f>SUM(B16:B17)</f>
        <v>3948923.0936075523</v>
      </c>
      <c r="C18" s="72">
        <f t="shared" ref="C18:D18" si="7">SUM(C16:C17)</f>
        <v>0</v>
      </c>
      <c r="D18" s="49">
        <f t="shared" si="7"/>
        <v>0</v>
      </c>
      <c r="E18" s="49"/>
      <c r="F18" s="72">
        <f t="shared" ref="F18:H18" si="8">SUM(F16:F17)</f>
        <v>22545681.002666261</v>
      </c>
      <c r="G18" s="72">
        <f t="shared" si="8"/>
        <v>4326804.3841851586</v>
      </c>
      <c r="H18" s="49">
        <f t="shared" si="8"/>
        <v>0</v>
      </c>
      <c r="I18" s="49">
        <f>SUM(B18:H18)</f>
        <v>30821408.480458971</v>
      </c>
      <c r="K18" s="73"/>
      <c r="L18" s="68"/>
    </row>
    <row r="19" spans="1:12" ht="4.5" customHeight="1" x14ac:dyDescent="0.25">
      <c r="B19" s="49"/>
      <c r="C19" s="49"/>
      <c r="D19" s="49"/>
      <c r="E19" s="49"/>
      <c r="F19" s="49"/>
      <c r="G19" s="49"/>
      <c r="H19" s="49"/>
      <c r="I19" s="49"/>
    </row>
    <row r="20" spans="1:12" s="50" customFormat="1" ht="15.75" thickBot="1" x14ac:dyDescent="0.3">
      <c r="B20" s="75">
        <f>SUM(B14:B17)</f>
        <v>46237380.285720907</v>
      </c>
      <c r="C20" s="75">
        <f>SUM(C14:C17)</f>
        <v>0</v>
      </c>
      <c r="D20" s="75">
        <f>SUM(D14:D17)</f>
        <v>0</v>
      </c>
      <c r="E20" s="49"/>
      <c r="F20" s="75">
        <f>SUM(F14:F17)</f>
        <v>88252337.229793146</v>
      </c>
      <c r="G20" s="75">
        <f>SUM(G14:G17)</f>
        <v>23271787.093314972</v>
      </c>
      <c r="H20" s="75">
        <f>SUM(H14:H17)</f>
        <v>0</v>
      </c>
      <c r="I20" s="49">
        <f>SUM(B20:H20)</f>
        <v>157761504.60882902</v>
      </c>
      <c r="K20" s="73">
        <f>SUM(K14:K19)</f>
        <v>134489717.51551405</v>
      </c>
      <c r="L20" s="73">
        <f>SUM(L14:L19)</f>
        <v>23271787.093314972</v>
      </c>
    </row>
    <row r="21" spans="1:12" ht="15.75" thickTop="1" x14ac:dyDescent="0.25">
      <c r="K21" s="54"/>
      <c r="L21" s="69"/>
    </row>
    <row r="22" spans="1:12" x14ac:dyDescent="0.25">
      <c r="A22" s="64" t="s">
        <v>906</v>
      </c>
      <c r="K22" s="54"/>
      <c r="L22" s="54"/>
    </row>
    <row r="23" spans="1:12" s="50" customFormat="1" x14ac:dyDescent="0.25">
      <c r="A23" s="50" t="s">
        <v>902</v>
      </c>
      <c r="B23" s="49">
        <f>B14-B5</f>
        <v>-22689354.696942851</v>
      </c>
      <c r="C23" s="49">
        <f>C14-C5</f>
        <v>-83963.900851198196</v>
      </c>
      <c r="D23" s="49">
        <f>D14-D5</f>
        <v>0</v>
      </c>
      <c r="F23" s="49">
        <f>F14-F5</f>
        <v>12893390.228203066</v>
      </c>
      <c r="G23" s="49">
        <f>G14-G5</f>
        <v>13642.909243073314</v>
      </c>
      <c r="H23" s="49">
        <f>H14-H5</f>
        <v>0</v>
      </c>
      <c r="I23" s="49">
        <f>SUM(B23:H23)</f>
        <v>-9866285.4603479095</v>
      </c>
      <c r="K23" s="49"/>
      <c r="L23" s="49"/>
    </row>
    <row r="24" spans="1:12" ht="6" customHeight="1" x14ac:dyDescent="0.25">
      <c r="B24" s="54"/>
      <c r="C24" s="54"/>
      <c r="D24" s="54"/>
      <c r="F24" s="54"/>
      <c r="G24" s="54"/>
      <c r="H24" s="54"/>
    </row>
    <row r="25" spans="1:12" x14ac:dyDescent="0.25">
      <c r="A25" t="s">
        <v>903</v>
      </c>
      <c r="B25" s="54">
        <f>B16-B7</f>
        <v>689189.11271200073</v>
      </c>
      <c r="C25" s="54">
        <f>C16-C7</f>
        <v>0</v>
      </c>
      <c r="D25" s="54">
        <f t="shared" ref="B25:D26" si="9">D16-D7</f>
        <v>0</v>
      </c>
      <c r="F25" s="54">
        <f t="shared" ref="F25:H26" si="10">F16-F7</f>
        <v>20641.033662168076</v>
      </c>
      <c r="G25" s="54">
        <f t="shared" si="10"/>
        <v>1995.5801035332938</v>
      </c>
      <c r="H25" s="54">
        <f t="shared" si="10"/>
        <v>0</v>
      </c>
    </row>
    <row r="26" spans="1:12" x14ac:dyDescent="0.25">
      <c r="A26" t="s">
        <v>904</v>
      </c>
      <c r="B26" s="74">
        <f t="shared" si="9"/>
        <v>2290102.8421046389</v>
      </c>
      <c r="C26" s="74">
        <f t="shared" si="9"/>
        <v>0</v>
      </c>
      <c r="D26" s="74">
        <f t="shared" si="9"/>
        <v>0</v>
      </c>
      <c r="F26" s="74">
        <f t="shared" si="10"/>
        <v>5930479.8399755694</v>
      </c>
      <c r="G26" s="74">
        <f t="shared" si="10"/>
        <v>3828317.5096273618</v>
      </c>
      <c r="H26" s="74">
        <f t="shared" si="10"/>
        <v>0</v>
      </c>
    </row>
    <row r="27" spans="1:12" s="50" customFormat="1" x14ac:dyDescent="0.25">
      <c r="A27" s="50" t="s">
        <v>905</v>
      </c>
      <c r="B27" s="49">
        <f>B16-B9+B17</f>
        <v>2979291.9548166399</v>
      </c>
      <c r="C27" s="49">
        <f>C16-C9+C17</f>
        <v>0</v>
      </c>
      <c r="D27" s="49">
        <f>D16-D9+D17</f>
        <v>0</v>
      </c>
      <c r="F27" s="49">
        <f>F16-F9+F17</f>
        <v>5951120.8736377377</v>
      </c>
      <c r="G27" s="49">
        <f>G16-G9+G17</f>
        <v>3830313.0897308951</v>
      </c>
      <c r="H27" s="49">
        <f>H16-H9+H17</f>
        <v>0</v>
      </c>
      <c r="I27" s="49">
        <f>SUM(B27:H27)</f>
        <v>12760725.918185271</v>
      </c>
    </row>
    <row r="28" spans="1:12" ht="6.75" customHeight="1" x14ac:dyDescent="0.25">
      <c r="B28" s="74"/>
      <c r="C28" s="74"/>
      <c r="D28" s="74"/>
      <c r="F28" s="74"/>
      <c r="G28" s="74"/>
      <c r="H28" s="74"/>
    </row>
    <row r="29" spans="1:12" s="50" customFormat="1" ht="15.75" thickBot="1" x14ac:dyDescent="0.3">
      <c r="B29" s="75">
        <f>SUM(B23:B26)</f>
        <v>-19710062.742126212</v>
      </c>
      <c r="C29" s="75">
        <f t="shared" ref="C29:D29" si="11">SUM(C23:C26)</f>
        <v>-83963.900851198196</v>
      </c>
      <c r="D29" s="75">
        <f t="shared" si="11"/>
        <v>0</v>
      </c>
      <c r="F29" s="75">
        <f>SUM(F23:F26)</f>
        <v>18844511.101840802</v>
      </c>
      <c r="G29" s="75">
        <f t="shared" ref="G29:H29" si="12">SUM(G23:G26)</f>
        <v>3843955.9989739684</v>
      </c>
      <c r="H29" s="75">
        <f t="shared" si="12"/>
        <v>0</v>
      </c>
      <c r="I29" s="75">
        <f>I20-I11</f>
        <v>2894440.4578373432</v>
      </c>
      <c r="K29" s="68">
        <f>+B29+F29</f>
        <v>-865551.64028540999</v>
      </c>
      <c r="L29" s="68">
        <f>+C29+G29</f>
        <v>3759992.0981227704</v>
      </c>
    </row>
    <row r="30" spans="1:12" ht="15.75" thickTop="1" x14ac:dyDescent="0.25"/>
    <row r="31" spans="1:12" x14ac:dyDescent="0.25">
      <c r="B31" t="s">
        <v>170</v>
      </c>
      <c r="C31" t="s">
        <v>171</v>
      </c>
    </row>
    <row r="32" spans="1:12" x14ac:dyDescent="0.25">
      <c r="A32" t="s">
        <v>907</v>
      </c>
      <c r="B32" s="54">
        <f>B14+F14</f>
        <v>107995113.41924024</v>
      </c>
      <c r="C32" s="54">
        <f>C14+G14</f>
        <v>18944982.709129814</v>
      </c>
      <c r="I32" s="49">
        <f>SUM(B32:H32)</f>
        <v>126940096.12837005</v>
      </c>
    </row>
    <row r="35" spans="1:7" x14ac:dyDescent="0.25">
      <c r="A35" s="64" t="str">
        <f>A4</f>
        <v>BS May 2025</v>
      </c>
    </row>
    <row r="36" spans="1:7" x14ac:dyDescent="0.25">
      <c r="A36" s="50" t="s">
        <v>902</v>
      </c>
      <c r="B36" s="49">
        <f>-_xlfn.XLOOKUP(B37,'EXIM_EXIB TB MAY25'!E:E,'EXIM_EXIB TB MAY25'!K:K)-B5</f>
        <v>-1.9056208431720734E-2</v>
      </c>
      <c r="C36" s="49">
        <f>-_xlfn.XLOOKUP(C37,'EXIM_EXIB TB MAY25'!E:E,'EXIM_EXIB TB MAY25'!K:K)-C5</f>
        <v>2.9148801797418855E-2</v>
      </c>
      <c r="F36" s="129">
        <f>-_xlfn.XLOOKUP(F37,'EXIM_EXIB TB MAY25'!E:E,'EXIM_EXIB TB MAY25'!K:K)-F5</f>
        <v>-3.8923822343349457E-2</v>
      </c>
      <c r="G36" s="49">
        <f>-_xlfn.XLOOKUP(G37,'EXIM_EXIB TB MAY25'!E:E,'EXIM_EXIB TB MAY25'!K:K)-G5</f>
        <v>2.0113259553909302E-2</v>
      </c>
    </row>
    <row r="37" spans="1:7" x14ac:dyDescent="0.25">
      <c r="A37" s="76" t="s">
        <v>908</v>
      </c>
      <c r="B37" s="76">
        <v>210603</v>
      </c>
      <c r="C37" s="76">
        <v>210604</v>
      </c>
      <c r="D37" s="76"/>
      <c r="E37" s="76"/>
      <c r="F37" s="76">
        <v>2210603</v>
      </c>
      <c r="G37" s="76">
        <v>2210604</v>
      </c>
    </row>
    <row r="38" spans="1:7" x14ac:dyDescent="0.25">
      <c r="A38" t="s">
        <v>903</v>
      </c>
    </row>
    <row r="39" spans="1:7" x14ac:dyDescent="0.25">
      <c r="A39" t="s">
        <v>904</v>
      </c>
    </row>
    <row r="40" spans="1:7" x14ac:dyDescent="0.25">
      <c r="A40" s="50" t="s">
        <v>905</v>
      </c>
      <c r="B40" s="129">
        <f>-_xlfn.XLOOKUP(B41,'EXIM_EXIB TB MAY25'!E:E,'EXIM_EXIB TB MAY25'!K:K)-B9</f>
        <v>1.12090875627473E-2</v>
      </c>
      <c r="C40" s="49">
        <f>-_xlfn.XLOOKUP(C41,'EXIM_EXIB TB MAY25'!E:E,'EXIM_EXIB TB MAY25'!K:K)-C9</f>
        <v>0</v>
      </c>
      <c r="F40" s="49">
        <f>-_xlfn.XLOOKUP(F41,'EXIM_EXIB TB MAY25'!E:E,'EXIM_EXIB TB MAY25'!K:K)-F9</f>
        <v>-9.0285241603851318E-3</v>
      </c>
      <c r="G40" s="49">
        <f>-_xlfn.XLOOKUP(G41,'EXIM_EXIB TB MAY25'!E:E,'EXIM_EXIB TB MAY25'!K:K)-G9</f>
        <v>-4.4542641844600439E-3</v>
      </c>
    </row>
    <row r="41" spans="1:7" x14ac:dyDescent="0.25">
      <c r="A41" s="76" t="s">
        <v>908</v>
      </c>
      <c r="B41" s="76">
        <v>210806</v>
      </c>
      <c r="C41" s="76">
        <v>210807</v>
      </c>
      <c r="D41" s="76"/>
      <c r="E41" s="76"/>
      <c r="F41" s="76">
        <v>2210806</v>
      </c>
      <c r="G41" s="76">
        <v>2210807</v>
      </c>
    </row>
    <row r="42" spans="1:7" x14ac:dyDescent="0.25">
      <c r="A42" s="50"/>
    </row>
    <row r="44" spans="1:7" x14ac:dyDescent="0.25">
      <c r="A44" s="64" t="str">
        <f>A13</f>
        <v>BS June 2025</v>
      </c>
    </row>
    <row r="45" spans="1:7" x14ac:dyDescent="0.25">
      <c r="A45" s="50" t="s">
        <v>902</v>
      </c>
      <c r="B45" s="77">
        <f>-_xlfn.XLOOKUP(B37,'EXIM_EXIB TB JUNE25'!E:E,'EXIM_EXIB TB JUNE25'!K:K)-B14</f>
        <v>-2.211335301399231E-2</v>
      </c>
      <c r="C45" s="77">
        <f>-_xlfn.XLOOKUP(C37,'EXIM_EXIB TB JUNE25'!E:E,'EXIM_EXIB TB JUNE25'!K:K)-C14</f>
        <v>0.03</v>
      </c>
      <c r="F45" s="77">
        <f>-_xlfn.XLOOKUP(F37,'EXIM_EXIB TB JUNE25'!E:E,'EXIM_EXIB TB JUNE25'!K:K)-F14</f>
        <v>-3.7126891314983368E-2</v>
      </c>
      <c r="G45" s="77">
        <f>-_xlfn.XLOOKUP(G37,'EXIM_EXIB TB JUNE25'!E:E,'EXIM_EXIB TB JUNE25'!K:K)-G14</f>
        <v>2.0870186388492584E-2</v>
      </c>
    </row>
    <row r="47" spans="1:7" x14ac:dyDescent="0.25">
      <c r="A47" t="s">
        <v>903</v>
      </c>
    </row>
    <row r="48" spans="1:7" x14ac:dyDescent="0.25">
      <c r="A48" t="s">
        <v>904</v>
      </c>
    </row>
    <row r="49" spans="1:7" x14ac:dyDescent="0.25">
      <c r="A49" s="50" t="s">
        <v>905</v>
      </c>
      <c r="B49" s="77">
        <f>-_xlfn.XLOOKUP(B41,'EXIM_EXIB TB JUNE25'!E:E,'EXIM_EXIB TB JUNE25'!K:K)-B18</f>
        <v>6.3924477435648441E-3</v>
      </c>
      <c r="C49" s="77">
        <f>-_xlfn.XLOOKUP(C41,'EXIM_EXIB TB MAY25'!E:E,'EXIM_EXIB TB MAY25'!K:K)-C18</f>
        <v>0</v>
      </c>
      <c r="F49" s="77">
        <f>-_xlfn.XLOOKUP(F41,'EXIM_EXIB TB JUNE25'!E:E,'EXIM_EXIB TB JUNE25'!K:K)-F18</f>
        <v>-1.2666262686252594E-2</v>
      </c>
      <c r="G49" s="77">
        <f>-_xlfn.XLOOKUP(G41,'EXIM_EXIB TB JUNE25'!E:E,'EXIM_EXIB TB JUNE25'!K:K)-G18</f>
        <v>-4.185158759355545E-3</v>
      </c>
    </row>
    <row r="51" spans="1:7" x14ac:dyDescent="0.25">
      <c r="A51" s="50"/>
    </row>
    <row r="53" spans="1:7" x14ac:dyDescent="0.25">
      <c r="A53" s="64" t="s">
        <v>906</v>
      </c>
    </row>
    <row r="54" spans="1:7" x14ac:dyDescent="0.25">
      <c r="A54" s="50" t="s">
        <v>902</v>
      </c>
      <c r="B54" s="78">
        <f>-_xlfn.XLOOKUP(B55,'EXIM_EXIB TB JUNE25'!E:E,'EXIM_EXIB TB JUNE25'!O:O)+B23</f>
        <v>3.0571483075618744E-3</v>
      </c>
      <c r="C54" s="78">
        <f>-_xlfn.XLOOKUP(C55,'EXIM_EXIB TB JUNE25'!E:E,'EXIM_EXIB TB JUNE25'!O:O)+C23</f>
        <v>-8.5119820141699165E-4</v>
      </c>
      <c r="F54" s="78">
        <f>-_xlfn.XLOOKUP(F55,'EXIM_EXIB TB JUNE25'!E:E,'EXIM_EXIB TB JUNE25'!O:O)+F23</f>
        <v>-1.7969347536563873E-3</v>
      </c>
      <c r="G54" s="78">
        <f>-_xlfn.XLOOKUP(G55,'EXIM_EXIB TB JUNE25'!E:E,'EXIM_EXIB TB JUNE25'!O:O)+G23</f>
        <v>-7.5692668542615138E-4</v>
      </c>
    </row>
    <row r="55" spans="1:7" x14ac:dyDescent="0.25">
      <c r="A55" s="76" t="s">
        <v>908</v>
      </c>
      <c r="B55" s="76">
        <v>511417</v>
      </c>
      <c r="C55" s="76">
        <v>511418</v>
      </c>
      <c r="D55" s="76"/>
      <c r="E55" s="76"/>
      <c r="F55" s="76">
        <v>5511417</v>
      </c>
      <c r="G55" s="76">
        <v>5511418</v>
      </c>
    </row>
    <row r="56" spans="1:7" x14ac:dyDescent="0.25">
      <c r="A56" t="s">
        <v>903</v>
      </c>
    </row>
    <row r="57" spans="1:7" x14ac:dyDescent="0.25">
      <c r="A57" t="s">
        <v>904</v>
      </c>
    </row>
    <row r="58" spans="1:7" x14ac:dyDescent="0.25">
      <c r="A58" s="50" t="s">
        <v>905</v>
      </c>
      <c r="B58" s="78">
        <f>-_xlfn.XLOOKUP(B59,'EXIM_EXIB TB JUNE25'!E:E,'EXIM_EXIB TB JUNE25'!O:O)+B27</f>
        <v>4.8166397027671337E-3</v>
      </c>
      <c r="C58" s="78">
        <f>-_xlfn.XLOOKUP(C59,'EXIM_EXIB TB JUNE25'!E:E,'EXIM_EXIB TB JUNE25'!O:O)+C27</f>
        <v>0</v>
      </c>
      <c r="F58" s="78">
        <f>-_xlfn.XLOOKUP(F59,'EXIM_EXIB TB JUNE25'!E:E,'EXIM_EXIB TB JUNE25'!O:O)+F27</f>
        <v>3.6377375945448875E-3</v>
      </c>
      <c r="G58" s="78">
        <f>-_xlfn.XLOOKUP(G59,'EXIM_EXIB TB JUNE25'!E:E,'EXIM_EXIB TB JUNE25'!O:O)+G27</f>
        <v>-2.691047266125679E-4</v>
      </c>
    </row>
    <row r="59" spans="1:7" x14ac:dyDescent="0.25">
      <c r="A59" s="76" t="s">
        <v>908</v>
      </c>
      <c r="B59" s="76">
        <v>511425</v>
      </c>
      <c r="C59" s="76">
        <v>511426</v>
      </c>
      <c r="D59" s="76"/>
      <c r="E59" s="76"/>
      <c r="F59" s="76">
        <v>5511425</v>
      </c>
      <c r="G59" s="76">
        <v>5511426</v>
      </c>
    </row>
  </sheetData>
  <mergeCells count="1">
    <mergeCell ref="A2:A3"/>
  </mergeCells>
  <conditionalFormatting sqref="B36:C36">
    <cfRule type="cellIs" dxfId="13" priority="9" operator="greaterThan">
      <formula>B27</formula>
    </cfRule>
  </conditionalFormatting>
  <conditionalFormatting sqref="B40:C40 F40:G40">
    <cfRule type="cellIs" dxfId="12" priority="3" operator="greaterThan">
      <formula>B31</formula>
    </cfRule>
  </conditionalFormatting>
  <conditionalFormatting sqref="B45:C45">
    <cfRule type="cellIs" dxfId="11" priority="8" operator="greaterThan">
      <formula>B36</formula>
    </cfRule>
  </conditionalFormatting>
  <conditionalFormatting sqref="B54:C54">
    <cfRule type="cellIs" dxfId="10" priority="6" operator="greaterThan">
      <formula>B45</formula>
    </cfRule>
  </conditionalFormatting>
  <conditionalFormatting sqref="B5:H9">
    <cfRule type="cellIs" dxfId="9" priority="2" operator="greaterThan">
      <formula>B1048572</formula>
    </cfRule>
  </conditionalFormatting>
  <conditionalFormatting sqref="B14:I20">
    <cfRule type="cellIs" dxfId="8" priority="14" operator="greaterThan">
      <formula>B5</formula>
    </cfRule>
  </conditionalFormatting>
  <conditionalFormatting sqref="F36:G36">
    <cfRule type="cellIs" dxfId="7" priority="4" operator="greaterThan">
      <formula>F27</formula>
    </cfRule>
  </conditionalFormatting>
  <conditionalFormatting sqref="F45:G45 B49:C49 F49:G49">
    <cfRule type="cellIs" dxfId="6" priority="7" operator="greaterThan">
      <formula>B36</formula>
    </cfRule>
  </conditionalFormatting>
  <conditionalFormatting sqref="F54:G54 B58:C58 F58:G58">
    <cfRule type="cellIs" dxfId="5" priority="5" operator="greaterThan">
      <formula>B45</formula>
    </cfRule>
  </conditionalFormatting>
  <conditionalFormatting sqref="F5:H5">
    <cfRule type="cellIs" dxfId="4" priority="1" operator="greaterThan">
      <formula>F1048572</formula>
    </cfRule>
  </conditionalFormatting>
  <conditionalFormatting sqref="F14:H14">
    <cfRule type="cellIs" dxfId="3" priority="13" operator="greaterThan">
      <formula>F5</formula>
    </cfRule>
  </conditionalFormatting>
  <conditionalFormatting sqref="I23">
    <cfRule type="cellIs" dxfId="2" priority="12" operator="greaterThan">
      <formula>I14</formula>
    </cfRule>
  </conditionalFormatting>
  <conditionalFormatting sqref="I27">
    <cfRule type="cellIs" dxfId="1" priority="11" operator="greaterThan">
      <formula>I18</formula>
    </cfRule>
  </conditionalFormatting>
  <conditionalFormatting sqref="I32">
    <cfRule type="cellIs" dxfId="0" priority="10" operator="greaterThan">
      <formula>I23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3954-D0D4-4F59-8EF4-1C8BA78E4D93}">
  <sheetPr>
    <tabColor rgb="FF00B050"/>
  </sheetPr>
  <dimension ref="A1:AA238"/>
  <sheetViews>
    <sheetView tabSelected="1" zoomScale="98" zoomScaleNormal="98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197" sqref="A197"/>
    </sheetView>
  </sheetViews>
  <sheetFormatPr defaultColWidth="8.85546875" defaultRowHeight="15" x14ac:dyDescent="0.25"/>
  <cols>
    <col min="1" max="1" width="32.7109375" style="1" customWidth="1"/>
    <col min="2" max="2" width="23.28515625" style="1" customWidth="1"/>
    <col min="3" max="3" width="11.5703125" style="1" customWidth="1"/>
    <col min="4" max="4" width="23.42578125" style="1" customWidth="1"/>
    <col min="5" max="5" width="10.5703125" style="8" customWidth="1"/>
    <col min="6" max="7" width="15.5703125" style="8" customWidth="1"/>
    <col min="8" max="8" width="12.5703125" style="8" bestFit="1" customWidth="1"/>
    <col min="9" max="9" width="14.7109375" style="8" bestFit="1" customWidth="1"/>
    <col min="10" max="10" width="20.140625" style="8" bestFit="1" customWidth="1"/>
    <col min="11" max="11" width="23.85546875" style="12" bestFit="1" customWidth="1"/>
    <col min="12" max="12" width="24.5703125" style="12" bestFit="1" customWidth="1"/>
    <col min="13" max="13" width="20.140625" style="1" bestFit="1" customWidth="1"/>
    <col min="14" max="14" width="25.7109375" style="1" bestFit="1" customWidth="1"/>
    <col min="15" max="15" width="15.85546875" style="1" bestFit="1" customWidth="1"/>
    <col min="16" max="17" width="14.42578125" style="1" bestFit="1" customWidth="1"/>
    <col min="18" max="18" width="20.28515625" style="1" customWidth="1"/>
    <col min="19" max="19" width="16.28515625" style="1" customWidth="1"/>
    <col min="20" max="20" width="24.85546875" style="1" bestFit="1" customWidth="1"/>
    <col min="21" max="21" width="25.7109375" style="1" bestFit="1" customWidth="1"/>
    <col min="22" max="22" width="14.42578125" style="1" bestFit="1" customWidth="1"/>
    <col min="23" max="23" width="13.140625" style="1" bestFit="1" customWidth="1"/>
    <col min="24" max="24" width="25.140625" style="1" bestFit="1" customWidth="1"/>
    <col min="25" max="26" width="8.85546875" style="1"/>
    <col min="27" max="27" width="22.28515625" style="130" bestFit="1" customWidth="1"/>
    <col min="28" max="16384" width="8.85546875" style="1"/>
  </cols>
  <sheetData>
    <row r="1" spans="1:27" ht="15.75" thickBot="1" x14ac:dyDescent="0.3">
      <c r="H1" s="21">
        <v>45809</v>
      </c>
      <c r="I1" s="21">
        <v>45778</v>
      </c>
      <c r="J1" s="21">
        <v>45809</v>
      </c>
      <c r="K1" s="136" t="s">
        <v>2550</v>
      </c>
      <c r="L1" s="136"/>
      <c r="M1" s="137"/>
      <c r="N1" s="136" t="s">
        <v>6</v>
      </c>
      <c r="O1" s="136"/>
      <c r="P1" s="137"/>
      <c r="Q1" s="135" t="s">
        <v>145</v>
      </c>
      <c r="R1" s="136"/>
      <c r="S1" s="137"/>
    </row>
    <row r="2" spans="1:27" ht="15.75" thickBot="1" x14ac:dyDescent="0.3">
      <c r="A2" s="19" t="s">
        <v>0</v>
      </c>
      <c r="B2" s="86" t="s">
        <v>1</v>
      </c>
      <c r="C2" s="19" t="s">
        <v>2</v>
      </c>
      <c r="D2" s="19" t="s">
        <v>3</v>
      </c>
      <c r="E2" s="19" t="s">
        <v>4</v>
      </c>
      <c r="F2" s="20" t="s">
        <v>5</v>
      </c>
      <c r="G2" s="19" t="s">
        <v>161</v>
      </c>
      <c r="H2" s="23" t="s">
        <v>146</v>
      </c>
      <c r="I2" s="22" t="s">
        <v>146</v>
      </c>
      <c r="J2" s="23" t="s">
        <v>147</v>
      </c>
      <c r="K2" s="16" t="s">
        <v>2550</v>
      </c>
      <c r="L2" s="17" t="s">
        <v>143</v>
      </c>
      <c r="M2" s="17" t="s">
        <v>7</v>
      </c>
      <c r="N2" s="16" t="s">
        <v>6</v>
      </c>
      <c r="O2" s="17" t="s">
        <v>143</v>
      </c>
      <c r="P2" s="17" t="s">
        <v>7</v>
      </c>
      <c r="Q2" s="17" t="s">
        <v>2550</v>
      </c>
      <c r="R2" s="17" t="s">
        <v>143</v>
      </c>
      <c r="S2" s="17" t="s">
        <v>7</v>
      </c>
      <c r="U2" s="21">
        <v>45809</v>
      </c>
      <c r="V2" s="21">
        <v>45778</v>
      </c>
    </row>
    <row r="3" spans="1:27" x14ac:dyDescent="0.25">
      <c r="A3" s="131" t="s">
        <v>2717</v>
      </c>
      <c r="B3" s="3">
        <v>501180</v>
      </c>
      <c r="C3" s="3" t="s">
        <v>9</v>
      </c>
      <c r="D3" s="2" t="s">
        <v>10</v>
      </c>
      <c r="E3" s="4" t="s">
        <v>11</v>
      </c>
      <c r="F3" s="4" t="s">
        <v>12</v>
      </c>
      <c r="G3" s="18" t="s">
        <v>162</v>
      </c>
      <c r="H3" s="18">
        <v>1</v>
      </c>
      <c r="I3" s="18">
        <v>1</v>
      </c>
      <c r="J3" s="18" t="b">
        <f>H3=I3</f>
        <v>1</v>
      </c>
      <c r="K3" s="42">
        <f>L3+M3</f>
        <v>3754.2444127324338</v>
      </c>
      <c r="L3" s="42">
        <f>_xlfn.XLOOKUP(B3,'V2'!A:A,'V2'!Q:Q)</f>
        <v>3754.2444127324338</v>
      </c>
      <c r="M3" s="43">
        <f>_xlfn.XLOOKUP(B3,'V2'!A:A,'V2'!L:L)</f>
        <v>0</v>
      </c>
      <c r="N3" s="43">
        <f>O3+P3</f>
        <v>527551.76705231087</v>
      </c>
      <c r="O3" s="43">
        <v>527551.76705231087</v>
      </c>
      <c r="P3" s="43">
        <v>0</v>
      </c>
      <c r="Q3" s="121">
        <f>K3-N3</f>
        <v>-523797.52263957844</v>
      </c>
      <c r="R3" s="44">
        <f>L3-O3</f>
        <v>-523797.52263957844</v>
      </c>
      <c r="S3" s="44">
        <f>M3-P3</f>
        <v>0</v>
      </c>
      <c r="U3" s="1">
        <v>1</v>
      </c>
      <c r="V3" s="1">
        <f>IFERROR(_xlfn.XLOOKUP(B3,[2]Details!$B:$B,[2]Details!$G:$G),0)</f>
        <v>1</v>
      </c>
      <c r="W3" s="6" t="b">
        <f>U3=H3</f>
        <v>1</v>
      </c>
      <c r="X3" s="6" t="b">
        <f>V3=I3</f>
        <v>1</v>
      </c>
      <c r="AA3" s="130">
        <f>_xlfn.XLOOKUP(B3,'[3]ECLReportData_2025-06-01_2025-0'!$C:$C,'[3]ECLReportData_2025-06-01_2025-0'!$B:$B)</f>
        <v>3.3080113710703898E+17</v>
      </c>
    </row>
    <row r="4" spans="1:27" x14ac:dyDescent="0.25">
      <c r="A4" s="131" t="s">
        <v>2718</v>
      </c>
      <c r="B4" s="3">
        <v>501125</v>
      </c>
      <c r="C4" s="3" t="s">
        <v>9</v>
      </c>
      <c r="D4" s="2" t="s">
        <v>13</v>
      </c>
      <c r="E4" s="4" t="s">
        <v>11</v>
      </c>
      <c r="F4" s="4" t="s">
        <v>12</v>
      </c>
      <c r="G4" s="18" t="s">
        <v>162</v>
      </c>
      <c r="H4" s="18">
        <v>1</v>
      </c>
      <c r="I4" s="18">
        <v>1</v>
      </c>
      <c r="J4" s="18" t="b">
        <f t="shared" ref="J4:J69" si="0">H4=I4</f>
        <v>1</v>
      </c>
      <c r="K4" s="42">
        <f t="shared" ref="K4:K65" si="1">L4+M4</f>
        <v>50690.814064937564</v>
      </c>
      <c r="L4" s="42">
        <f>_xlfn.XLOOKUP(B4,'V2'!A:A,'V2'!Q:Q)</f>
        <v>21829.312995606881</v>
      </c>
      <c r="M4" s="43">
        <f>_xlfn.XLOOKUP(B4,'V2'!A:A,'V2'!L:L)</f>
        <v>28861.501069330683</v>
      </c>
      <c r="N4" s="43">
        <f t="shared" ref="N4:N69" si="2">O4+P4</f>
        <v>50584.345181535406</v>
      </c>
      <c r="O4" s="45">
        <v>13205.551532628713</v>
      </c>
      <c r="P4" s="45">
        <v>37378.793648906692</v>
      </c>
      <c r="Q4" s="44">
        <f t="shared" ref="Q4:Q65" si="3">K4-N4</f>
        <v>106.4688834021581</v>
      </c>
      <c r="R4" s="44">
        <f t="shared" ref="R4:R65" si="4">L4-O4</f>
        <v>8623.7614629781674</v>
      </c>
      <c r="S4" s="44">
        <f t="shared" ref="S4:S65" si="5">M4-P4</f>
        <v>-8517.2925795760093</v>
      </c>
      <c r="U4" s="1">
        <v>1</v>
      </c>
      <c r="V4" s="1">
        <f>IFERROR(_xlfn.XLOOKUP(B4,[2]Details!$B:$B,[2]Details!$G:$G),0)</f>
        <v>1</v>
      </c>
      <c r="W4" s="6" t="b">
        <f t="shared" ref="W4:W67" si="6">U4=H4</f>
        <v>1</v>
      </c>
      <c r="X4" s="6" t="b">
        <f t="shared" ref="X4:X67" si="7">V4=I4</f>
        <v>1</v>
      </c>
      <c r="AA4" s="130">
        <f>_xlfn.XLOOKUP(B4,'[3]ECLReportData_2025-06-01_2025-0'!$C:$C,'[3]ECLReportData_2025-06-01_2025-0'!$B:$B)</f>
        <v>3.30801137110032E+17</v>
      </c>
    </row>
    <row r="5" spans="1:27" x14ac:dyDescent="0.25">
      <c r="A5" s="131" t="s">
        <v>2719</v>
      </c>
      <c r="B5" s="3">
        <v>501172</v>
      </c>
      <c r="C5" s="3" t="s">
        <v>9</v>
      </c>
      <c r="D5" s="2" t="s">
        <v>14</v>
      </c>
      <c r="E5" s="4" t="s">
        <v>11</v>
      </c>
      <c r="F5" s="4" t="s">
        <v>12</v>
      </c>
      <c r="G5" s="18" t="s">
        <v>162</v>
      </c>
      <c r="H5" s="18">
        <v>1</v>
      </c>
      <c r="I5" s="18">
        <v>1</v>
      </c>
      <c r="J5" s="18" t="b">
        <f t="shared" si="0"/>
        <v>1</v>
      </c>
      <c r="K5" s="42">
        <f t="shared" si="1"/>
        <v>1060712.6953413284</v>
      </c>
      <c r="L5" s="42">
        <f>_xlfn.XLOOKUP(B5,'V2'!A:A,'V2'!Q:Q)</f>
        <v>974806.35001003812</v>
      </c>
      <c r="M5" s="43">
        <f>_xlfn.XLOOKUP(B5,'V2'!A:A,'V2'!L:L)</f>
        <v>85906.345331290257</v>
      </c>
      <c r="N5" s="43">
        <f t="shared" si="2"/>
        <v>397811.32710151945</v>
      </c>
      <c r="O5" s="45">
        <v>397537.42074385507</v>
      </c>
      <c r="P5" s="45">
        <v>273.90635766435298</v>
      </c>
      <c r="Q5" s="121">
        <f t="shared" si="3"/>
        <v>662901.36823980894</v>
      </c>
      <c r="R5" s="44">
        <f t="shared" si="4"/>
        <v>577268.92926618306</v>
      </c>
      <c r="S5" s="44">
        <f t="shared" si="5"/>
        <v>85632.438973625904</v>
      </c>
      <c r="U5" s="1">
        <v>1</v>
      </c>
      <c r="V5" s="1">
        <f>IFERROR(_xlfn.XLOOKUP(B5,[2]Details!$B:$B,[2]Details!$G:$G),0)</f>
        <v>1</v>
      </c>
      <c r="W5" s="6" t="b">
        <f t="shared" si="6"/>
        <v>1</v>
      </c>
      <c r="X5" s="6" t="b">
        <f t="shared" si="7"/>
        <v>1</v>
      </c>
      <c r="AA5" s="130">
        <f>_xlfn.XLOOKUP(B5,'[3]ECLReportData_2025-06-01_2025-0'!$C:$C,'[3]ECLReportData_2025-06-01_2025-0'!$B:$B)</f>
        <v>3.3080113711003597E+17</v>
      </c>
    </row>
    <row r="6" spans="1:27" x14ac:dyDescent="0.25">
      <c r="A6" s="131" t="s">
        <v>2720</v>
      </c>
      <c r="B6" s="3">
        <v>501111</v>
      </c>
      <c r="C6" s="3" t="s">
        <v>9</v>
      </c>
      <c r="D6" s="2" t="s">
        <v>14</v>
      </c>
      <c r="E6" s="4" t="s">
        <v>11</v>
      </c>
      <c r="F6" s="4" t="s">
        <v>12</v>
      </c>
      <c r="G6" s="18" t="s">
        <v>162</v>
      </c>
      <c r="H6" s="18">
        <v>1</v>
      </c>
      <c r="I6" s="18">
        <v>1</v>
      </c>
      <c r="J6" s="18" t="b">
        <f t="shared" si="0"/>
        <v>1</v>
      </c>
      <c r="K6" s="42">
        <f t="shared" si="1"/>
        <v>378970.18619677232</v>
      </c>
      <c r="L6" s="42">
        <f>_xlfn.XLOOKUP(B6,'V2'!A:A,'V2'!Q:Q)</f>
        <v>376930.88262737711</v>
      </c>
      <c r="M6" s="43">
        <f>_xlfn.XLOOKUP(B6,'V2'!A:A,'V2'!L:L)</f>
        <v>2039.3035693952243</v>
      </c>
      <c r="N6" s="43">
        <f t="shared" si="2"/>
        <v>327189.11254282744</v>
      </c>
      <c r="O6" s="45">
        <v>302252.21982967528</v>
      </c>
      <c r="P6" s="45">
        <v>24936.892713152149</v>
      </c>
      <c r="Q6" s="44">
        <f t="shared" si="3"/>
        <v>51781.073653944884</v>
      </c>
      <c r="R6" s="44">
        <f t="shared" si="4"/>
        <v>74678.662797701836</v>
      </c>
      <c r="S6" s="44">
        <f t="shared" si="5"/>
        <v>-22897.589143756923</v>
      </c>
      <c r="U6" s="1">
        <v>1</v>
      </c>
      <c r="V6" s="1">
        <f>IFERROR(_xlfn.XLOOKUP(B6,[2]Details!$B:$B,[2]Details!$G:$G),0)</f>
        <v>1</v>
      </c>
      <c r="W6" s="6" t="b">
        <f t="shared" si="6"/>
        <v>1</v>
      </c>
      <c r="X6" s="6" t="b">
        <f t="shared" si="7"/>
        <v>1</v>
      </c>
      <c r="AA6" s="130">
        <f>_xlfn.XLOOKUP(B6,'[3]ECLReportData_2025-06-01_2025-0'!$C:$C,'[3]ECLReportData_2025-06-01_2025-0'!$B:$B)</f>
        <v>3.3080113713203098E+17</v>
      </c>
    </row>
    <row r="7" spans="1:27" x14ac:dyDescent="0.25">
      <c r="A7" s="131" t="s">
        <v>2721</v>
      </c>
      <c r="B7" s="3">
        <v>501166</v>
      </c>
      <c r="C7" s="3" t="s">
        <v>9</v>
      </c>
      <c r="D7" s="2" t="s">
        <v>15</v>
      </c>
      <c r="E7" s="4" t="s">
        <v>11</v>
      </c>
      <c r="F7" s="4" t="s">
        <v>12</v>
      </c>
      <c r="G7" s="18" t="s">
        <v>162</v>
      </c>
      <c r="H7" s="18">
        <v>1</v>
      </c>
      <c r="I7" s="18">
        <v>1</v>
      </c>
      <c r="J7" s="18" t="b">
        <f t="shared" si="0"/>
        <v>1</v>
      </c>
      <c r="K7" s="42">
        <f t="shared" si="1"/>
        <v>123766.38508413218</v>
      </c>
      <c r="L7" s="42">
        <f>_xlfn.XLOOKUP(B7,'V2'!A:A,'V2'!Q:Q)</f>
        <v>47656.586251389512</v>
      </c>
      <c r="M7" s="43">
        <f>_xlfn.XLOOKUP(B7,'V2'!A:A,'V2'!L:L)</f>
        <v>76109.798832742672</v>
      </c>
      <c r="N7" s="43">
        <f t="shared" si="2"/>
        <v>125990.85409301317</v>
      </c>
      <c r="O7" s="45">
        <v>-127728.062203889</v>
      </c>
      <c r="P7" s="45">
        <v>253718.91629690217</v>
      </c>
      <c r="Q7" s="44">
        <f t="shared" si="3"/>
        <v>-2224.4690088809875</v>
      </c>
      <c r="R7" s="44">
        <f t="shared" si="4"/>
        <v>175384.64845527851</v>
      </c>
      <c r="S7" s="44">
        <f t="shared" si="5"/>
        <v>-177609.1174641595</v>
      </c>
      <c r="U7" s="1">
        <v>1</v>
      </c>
      <c r="V7" s="1">
        <f>IFERROR(_xlfn.XLOOKUP(B7,[2]Details!$B:$B,[2]Details!$G:$G),0)</f>
        <v>1</v>
      </c>
      <c r="W7" s="6" t="b">
        <f t="shared" si="6"/>
        <v>1</v>
      </c>
      <c r="X7" s="6" t="b">
        <f t="shared" si="7"/>
        <v>1</v>
      </c>
      <c r="AA7" s="130">
        <f>_xlfn.XLOOKUP(B7,'[3]ECLReportData_2025-06-01_2025-0'!$C:$C,'[3]ECLReportData_2025-06-01_2025-0'!$B:$B)</f>
        <v>3.3080113711003699E+17</v>
      </c>
    </row>
    <row r="8" spans="1:27" x14ac:dyDescent="0.25">
      <c r="A8" s="132" t="s">
        <v>2722</v>
      </c>
      <c r="B8" s="3">
        <v>501173</v>
      </c>
      <c r="C8" s="3" t="s">
        <v>9</v>
      </c>
      <c r="D8" s="2" t="s">
        <v>15</v>
      </c>
      <c r="E8" s="4" t="s">
        <v>11</v>
      </c>
      <c r="F8" s="4" t="s">
        <v>12</v>
      </c>
      <c r="G8" s="18" t="s">
        <v>162</v>
      </c>
      <c r="H8" s="18">
        <v>1</v>
      </c>
      <c r="I8" s="18">
        <v>1</v>
      </c>
      <c r="J8" s="18" t="b">
        <f t="shared" si="0"/>
        <v>1</v>
      </c>
      <c r="K8" s="42">
        <f t="shared" si="1"/>
        <v>51057.662579311836</v>
      </c>
      <c r="L8" s="42">
        <f>_xlfn.XLOOKUP(B8,'V2'!A:A,'V2'!Q:Q)</f>
        <v>49325.398952640739</v>
      </c>
      <c r="M8" s="43">
        <f>_xlfn.XLOOKUP(B8,'V2'!A:A,'V2'!L:L)</f>
        <v>1732.2636266711008</v>
      </c>
      <c r="N8" s="43">
        <f t="shared" si="2"/>
        <v>45854.136309094261</v>
      </c>
      <c r="O8" s="45">
        <v>45854.136309094261</v>
      </c>
      <c r="P8" s="45">
        <v>0</v>
      </c>
      <c r="Q8" s="44">
        <f t="shared" si="3"/>
        <v>5203.5262702175751</v>
      </c>
      <c r="R8" s="44">
        <f t="shared" si="4"/>
        <v>3471.2626435464772</v>
      </c>
      <c r="S8" s="44">
        <f t="shared" si="5"/>
        <v>1732.2636266711008</v>
      </c>
      <c r="U8" s="1">
        <v>1</v>
      </c>
      <c r="V8" s="1">
        <f>IFERROR(_xlfn.XLOOKUP(B8,[2]Details!$B:$B,[2]Details!$G:$G),0)</f>
        <v>1</v>
      </c>
      <c r="W8" s="6" t="b">
        <f t="shared" si="6"/>
        <v>1</v>
      </c>
      <c r="X8" s="6" t="b">
        <f t="shared" si="7"/>
        <v>1</v>
      </c>
      <c r="AA8" s="130">
        <f>_xlfn.XLOOKUP(B8,'[3]ECLReportData_2025-06-01_2025-0'!$C:$C,'[3]ECLReportData_2025-06-01_2025-0'!$B:$B)</f>
        <v>3.3080113710703501E+17</v>
      </c>
    </row>
    <row r="9" spans="1:27" x14ac:dyDescent="0.25">
      <c r="A9" s="132" t="s">
        <v>2723</v>
      </c>
      <c r="B9" s="3">
        <v>501129</v>
      </c>
      <c r="C9" s="3" t="s">
        <v>9</v>
      </c>
      <c r="D9" s="2" t="s">
        <v>16</v>
      </c>
      <c r="E9" s="4" t="s">
        <v>11</v>
      </c>
      <c r="F9" s="4" t="s">
        <v>12</v>
      </c>
      <c r="G9" s="18" t="s">
        <v>162</v>
      </c>
      <c r="H9" s="18">
        <v>1</v>
      </c>
      <c r="I9" s="18">
        <v>1</v>
      </c>
      <c r="J9" s="18" t="b">
        <f t="shared" si="0"/>
        <v>1</v>
      </c>
      <c r="K9" s="42">
        <f t="shared" si="1"/>
        <v>141786.04090688462</v>
      </c>
      <c r="L9" s="42">
        <f>_xlfn.XLOOKUP(B9,'V2'!A:A,'V2'!Q:Q)</f>
        <v>0</v>
      </c>
      <c r="M9" s="43">
        <f>_xlfn.XLOOKUP(B9,'V2'!A:A,'V2'!L:L)</f>
        <v>141786.04090688462</v>
      </c>
      <c r="N9" s="43">
        <f t="shared" si="2"/>
        <v>141793.86798746651</v>
      </c>
      <c r="O9" s="45">
        <v>11890.591821485476</v>
      </c>
      <c r="P9" s="45">
        <v>129903.27616598103</v>
      </c>
      <c r="Q9" s="44">
        <f t="shared" si="3"/>
        <v>-7.8270805818901863</v>
      </c>
      <c r="R9" s="44">
        <f t="shared" si="4"/>
        <v>-11890.591821485476</v>
      </c>
      <c r="S9" s="44">
        <f t="shared" si="5"/>
        <v>11882.764740903585</v>
      </c>
      <c r="U9" s="1">
        <v>1</v>
      </c>
      <c r="V9" s="1">
        <f>IFERROR(_xlfn.XLOOKUP(B9,[2]Details!$B:$B,[2]Details!$G:$G),0)</f>
        <v>1</v>
      </c>
      <c r="W9" s="6" t="b">
        <f t="shared" si="6"/>
        <v>1</v>
      </c>
      <c r="X9" s="6" t="b">
        <f t="shared" si="7"/>
        <v>1</v>
      </c>
      <c r="AA9" s="130">
        <f>_xlfn.XLOOKUP(B9,'[3]ECLReportData_2025-06-01_2025-0'!$C:$C,'[3]ECLReportData_2025-06-01_2025-0'!$B:$B)</f>
        <v>3.3080113711003302E+17</v>
      </c>
    </row>
    <row r="10" spans="1:27" x14ac:dyDescent="0.25">
      <c r="A10" s="132" t="s">
        <v>2724</v>
      </c>
      <c r="B10" s="3">
        <v>501209</v>
      </c>
      <c r="C10" s="3" t="s">
        <v>9</v>
      </c>
      <c r="D10" s="2" t="s">
        <v>17</v>
      </c>
      <c r="E10" s="4" t="s">
        <v>18</v>
      </c>
      <c r="F10" s="4" t="s">
        <v>12</v>
      </c>
      <c r="G10" s="18" t="s">
        <v>162</v>
      </c>
      <c r="H10" s="18">
        <v>1</v>
      </c>
      <c r="I10" s="18">
        <v>1</v>
      </c>
      <c r="J10" s="18" t="b">
        <f t="shared" si="0"/>
        <v>1</v>
      </c>
      <c r="K10" s="42">
        <f t="shared" si="1"/>
        <v>9922409.6486033294</v>
      </c>
      <c r="L10" s="42">
        <f>_xlfn.XLOOKUP(B10,'V2'!A:A,'V2'!Q:Q)</f>
        <v>8110475.1880150046</v>
      </c>
      <c r="M10" s="43">
        <f>_xlfn.XLOOKUP(B10,'V2'!A:A,'V2'!L:L)</f>
        <v>1811934.4605883246</v>
      </c>
      <c r="N10" s="43">
        <f t="shared" si="2"/>
        <v>7674598.3600000003</v>
      </c>
      <c r="O10" s="45">
        <v>6809036.6498962352</v>
      </c>
      <c r="P10" s="45">
        <v>865561.71010376536</v>
      </c>
      <c r="Q10" s="121">
        <f t="shared" si="3"/>
        <v>2247811.2886033291</v>
      </c>
      <c r="R10" s="44">
        <f t="shared" si="4"/>
        <v>1301438.5381187694</v>
      </c>
      <c r="S10" s="44">
        <f t="shared" si="5"/>
        <v>946372.75048455922</v>
      </c>
      <c r="U10" s="1">
        <v>1</v>
      </c>
      <c r="V10" s="1">
        <f>IFERROR(_xlfn.XLOOKUP(B10,[2]Details!$B:$B,[2]Details!$G:$G),0)</f>
        <v>1</v>
      </c>
      <c r="W10" s="6" t="b">
        <f t="shared" si="6"/>
        <v>1</v>
      </c>
      <c r="X10" s="6" t="b">
        <f t="shared" si="7"/>
        <v>1</v>
      </c>
      <c r="AA10" s="130">
        <f>_xlfn.XLOOKUP(B10,'[3]ECLReportData_2025-06-01_2025-0'!$C:$C,'[3]ECLReportData_2025-06-01_2025-0'!$B:$B)</f>
        <v>3.3080313710203802E+17</v>
      </c>
    </row>
    <row r="11" spans="1:27" x14ac:dyDescent="0.25">
      <c r="A11" s="132" t="s">
        <v>2725</v>
      </c>
      <c r="B11" s="3">
        <v>501161</v>
      </c>
      <c r="C11" s="3" t="s">
        <v>9</v>
      </c>
      <c r="D11" s="2" t="s">
        <v>19</v>
      </c>
      <c r="E11" s="4" t="s">
        <v>11</v>
      </c>
      <c r="F11" s="4" t="s">
        <v>12</v>
      </c>
      <c r="G11" s="18" t="s">
        <v>162</v>
      </c>
      <c r="H11" s="18">
        <v>1</v>
      </c>
      <c r="I11" s="18">
        <v>1</v>
      </c>
      <c r="J11" s="18" t="b">
        <f t="shared" si="0"/>
        <v>1</v>
      </c>
      <c r="K11" s="42">
        <f t="shared" si="1"/>
        <v>2504119.814896171</v>
      </c>
      <c r="L11" s="42">
        <f>_xlfn.XLOOKUP(B11,'V2'!A:A,'V2'!Q:Q)</f>
        <v>1304278.4124782844</v>
      </c>
      <c r="M11" s="43">
        <f>_xlfn.XLOOKUP(B11,'V2'!A:A,'V2'!L:L)</f>
        <v>1199841.4024178865</v>
      </c>
      <c r="N11" s="43">
        <f t="shared" si="2"/>
        <v>2457186.7691311948</v>
      </c>
      <c r="O11" s="45">
        <v>1254555.6987582347</v>
      </c>
      <c r="P11" s="45">
        <v>1202631.0703729601</v>
      </c>
      <c r="Q11" s="44">
        <f t="shared" si="3"/>
        <v>46933.045764976181</v>
      </c>
      <c r="R11" s="44">
        <f t="shared" si="4"/>
        <v>49722.713720049709</v>
      </c>
      <c r="S11" s="44">
        <f t="shared" si="5"/>
        <v>-2789.667955073528</v>
      </c>
      <c r="U11" s="1">
        <v>1</v>
      </c>
      <c r="V11" s="1">
        <f>IFERROR(_xlfn.XLOOKUP(B11,[2]Details!$B:$B,[2]Details!$G:$G),0)</f>
        <v>1</v>
      </c>
      <c r="W11" s="6" t="b">
        <f t="shared" si="6"/>
        <v>1</v>
      </c>
      <c r="X11" s="6" t="b">
        <f t="shared" si="7"/>
        <v>1</v>
      </c>
      <c r="AA11" s="130">
        <f>_xlfn.XLOOKUP(B11,'[3]ECLReportData_2025-06-01_2025-0'!$C:$C,'[3]ECLReportData_2025-06-01_2025-0'!$B:$B)</f>
        <v>3.3080113712003501E+17</v>
      </c>
    </row>
    <row r="12" spans="1:27" x14ac:dyDescent="0.25">
      <c r="A12" s="132" t="s">
        <v>2726</v>
      </c>
      <c r="B12" s="3">
        <v>501116</v>
      </c>
      <c r="C12" s="3" t="s">
        <v>9</v>
      </c>
      <c r="D12" s="2" t="s">
        <v>20</v>
      </c>
      <c r="E12" s="4" t="s">
        <v>11</v>
      </c>
      <c r="F12" s="4" t="s">
        <v>21</v>
      </c>
      <c r="G12" s="18" t="s">
        <v>162</v>
      </c>
      <c r="H12" s="18">
        <v>2</v>
      </c>
      <c r="I12" s="18">
        <v>2</v>
      </c>
      <c r="J12" s="18" t="b">
        <f t="shared" si="0"/>
        <v>1</v>
      </c>
      <c r="K12" s="42">
        <f t="shared" si="1"/>
        <v>73358.127467579499</v>
      </c>
      <c r="L12" s="42">
        <f>_xlfn.XLOOKUP(B12,'V2'!A:A,'V2'!Q:Q)</f>
        <v>73358.127467579499</v>
      </c>
      <c r="M12" s="43">
        <f>_xlfn.XLOOKUP(B12,'V2'!A:A,'V2'!L:L)</f>
        <v>0</v>
      </c>
      <c r="N12" s="43">
        <f t="shared" si="2"/>
        <v>75798.328925910435</v>
      </c>
      <c r="O12" s="45">
        <v>75798.328925910435</v>
      </c>
      <c r="P12" s="45">
        <v>0</v>
      </c>
      <c r="Q12" s="44">
        <f t="shared" si="3"/>
        <v>-2440.2014583309356</v>
      </c>
      <c r="R12" s="44">
        <f t="shared" si="4"/>
        <v>-2440.2014583309356</v>
      </c>
      <c r="S12" s="44">
        <f t="shared" si="5"/>
        <v>0</v>
      </c>
      <c r="U12" s="1">
        <v>2</v>
      </c>
      <c r="V12" s="1">
        <f>IFERROR(_xlfn.XLOOKUP(B12,[2]Details!$B:$B,[2]Details!$G:$G),0)</f>
        <v>2</v>
      </c>
      <c r="W12" s="6" t="b">
        <f t="shared" si="6"/>
        <v>1</v>
      </c>
      <c r="X12" s="6" t="b">
        <f t="shared" si="7"/>
        <v>1</v>
      </c>
      <c r="AA12" s="130">
        <f>_xlfn.XLOOKUP(B12,'[3]ECLReportData_2025-06-01_2025-0'!$C:$C,'[3]ECLReportData_2025-06-01_2025-0'!$B:$B)</f>
        <v>3.3080113710703098E+17</v>
      </c>
    </row>
    <row r="13" spans="1:27" x14ac:dyDescent="0.25">
      <c r="A13" s="132" t="s">
        <v>2727</v>
      </c>
      <c r="B13" s="3">
        <v>501117</v>
      </c>
      <c r="C13" s="3" t="s">
        <v>9</v>
      </c>
      <c r="D13" s="2" t="s">
        <v>20</v>
      </c>
      <c r="E13" s="4" t="s">
        <v>11</v>
      </c>
      <c r="F13" s="4" t="s">
        <v>21</v>
      </c>
      <c r="G13" s="18" t="s">
        <v>162</v>
      </c>
      <c r="H13" s="18">
        <v>2</v>
      </c>
      <c r="I13" s="18">
        <v>2</v>
      </c>
      <c r="J13" s="18" t="b">
        <f t="shared" si="0"/>
        <v>1</v>
      </c>
      <c r="K13" s="42">
        <f t="shared" si="1"/>
        <v>8480.7308381214061</v>
      </c>
      <c r="L13" s="42">
        <f>_xlfn.XLOOKUP(B13,'V2'!A:A,'V2'!Q:Q)</f>
        <v>8480.7308381214061</v>
      </c>
      <c r="M13" s="43">
        <f>_xlfn.XLOOKUP(B13,'V2'!A:A,'V2'!L:L)</f>
        <v>0</v>
      </c>
      <c r="N13" s="43">
        <f t="shared" si="2"/>
        <v>8483.5709320392525</v>
      </c>
      <c r="O13" s="45">
        <v>8483.5709320392525</v>
      </c>
      <c r="P13" s="45">
        <v>0</v>
      </c>
      <c r="Q13" s="44">
        <f t="shared" si="3"/>
        <v>-2.8400939178463886</v>
      </c>
      <c r="R13" s="44">
        <f t="shared" si="4"/>
        <v>-2.8400939178463886</v>
      </c>
      <c r="S13" s="44">
        <f t="shared" si="5"/>
        <v>0</v>
      </c>
      <c r="U13" s="1">
        <v>2</v>
      </c>
      <c r="V13" s="1">
        <f>IFERROR(_xlfn.XLOOKUP(B13,[2]Details!$B:$B,[2]Details!$G:$G),0)</f>
        <v>2</v>
      </c>
      <c r="W13" s="6" t="b">
        <f t="shared" si="6"/>
        <v>1</v>
      </c>
      <c r="X13" s="6" t="b">
        <f t="shared" si="7"/>
        <v>1</v>
      </c>
      <c r="AA13" s="130">
        <f>_xlfn.XLOOKUP(B13,'[3]ECLReportData_2025-06-01_2025-0'!$C:$C,'[3]ECLReportData_2025-06-01_2025-0'!$B:$B)</f>
        <v>3.3080113712103098E+17</v>
      </c>
    </row>
    <row r="14" spans="1:27" x14ac:dyDescent="0.25">
      <c r="A14" s="132" t="s">
        <v>2712</v>
      </c>
      <c r="B14" s="3" t="s">
        <v>2704</v>
      </c>
      <c r="C14" s="3" t="s">
        <v>9</v>
      </c>
      <c r="D14" s="2" t="s">
        <v>20</v>
      </c>
      <c r="E14" s="4" t="s">
        <v>11</v>
      </c>
      <c r="F14" s="4" t="s">
        <v>21</v>
      </c>
      <c r="G14" s="18" t="s">
        <v>163</v>
      </c>
      <c r="H14" s="18">
        <v>2</v>
      </c>
      <c r="I14" s="18">
        <v>2</v>
      </c>
      <c r="J14" s="18" t="b">
        <f>H14=I14</f>
        <v>1</v>
      </c>
      <c r="K14" s="42">
        <f t="shared" si="1"/>
        <v>1909.856060559418</v>
      </c>
      <c r="L14" s="42">
        <f>'V2'!Q12</f>
        <v>0</v>
      </c>
      <c r="M14" s="43">
        <f>'V2'!L12</f>
        <v>1909.856060559418</v>
      </c>
      <c r="N14" s="43">
        <f t="shared" si="2"/>
        <v>1909.856060559418</v>
      </c>
      <c r="O14" s="45">
        <v>0</v>
      </c>
      <c r="P14" s="45">
        <v>1909.856060559418</v>
      </c>
      <c r="Q14" s="44">
        <f t="shared" si="3"/>
        <v>0</v>
      </c>
      <c r="R14" s="44">
        <f t="shared" si="4"/>
        <v>0</v>
      </c>
      <c r="S14" s="44">
        <f t="shared" si="5"/>
        <v>0</v>
      </c>
      <c r="U14" s="1">
        <v>2</v>
      </c>
      <c r="V14" s="1">
        <v>2</v>
      </c>
      <c r="W14" s="6" t="b">
        <f t="shared" si="6"/>
        <v>1</v>
      </c>
      <c r="X14" s="6" t="b">
        <f t="shared" si="7"/>
        <v>1</v>
      </c>
      <c r="AA14" s="130">
        <v>3.3080113711703098E+17</v>
      </c>
    </row>
    <row r="15" spans="1:27" x14ac:dyDescent="0.25">
      <c r="A15" s="132" t="s">
        <v>2712</v>
      </c>
      <c r="B15" s="3" t="s">
        <v>22</v>
      </c>
      <c r="C15" s="3" t="s">
        <v>9</v>
      </c>
      <c r="D15" s="2" t="s">
        <v>20</v>
      </c>
      <c r="E15" s="4" t="s">
        <v>11</v>
      </c>
      <c r="F15" s="4" t="s">
        <v>21</v>
      </c>
      <c r="G15" s="18" t="s">
        <v>163</v>
      </c>
      <c r="H15" s="18">
        <v>2</v>
      </c>
      <c r="I15" s="18">
        <v>2</v>
      </c>
      <c r="J15" s="18" t="b">
        <f>H15=I15</f>
        <v>1</v>
      </c>
      <c r="K15" s="42">
        <f t="shared" si="1"/>
        <v>954.92803027970899</v>
      </c>
      <c r="L15" s="42">
        <v>0</v>
      </c>
      <c r="M15" s="43">
        <f>_xlfn.XLOOKUP(B15,'V2'!A:A,'V2'!L:L)</f>
        <v>954.92803027970899</v>
      </c>
      <c r="N15" s="43">
        <v>0</v>
      </c>
      <c r="O15" s="45">
        <v>0</v>
      </c>
      <c r="P15" s="45">
        <v>0</v>
      </c>
      <c r="Q15" s="44">
        <f t="shared" ref="Q15" si="8">K15-N15</f>
        <v>954.92803027970899</v>
      </c>
      <c r="R15" s="44">
        <f t="shared" ref="R15" si="9">L15-O15</f>
        <v>0</v>
      </c>
      <c r="S15" s="44">
        <f t="shared" ref="S15" si="10">M15-P15</f>
        <v>954.92803027970899</v>
      </c>
      <c r="U15" s="1">
        <v>2</v>
      </c>
      <c r="V15" s="1">
        <f>IFERROR(_xlfn.XLOOKUP(B15,[2]Details!$B:$B,[2]Details!$G:$G),0)</f>
        <v>2</v>
      </c>
      <c r="W15" s="6" t="b">
        <f t="shared" si="6"/>
        <v>1</v>
      </c>
      <c r="X15" s="6" t="b">
        <f t="shared" si="7"/>
        <v>1</v>
      </c>
      <c r="AA15" s="130">
        <f>_xlfn.XLOOKUP(B15,'[3]ECLReportData_2025-06-01_2025-0'!$C:$C,'[3]ECLReportData_2025-06-01_2025-0'!$B:$B)</f>
        <v>3.3080113711703098E+17</v>
      </c>
    </row>
    <row r="16" spans="1:27" x14ac:dyDescent="0.25">
      <c r="A16" s="132" t="s">
        <v>2728</v>
      </c>
      <c r="B16" s="3">
        <v>501231</v>
      </c>
      <c r="C16" s="3" t="s">
        <v>9</v>
      </c>
      <c r="D16" s="3" t="s">
        <v>23</v>
      </c>
      <c r="E16" s="4" t="s">
        <v>11</v>
      </c>
      <c r="F16" s="4" t="s">
        <v>12</v>
      </c>
      <c r="G16" s="18" t="s">
        <v>162</v>
      </c>
      <c r="H16" s="18">
        <v>1</v>
      </c>
      <c r="I16" s="18">
        <v>1</v>
      </c>
      <c r="J16" s="18" t="b">
        <f t="shared" si="0"/>
        <v>1</v>
      </c>
      <c r="K16" s="42">
        <f t="shared" si="1"/>
        <v>96033.041177192616</v>
      </c>
      <c r="L16" s="42">
        <f>_xlfn.XLOOKUP(B16,'V2'!A:A,'V2'!Q:Q)</f>
        <v>95947.00904731304</v>
      </c>
      <c r="M16" s="43">
        <f>_xlfn.XLOOKUP(B16,'V2'!A:A,'V2'!L:L)</f>
        <v>86.032129879579117</v>
      </c>
      <c r="N16" s="43">
        <f t="shared" si="2"/>
        <v>172985.77267252805</v>
      </c>
      <c r="O16" s="45">
        <v>166677.3037534983</v>
      </c>
      <c r="P16" s="45">
        <v>6308.4689190297559</v>
      </c>
      <c r="Q16" s="44">
        <f t="shared" si="3"/>
        <v>-76952.731495335436</v>
      </c>
      <c r="R16" s="44">
        <f t="shared" si="4"/>
        <v>-70730.294706185261</v>
      </c>
      <c r="S16" s="44">
        <f t="shared" si="5"/>
        <v>-6222.436789150177</v>
      </c>
      <c r="U16" s="1">
        <v>1</v>
      </c>
      <c r="V16" s="1">
        <f>IFERROR(_xlfn.XLOOKUP(B16,[2]Details!$B:$B,[2]Details!$G:$G),0)</f>
        <v>1</v>
      </c>
      <c r="W16" s="6" t="b">
        <f t="shared" si="6"/>
        <v>1</v>
      </c>
      <c r="X16" s="6" t="b">
        <f t="shared" si="7"/>
        <v>1</v>
      </c>
      <c r="AA16" s="130">
        <f>_xlfn.XLOOKUP(B16,'[3]ECLReportData_2025-06-01_2025-0'!$C:$C,'[3]ECLReportData_2025-06-01_2025-0'!$B:$B)</f>
        <v>3.3080113711004E+17</v>
      </c>
    </row>
    <row r="17" spans="1:27" x14ac:dyDescent="0.25">
      <c r="A17" s="132" t="s">
        <v>2729</v>
      </c>
      <c r="B17" s="3">
        <v>501137</v>
      </c>
      <c r="C17" s="3" t="s">
        <v>9</v>
      </c>
      <c r="D17" s="2" t="s">
        <v>24</v>
      </c>
      <c r="E17" s="4" t="s">
        <v>11</v>
      </c>
      <c r="F17" s="4" t="s">
        <v>12</v>
      </c>
      <c r="G17" s="18" t="s">
        <v>162</v>
      </c>
      <c r="H17" s="18">
        <v>1</v>
      </c>
      <c r="I17" s="18">
        <v>1</v>
      </c>
      <c r="J17" s="18" t="b">
        <f t="shared" si="0"/>
        <v>1</v>
      </c>
      <c r="K17" s="42">
        <f t="shared" si="1"/>
        <v>130101.75842711105</v>
      </c>
      <c r="L17" s="42">
        <f>_xlfn.XLOOKUP(B17,'V2'!A:A,'V2'!Q:Q)</f>
        <v>81817.455637570209</v>
      </c>
      <c r="M17" s="43">
        <f>_xlfn.XLOOKUP(B17,'V2'!A:A,'V2'!L:L)</f>
        <v>48284.302789540845</v>
      </c>
      <c r="N17" s="43">
        <f t="shared" si="2"/>
        <v>169729.95163516834</v>
      </c>
      <c r="O17" s="45">
        <v>144708.47896298522</v>
      </c>
      <c r="P17" s="45">
        <v>25021.472672183114</v>
      </c>
      <c r="Q17" s="44">
        <f t="shared" si="3"/>
        <v>-39628.193208057288</v>
      </c>
      <c r="R17" s="44">
        <f t="shared" si="4"/>
        <v>-62891.023325415008</v>
      </c>
      <c r="S17" s="44">
        <f t="shared" si="5"/>
        <v>23262.830117357731</v>
      </c>
      <c r="U17" s="1">
        <v>1</v>
      </c>
      <c r="V17" s="1">
        <f>IFERROR(_xlfn.XLOOKUP(B17,[2]Details!$B:$B,[2]Details!$G:$G),0)</f>
        <v>1</v>
      </c>
      <c r="W17" s="6" t="b">
        <f t="shared" si="6"/>
        <v>1</v>
      </c>
      <c r="X17" s="6" t="b">
        <f t="shared" si="7"/>
        <v>1</v>
      </c>
      <c r="AA17" s="130">
        <f>_xlfn.XLOOKUP(B17,'[3]ECLReportData_2025-06-01_2025-0'!$C:$C,'[3]ECLReportData_2025-06-01_2025-0'!$B:$B)</f>
        <v>3.3080113711003398E+17</v>
      </c>
    </row>
    <row r="18" spans="1:27" x14ac:dyDescent="0.25">
      <c r="A18" s="131" t="s">
        <v>2730</v>
      </c>
      <c r="B18" s="3">
        <v>501131</v>
      </c>
      <c r="C18" s="3" t="s">
        <v>9</v>
      </c>
      <c r="D18" s="2" t="s">
        <v>25</v>
      </c>
      <c r="E18" s="4" t="s">
        <v>11</v>
      </c>
      <c r="F18" s="4" t="str">
        <f>IFERROR(_xlfn.XLOOKUP(B18,[4]Active!$B:$B,[4]Active!$U:$U),0)</f>
        <v>No</v>
      </c>
      <c r="G18" s="18" t="s">
        <v>162</v>
      </c>
      <c r="H18" s="18">
        <v>1</v>
      </c>
      <c r="I18" s="18">
        <v>1</v>
      </c>
      <c r="J18" s="18" t="b">
        <f t="shared" si="0"/>
        <v>1</v>
      </c>
      <c r="K18" s="42">
        <f t="shared" si="1"/>
        <v>1318.0900820280622</v>
      </c>
      <c r="L18" s="42">
        <f>_xlfn.XLOOKUP(B18,'V2'!A:A,'V2'!Q:Q)</f>
        <v>855.99112389601805</v>
      </c>
      <c r="M18" s="43">
        <f>_xlfn.XLOOKUP(B18,'V2'!A:A,'V2'!L:L)</f>
        <v>462.09895813204412</v>
      </c>
      <c r="N18" s="43">
        <f t="shared" si="2"/>
        <v>1260.7226182012457</v>
      </c>
      <c r="O18" s="45">
        <v>1260.7226182012457</v>
      </c>
      <c r="P18" s="45">
        <v>0</v>
      </c>
      <c r="Q18" s="44">
        <f t="shared" si="3"/>
        <v>57.367463826816447</v>
      </c>
      <c r="R18" s="44">
        <f t="shared" si="4"/>
        <v>-404.73149430522767</v>
      </c>
      <c r="S18" s="44">
        <f t="shared" si="5"/>
        <v>462.09895813204412</v>
      </c>
      <c r="U18" s="1">
        <v>1</v>
      </c>
      <c r="V18" s="1">
        <f>IFERROR(_xlfn.XLOOKUP(B18,[2]Details!$B:$B,[2]Details!$G:$G),0)</f>
        <v>1</v>
      </c>
      <c r="W18" s="6" t="b">
        <f t="shared" si="6"/>
        <v>1</v>
      </c>
      <c r="X18" s="6" t="b">
        <f t="shared" si="7"/>
        <v>1</v>
      </c>
      <c r="AA18" s="130">
        <f>_xlfn.XLOOKUP(B18,'[3]ECLReportData_2025-06-01_2025-0'!$C:$C,'[3]ECLReportData_2025-06-01_2025-0'!$B:$B)</f>
        <v>3.30801137110032E+17</v>
      </c>
    </row>
    <row r="19" spans="1:27" x14ac:dyDescent="0.25">
      <c r="A19" s="131" t="s">
        <v>2731</v>
      </c>
      <c r="B19" s="3">
        <v>501114</v>
      </c>
      <c r="C19" s="3" t="s">
        <v>9</v>
      </c>
      <c r="D19" s="2" t="s">
        <v>25</v>
      </c>
      <c r="E19" s="4" t="s">
        <v>11</v>
      </c>
      <c r="F19" s="4" t="str">
        <f>IFERROR(_xlfn.XLOOKUP(B19,[4]Active!$B:$B,[4]Active!$U:$U),0)</f>
        <v>No</v>
      </c>
      <c r="G19" s="18" t="s">
        <v>162</v>
      </c>
      <c r="H19" s="18">
        <v>1</v>
      </c>
      <c r="I19" s="18">
        <v>1</v>
      </c>
      <c r="J19" s="18" t="b">
        <f t="shared" si="0"/>
        <v>1</v>
      </c>
      <c r="K19" s="42">
        <f t="shared" si="1"/>
        <v>1127.6672277710861</v>
      </c>
      <c r="L19" s="42">
        <f>_xlfn.XLOOKUP(B19,'V2'!A:A,'V2'!Q:Q)</f>
        <v>1127.6672277710861</v>
      </c>
      <c r="M19" s="43">
        <f>_xlfn.XLOOKUP(B19,'V2'!A:A,'V2'!L:L)</f>
        <v>0</v>
      </c>
      <c r="N19" s="43">
        <f t="shared" si="2"/>
        <v>1156.9391344204801</v>
      </c>
      <c r="O19" s="45">
        <v>1156.9391344204801</v>
      </c>
      <c r="P19" s="45">
        <v>0</v>
      </c>
      <c r="Q19" s="44">
        <f t="shared" si="3"/>
        <v>-29.271906649393941</v>
      </c>
      <c r="R19" s="44">
        <f t="shared" si="4"/>
        <v>-29.271906649393941</v>
      </c>
      <c r="S19" s="44">
        <f t="shared" si="5"/>
        <v>0</v>
      </c>
      <c r="U19" s="1">
        <v>1</v>
      </c>
      <c r="V19" s="1">
        <f>IFERROR(_xlfn.XLOOKUP(B19,[2]Details!$B:$B,[2]Details!$G:$G),0)</f>
        <v>1</v>
      </c>
      <c r="W19" s="6" t="b">
        <f t="shared" si="6"/>
        <v>1</v>
      </c>
      <c r="X19" s="6" t="b">
        <f t="shared" si="7"/>
        <v>1</v>
      </c>
      <c r="AA19" s="130">
        <f>_xlfn.XLOOKUP(B19,'[3]ECLReportData_2025-06-01_2025-0'!$C:$C,'[3]ECLReportData_2025-06-01_2025-0'!$B:$B)</f>
        <v>3.3080113710703098E+17</v>
      </c>
    </row>
    <row r="20" spans="1:27" x14ac:dyDescent="0.25">
      <c r="A20" s="131" t="s">
        <v>2732</v>
      </c>
      <c r="B20" s="3">
        <v>501109</v>
      </c>
      <c r="C20" s="3" t="s">
        <v>9</v>
      </c>
      <c r="D20" s="2" t="s">
        <v>26</v>
      </c>
      <c r="E20" s="4" t="s">
        <v>11</v>
      </c>
      <c r="F20" s="4" t="str">
        <f>IFERROR(_xlfn.XLOOKUP(B20,[4]Active!$B:$B,[4]Active!$U:$U),0)</f>
        <v>Yes</v>
      </c>
      <c r="G20" s="18" t="s">
        <v>162</v>
      </c>
      <c r="H20" s="18">
        <v>2</v>
      </c>
      <c r="I20" s="18">
        <v>2</v>
      </c>
      <c r="J20" s="18" t="b">
        <f t="shared" si="0"/>
        <v>1</v>
      </c>
      <c r="K20" s="42">
        <f t="shared" si="1"/>
        <v>95933.238219998631</v>
      </c>
      <c r="L20" s="42">
        <f>_xlfn.XLOOKUP(B20,'V2'!A:A,'V2'!Q:Q)</f>
        <v>95933.238219998631</v>
      </c>
      <c r="M20" s="43">
        <f>_xlfn.XLOOKUP(B20,'V2'!A:A,'V2'!L:L)</f>
        <v>0</v>
      </c>
      <c r="N20" s="43">
        <f t="shared" si="2"/>
        <v>99290.545590443086</v>
      </c>
      <c r="O20" s="45">
        <v>99290.545590443086</v>
      </c>
      <c r="P20" s="45">
        <v>0</v>
      </c>
      <c r="Q20" s="44">
        <f t="shared" si="3"/>
        <v>-3357.3073704444541</v>
      </c>
      <c r="R20" s="44">
        <f t="shared" si="4"/>
        <v>-3357.3073704444541</v>
      </c>
      <c r="S20" s="44">
        <f t="shared" si="5"/>
        <v>0</v>
      </c>
      <c r="U20" s="1">
        <v>2</v>
      </c>
      <c r="V20" s="1">
        <f>IFERROR(_xlfn.XLOOKUP(B20,[2]Details!$B:$B,[2]Details!$G:$G),0)</f>
        <v>2</v>
      </c>
      <c r="W20" s="6" t="b">
        <f t="shared" si="6"/>
        <v>1</v>
      </c>
      <c r="X20" s="6" t="b">
        <f t="shared" si="7"/>
        <v>1</v>
      </c>
      <c r="AA20" s="130">
        <f>_xlfn.XLOOKUP(B20,'[3]ECLReportData_2025-06-01_2025-0'!$C:$C,'[3]ECLReportData_2025-06-01_2025-0'!$B:$B)</f>
        <v>3.3080113710703002E+17</v>
      </c>
    </row>
    <row r="21" spans="1:27" x14ac:dyDescent="0.25">
      <c r="A21" s="131" t="s">
        <v>2733</v>
      </c>
      <c r="B21" s="3">
        <v>501108</v>
      </c>
      <c r="C21" s="3" t="s">
        <v>9</v>
      </c>
      <c r="D21" s="2" t="s">
        <v>26</v>
      </c>
      <c r="E21" s="4" t="s">
        <v>11</v>
      </c>
      <c r="F21" s="4" t="str">
        <f>IFERROR(_xlfn.XLOOKUP(B21,[4]Active!$B:$B,[4]Active!$U:$U),0)</f>
        <v>Yes</v>
      </c>
      <c r="G21" s="18" t="s">
        <v>162</v>
      </c>
      <c r="H21" s="18">
        <v>2</v>
      </c>
      <c r="I21" s="18">
        <v>2</v>
      </c>
      <c r="J21" s="18" t="b">
        <f t="shared" si="0"/>
        <v>1</v>
      </c>
      <c r="K21" s="42">
        <f t="shared" si="1"/>
        <v>36336.207270690014</v>
      </c>
      <c r="L21" s="42">
        <f>_xlfn.XLOOKUP(B21,'V2'!A:A,'V2'!Q:Q)</f>
        <v>36336.207270690014</v>
      </c>
      <c r="M21" s="43">
        <f>_xlfn.XLOOKUP(B21,'V2'!A:A,'V2'!L:L)</f>
        <v>0</v>
      </c>
      <c r="N21" s="43">
        <f t="shared" si="2"/>
        <v>37612.825628360188</v>
      </c>
      <c r="O21" s="45">
        <v>37612.825628360188</v>
      </c>
      <c r="P21" s="45">
        <v>0</v>
      </c>
      <c r="Q21" s="44">
        <f t="shared" si="3"/>
        <v>-1276.6183576701733</v>
      </c>
      <c r="R21" s="44">
        <f t="shared" si="4"/>
        <v>-1276.6183576701733</v>
      </c>
      <c r="S21" s="44">
        <f t="shared" si="5"/>
        <v>0</v>
      </c>
      <c r="U21" s="1">
        <v>2</v>
      </c>
      <c r="V21" s="1">
        <f>IFERROR(_xlfn.XLOOKUP(B21,[2]Details!$B:$B,[2]Details!$G:$G),0)</f>
        <v>2</v>
      </c>
      <c r="W21" s="6" t="b">
        <f t="shared" si="6"/>
        <v>1</v>
      </c>
      <c r="X21" s="6" t="b">
        <f t="shared" si="7"/>
        <v>1</v>
      </c>
      <c r="AA21" s="130">
        <f>_xlfn.XLOOKUP(B21,'[3]ECLReportData_2025-06-01_2025-0'!$C:$C,'[3]ECLReportData_2025-06-01_2025-0'!$B:$B)</f>
        <v>3.3080113710703002E+17</v>
      </c>
    </row>
    <row r="22" spans="1:27" x14ac:dyDescent="0.25">
      <c r="A22" s="131" t="s">
        <v>2734</v>
      </c>
      <c r="B22" s="3">
        <v>501106</v>
      </c>
      <c r="C22" s="3" t="s">
        <v>9</v>
      </c>
      <c r="D22" s="2" t="s">
        <v>26</v>
      </c>
      <c r="E22" s="4" t="s">
        <v>11</v>
      </c>
      <c r="F22" s="4" t="str">
        <f>IFERROR(_xlfn.XLOOKUP(B22,[4]Active!$B:$B,[4]Active!$U:$U),0)</f>
        <v>Yes</v>
      </c>
      <c r="G22" s="18" t="s">
        <v>162</v>
      </c>
      <c r="H22" s="18">
        <v>2</v>
      </c>
      <c r="I22" s="18">
        <v>2</v>
      </c>
      <c r="J22" s="18" t="b">
        <f t="shared" si="0"/>
        <v>1</v>
      </c>
      <c r="K22" s="42">
        <f t="shared" si="1"/>
        <v>95649.723875038588</v>
      </c>
      <c r="L22" s="42">
        <f>_xlfn.XLOOKUP(B22,'V2'!A:A,'V2'!Q:Q)</f>
        <v>95649.723875038588</v>
      </c>
      <c r="M22" s="43">
        <f>_xlfn.XLOOKUP(B22,'V2'!A:A,'V2'!L:L)</f>
        <v>0</v>
      </c>
      <c r="N22" s="43">
        <f t="shared" si="2"/>
        <v>99010.221555797514</v>
      </c>
      <c r="O22" s="45">
        <v>99010.221555797514</v>
      </c>
      <c r="P22" s="45">
        <v>0</v>
      </c>
      <c r="Q22" s="44">
        <f t="shared" si="3"/>
        <v>-3360.4976807589264</v>
      </c>
      <c r="R22" s="44">
        <f t="shared" si="4"/>
        <v>-3360.4976807589264</v>
      </c>
      <c r="S22" s="44">
        <f t="shared" si="5"/>
        <v>0</v>
      </c>
      <c r="U22" s="1">
        <v>2</v>
      </c>
      <c r="V22" s="1">
        <f>IFERROR(_xlfn.XLOOKUP(B22,[2]Details!$B:$B,[2]Details!$G:$G),0)</f>
        <v>2</v>
      </c>
      <c r="W22" s="6" t="b">
        <f t="shared" si="6"/>
        <v>1</v>
      </c>
      <c r="X22" s="6" t="b">
        <f t="shared" si="7"/>
        <v>1</v>
      </c>
      <c r="AA22" s="130">
        <f>_xlfn.XLOOKUP(B22,'[3]ECLReportData_2025-06-01_2025-0'!$C:$C,'[3]ECLReportData_2025-06-01_2025-0'!$B:$B)</f>
        <v>3.3080113710703002E+17</v>
      </c>
    </row>
    <row r="23" spans="1:27" x14ac:dyDescent="0.25">
      <c r="A23" s="131" t="s">
        <v>2735</v>
      </c>
      <c r="B23" s="3">
        <v>501107</v>
      </c>
      <c r="C23" s="3" t="s">
        <v>9</v>
      </c>
      <c r="D23" s="2" t="s">
        <v>26</v>
      </c>
      <c r="E23" s="4" t="s">
        <v>11</v>
      </c>
      <c r="F23" s="4" t="str">
        <f>IFERROR(_xlfn.XLOOKUP(B23,[4]Active!$B:$B,[4]Active!$U:$U),0)</f>
        <v>Yes</v>
      </c>
      <c r="G23" s="18" t="s">
        <v>162</v>
      </c>
      <c r="H23" s="18">
        <v>2</v>
      </c>
      <c r="I23" s="18">
        <v>2</v>
      </c>
      <c r="J23" s="18" t="b">
        <f t="shared" si="0"/>
        <v>1</v>
      </c>
      <c r="K23" s="42">
        <f t="shared" si="1"/>
        <v>95115.36733609435</v>
      </c>
      <c r="L23" s="42">
        <f>_xlfn.XLOOKUP(B23,'V2'!A:A,'V2'!Q:Q)</f>
        <v>95115.36733609435</v>
      </c>
      <c r="M23" s="43">
        <f>_xlfn.XLOOKUP(B23,'V2'!A:A,'V2'!L:L)</f>
        <v>0</v>
      </c>
      <c r="N23" s="43">
        <f t="shared" si="2"/>
        <v>98457.10087180011</v>
      </c>
      <c r="O23" s="45">
        <v>98457.10087180011</v>
      </c>
      <c r="P23" s="45">
        <v>0</v>
      </c>
      <c r="Q23" s="44">
        <f t="shared" si="3"/>
        <v>-3341.73353570576</v>
      </c>
      <c r="R23" s="44">
        <f t="shared" si="4"/>
        <v>-3341.73353570576</v>
      </c>
      <c r="S23" s="44">
        <f t="shared" si="5"/>
        <v>0</v>
      </c>
      <c r="U23" s="1">
        <v>2</v>
      </c>
      <c r="V23" s="1">
        <f>IFERROR(_xlfn.XLOOKUP(B23,[2]Details!$B:$B,[2]Details!$G:$G),0)</f>
        <v>2</v>
      </c>
      <c r="W23" s="6" t="b">
        <f t="shared" si="6"/>
        <v>1</v>
      </c>
      <c r="X23" s="6" t="b">
        <f t="shared" si="7"/>
        <v>1</v>
      </c>
      <c r="AA23" s="130">
        <f>_xlfn.XLOOKUP(B23,'[3]ECLReportData_2025-06-01_2025-0'!$C:$C,'[3]ECLReportData_2025-06-01_2025-0'!$B:$B)</f>
        <v>3.3080113710703002E+17</v>
      </c>
    </row>
    <row r="24" spans="1:27" x14ac:dyDescent="0.25">
      <c r="A24" s="131" t="s">
        <v>2736</v>
      </c>
      <c r="B24" s="3">
        <v>501035</v>
      </c>
      <c r="C24" s="3" t="s">
        <v>9</v>
      </c>
      <c r="D24" s="2" t="s">
        <v>27</v>
      </c>
      <c r="E24" s="4" t="s">
        <v>11</v>
      </c>
      <c r="F24" s="4" t="str">
        <f>IFERROR(_xlfn.XLOOKUP(B24,[4]Active!$B:$B,[4]Active!$U:$U),0)</f>
        <v>No</v>
      </c>
      <c r="G24" s="18" t="s">
        <v>162</v>
      </c>
      <c r="H24" s="18">
        <v>1</v>
      </c>
      <c r="I24" s="18">
        <v>1</v>
      </c>
      <c r="J24" s="18" t="b">
        <f t="shared" si="0"/>
        <v>1</v>
      </c>
      <c r="K24" s="42">
        <f t="shared" si="1"/>
        <v>1366.8498391327482</v>
      </c>
      <c r="L24" s="42">
        <f>_xlfn.XLOOKUP(B24,'V2'!A:A,'V2'!Q:Q)</f>
        <v>0</v>
      </c>
      <c r="M24" s="43">
        <f>_xlfn.XLOOKUP(B24,'V2'!A:A,'V2'!L:L)</f>
        <v>1366.8498391327482</v>
      </c>
      <c r="N24" s="43">
        <f t="shared" si="2"/>
        <v>1366.9582745778041</v>
      </c>
      <c r="O24" s="45">
        <v>105.17727947081266</v>
      </c>
      <c r="P24" s="45">
        <v>1261.7809951069914</v>
      </c>
      <c r="Q24" s="44">
        <f t="shared" si="3"/>
        <v>-0.10843544505587488</v>
      </c>
      <c r="R24" s="44">
        <f t="shared" si="4"/>
        <v>-105.17727947081266</v>
      </c>
      <c r="S24" s="44">
        <f t="shared" si="5"/>
        <v>105.06884402575679</v>
      </c>
      <c r="U24" s="1">
        <v>1</v>
      </c>
      <c r="V24" s="1">
        <f>IFERROR(_xlfn.XLOOKUP(B24,[2]Details!$B:$B,[2]Details!$G:$G),0)</f>
        <v>1</v>
      </c>
      <c r="W24" s="6" t="b">
        <f t="shared" si="6"/>
        <v>1</v>
      </c>
      <c r="X24" s="6" t="b">
        <f t="shared" si="7"/>
        <v>1</v>
      </c>
      <c r="AA24" s="130">
        <f>_xlfn.XLOOKUP(B24,'[3]ECLReportData_2025-06-01_2025-0'!$C:$C,'[3]ECLReportData_2025-06-01_2025-0'!$B:$B)</f>
        <v>3.3080113711002598E+17</v>
      </c>
    </row>
    <row r="25" spans="1:27" x14ac:dyDescent="0.25">
      <c r="A25" s="131" t="s">
        <v>2737</v>
      </c>
      <c r="B25" s="3">
        <v>501156</v>
      </c>
      <c r="C25" s="3" t="s">
        <v>9</v>
      </c>
      <c r="D25" s="2" t="s">
        <v>28</v>
      </c>
      <c r="E25" s="4" t="s">
        <v>29</v>
      </c>
      <c r="F25" s="4" t="str">
        <f>IFERROR(_xlfn.XLOOKUP(B25,[4]Active!$B:$B,[4]Active!$U:$U),0)</f>
        <v>No</v>
      </c>
      <c r="G25" s="18" t="s">
        <v>162</v>
      </c>
      <c r="H25" s="18">
        <v>1</v>
      </c>
      <c r="I25" s="18">
        <v>1</v>
      </c>
      <c r="J25" s="18" t="b">
        <f t="shared" si="0"/>
        <v>1</v>
      </c>
      <c r="K25" s="42">
        <f t="shared" si="1"/>
        <v>1711379.37275867</v>
      </c>
      <c r="L25" s="42">
        <f>_xlfn.XLOOKUP(B25,'V2'!A:A,'V2'!Q:Q)</f>
        <v>0</v>
      </c>
      <c r="M25" s="43">
        <f>_xlfn.XLOOKUP(B25,'V2'!A:A,'V2'!L:L)</f>
        <v>1711379.37275867</v>
      </c>
      <c r="N25" s="43">
        <f t="shared" si="2"/>
        <v>1726760.6071014029</v>
      </c>
      <c r="O25" s="45">
        <v>126295.64938963437</v>
      </c>
      <c r="P25" s="45">
        <v>1600464.9577117686</v>
      </c>
      <c r="Q25" s="44">
        <f t="shared" si="3"/>
        <v>-15381.234342732932</v>
      </c>
      <c r="R25" s="44">
        <f t="shared" si="4"/>
        <v>-126295.64938963437</v>
      </c>
      <c r="S25" s="44">
        <f t="shared" si="5"/>
        <v>110914.41504690144</v>
      </c>
      <c r="U25" s="1">
        <v>1</v>
      </c>
      <c r="V25" s="1">
        <f>IFERROR(_xlfn.XLOOKUP(B25,[2]Details!$B:$B,[2]Details!$G:$G),0)</f>
        <v>1</v>
      </c>
      <c r="W25" s="6" t="b">
        <f t="shared" si="6"/>
        <v>1</v>
      </c>
      <c r="X25" s="6" t="b">
        <f t="shared" si="7"/>
        <v>1</v>
      </c>
      <c r="AA25" s="130">
        <f>_xlfn.XLOOKUP(B25,'[3]ECLReportData_2025-06-01_2025-0'!$C:$C,'[3]ECLReportData_2025-06-01_2025-0'!$B:$B)</f>
        <v>3.3080213711003501E+17</v>
      </c>
    </row>
    <row r="26" spans="1:27" x14ac:dyDescent="0.25">
      <c r="A26" s="131" t="s">
        <v>2738</v>
      </c>
      <c r="B26" s="3">
        <v>501086</v>
      </c>
      <c r="C26" s="3" t="s">
        <v>9</v>
      </c>
      <c r="D26" s="2" t="s">
        <v>28</v>
      </c>
      <c r="E26" s="4" t="s">
        <v>29</v>
      </c>
      <c r="F26" s="4" t="str">
        <f>IFERROR(_xlfn.XLOOKUP(B26,[4]Active!$B:$B,[4]Active!$U:$U),0)</f>
        <v>No</v>
      </c>
      <c r="G26" s="18" t="s">
        <v>162</v>
      </c>
      <c r="H26" s="18">
        <v>1</v>
      </c>
      <c r="I26" s="18">
        <v>1</v>
      </c>
      <c r="J26" s="18" t="b">
        <f t="shared" si="0"/>
        <v>1</v>
      </c>
      <c r="K26" s="42">
        <f t="shared" si="1"/>
        <v>856682.69521407643</v>
      </c>
      <c r="L26" s="42">
        <f>_xlfn.XLOOKUP(B26,'V2'!A:A,'V2'!Q:Q)</f>
        <v>0</v>
      </c>
      <c r="M26" s="43">
        <f>_xlfn.XLOOKUP(B26,'V2'!A:A,'V2'!L:L)</f>
        <v>856682.69521407643</v>
      </c>
      <c r="N26" s="43">
        <f t="shared" si="2"/>
        <v>864358.60339430207</v>
      </c>
      <c r="O26" s="45">
        <v>63296.686058664345</v>
      </c>
      <c r="P26" s="45">
        <v>801061.91733563773</v>
      </c>
      <c r="Q26" s="44">
        <f t="shared" si="3"/>
        <v>-7675.9081802256405</v>
      </c>
      <c r="R26" s="44">
        <f t="shared" si="4"/>
        <v>-63296.686058664345</v>
      </c>
      <c r="S26" s="44">
        <f t="shared" si="5"/>
        <v>55620.777878438705</v>
      </c>
      <c r="U26" s="1">
        <v>1</v>
      </c>
      <c r="V26" s="1">
        <f>IFERROR(_xlfn.XLOOKUP(B26,[2]Details!$B:$B,[2]Details!$G:$G),0)</f>
        <v>1</v>
      </c>
      <c r="W26" s="6" t="b">
        <f t="shared" si="6"/>
        <v>1</v>
      </c>
      <c r="X26" s="6" t="b">
        <f t="shared" si="7"/>
        <v>1</v>
      </c>
      <c r="AA26" s="130">
        <f>_xlfn.XLOOKUP(B26,'[3]ECLReportData_2025-06-01_2025-0'!$C:$C,'[3]ECLReportData_2025-06-01_2025-0'!$B:$B)</f>
        <v>3.3080213712102899E+17</v>
      </c>
    </row>
    <row r="27" spans="1:27" x14ac:dyDescent="0.25">
      <c r="A27" s="131" t="s">
        <v>2739</v>
      </c>
      <c r="B27" s="3">
        <v>501159</v>
      </c>
      <c r="C27" s="3" t="s">
        <v>9</v>
      </c>
      <c r="D27" s="2" t="s">
        <v>31</v>
      </c>
      <c r="E27" s="4" t="s">
        <v>29</v>
      </c>
      <c r="F27" s="4" t="str">
        <f>IFERROR(_xlfn.XLOOKUP(B27,[4]Active!$B:$B,[4]Active!$U:$U),0)</f>
        <v>No</v>
      </c>
      <c r="G27" s="18" t="s">
        <v>162</v>
      </c>
      <c r="H27" s="18">
        <v>1</v>
      </c>
      <c r="I27" s="18">
        <v>1</v>
      </c>
      <c r="J27" s="18" t="b">
        <f t="shared" si="0"/>
        <v>1</v>
      </c>
      <c r="K27" s="42">
        <f t="shared" si="1"/>
        <v>2788508.9358791597</v>
      </c>
      <c r="L27" s="42">
        <f>_xlfn.XLOOKUP(B27,'V2'!A:A,'V2'!Q:Q)</f>
        <v>2788508.9358791597</v>
      </c>
      <c r="M27" s="43">
        <f>_xlfn.XLOOKUP(B27,'V2'!A:A,'V2'!L:L)</f>
        <v>0</v>
      </c>
      <c r="N27" s="43">
        <f t="shared" si="2"/>
        <v>1271819.7854136492</v>
      </c>
      <c r="O27" s="45">
        <v>1271819.7854136492</v>
      </c>
      <c r="P27" s="45">
        <v>0</v>
      </c>
      <c r="Q27" s="121">
        <f t="shared" si="3"/>
        <v>1516689.1504655106</v>
      </c>
      <c r="R27" s="44">
        <f t="shared" si="4"/>
        <v>1516689.1504655106</v>
      </c>
      <c r="S27" s="44">
        <f t="shared" si="5"/>
        <v>0</v>
      </c>
      <c r="U27" s="1">
        <v>1</v>
      </c>
      <c r="V27" s="1">
        <f>IFERROR(_xlfn.XLOOKUP(B27,[2]Details!$B:$B,[2]Details!$G:$G),0)</f>
        <v>1</v>
      </c>
      <c r="W27" s="6" t="b">
        <f t="shared" si="6"/>
        <v>1</v>
      </c>
      <c r="X27" s="6" t="b">
        <f t="shared" si="7"/>
        <v>1</v>
      </c>
      <c r="AA27" s="130">
        <f>_xlfn.XLOOKUP(B27,'[3]ECLReportData_2025-06-01_2025-0'!$C:$C,'[3]ECLReportData_2025-06-01_2025-0'!$B:$B)</f>
        <v>3.3080213810703501E+17</v>
      </c>
    </row>
    <row r="28" spans="1:27" x14ac:dyDescent="0.25">
      <c r="A28" s="131" t="s">
        <v>2740</v>
      </c>
      <c r="B28" s="3">
        <v>501100</v>
      </c>
      <c r="C28" s="3" t="s">
        <v>30</v>
      </c>
      <c r="D28" s="2" t="s">
        <v>31</v>
      </c>
      <c r="E28" s="4" t="s">
        <v>29</v>
      </c>
      <c r="F28" s="4" t="str">
        <f>IFERROR(_xlfn.XLOOKUP(B28,[4]Active!$B:$B,[4]Active!$U:$U),0)</f>
        <v>No</v>
      </c>
      <c r="G28" s="18" t="s">
        <v>162</v>
      </c>
      <c r="H28" s="18">
        <v>1</v>
      </c>
      <c r="I28" s="18">
        <v>1</v>
      </c>
      <c r="J28" s="18" t="b">
        <f t="shared" si="0"/>
        <v>1</v>
      </c>
      <c r="K28" s="42">
        <f t="shared" si="1"/>
        <v>2082668.9103182289</v>
      </c>
      <c r="L28" s="42">
        <f>_xlfn.XLOOKUP(B28,'V2'!A:A,'V2'!Q:Q)</f>
        <v>2082668.9103182289</v>
      </c>
      <c r="M28" s="43">
        <f>_xlfn.XLOOKUP(B28,'V2'!A:A,'V2'!L:L)</f>
        <v>0</v>
      </c>
      <c r="N28" s="43">
        <f t="shared" si="2"/>
        <v>885602.22090636764</v>
      </c>
      <c r="O28" s="45">
        <v>885602.22090636764</v>
      </c>
      <c r="P28" s="45">
        <v>0</v>
      </c>
      <c r="Q28" s="121">
        <f t="shared" si="3"/>
        <v>1197066.6894118614</v>
      </c>
      <c r="R28" s="44">
        <f t="shared" si="4"/>
        <v>1197066.6894118614</v>
      </c>
      <c r="S28" s="44">
        <f t="shared" si="5"/>
        <v>0</v>
      </c>
      <c r="U28" s="1">
        <v>1</v>
      </c>
      <c r="V28" s="1">
        <f>IFERROR(_xlfn.XLOOKUP(B28,[2]Details!$B:$B,[2]Details!$G:$G),0)</f>
        <v>1</v>
      </c>
      <c r="W28" s="6" t="b">
        <f t="shared" si="6"/>
        <v>1</v>
      </c>
      <c r="X28" s="6" t="b">
        <f t="shared" si="7"/>
        <v>1</v>
      </c>
      <c r="AA28" s="130">
        <f>_xlfn.XLOOKUP(B28,'[3]ECLReportData_2025-06-01_2025-0'!$C:$C,'[3]ECLReportData_2025-06-01_2025-0'!$B:$B)</f>
        <v>3.3080213820003002E+17</v>
      </c>
    </row>
    <row r="29" spans="1:27" x14ac:dyDescent="0.25">
      <c r="A29" s="131" t="s">
        <v>2741</v>
      </c>
      <c r="B29" s="3">
        <v>501010</v>
      </c>
      <c r="C29" s="3" t="s">
        <v>9</v>
      </c>
      <c r="D29" s="2" t="s">
        <v>32</v>
      </c>
      <c r="E29" s="4" t="s">
        <v>29</v>
      </c>
      <c r="F29" s="4" t="str">
        <f>IFERROR(_xlfn.XLOOKUP(B29,[4]Active!$B:$B,[4]Active!$U:$U),0)</f>
        <v>Yes</v>
      </c>
      <c r="G29" s="18" t="s">
        <v>162</v>
      </c>
      <c r="H29" s="18">
        <v>2</v>
      </c>
      <c r="I29" s="18">
        <v>2</v>
      </c>
      <c r="J29" s="18" t="b">
        <f t="shared" si="0"/>
        <v>1</v>
      </c>
      <c r="K29" s="42">
        <f t="shared" si="1"/>
        <v>709764.56977798382</v>
      </c>
      <c r="L29" s="42">
        <f>_xlfn.XLOOKUP(B29,'V2'!A:A,'V2'!Q:Q)</f>
        <v>709764.56977798382</v>
      </c>
      <c r="M29" s="43">
        <f>_xlfn.XLOOKUP(B29,'V2'!A:A,'V2'!L:L)</f>
        <v>0</v>
      </c>
      <c r="N29" s="43">
        <f t="shared" si="2"/>
        <v>718152.11136089207</v>
      </c>
      <c r="O29" s="45">
        <v>718152.11136089207</v>
      </c>
      <c r="P29" s="45">
        <v>0</v>
      </c>
      <c r="Q29" s="44">
        <f t="shared" si="3"/>
        <v>-8387.5415829082485</v>
      </c>
      <c r="R29" s="44">
        <f t="shared" si="4"/>
        <v>-8387.5415829082485</v>
      </c>
      <c r="S29" s="44">
        <f t="shared" si="5"/>
        <v>0</v>
      </c>
      <c r="U29" s="1">
        <v>2</v>
      </c>
      <c r="V29" s="1">
        <f>IFERROR(_xlfn.XLOOKUP(B29,[2]Details!$B:$B,[2]Details!$G:$G),0)</f>
        <v>2</v>
      </c>
      <c r="W29" s="6" t="b">
        <f t="shared" si="6"/>
        <v>1</v>
      </c>
      <c r="X29" s="6" t="b">
        <f t="shared" si="7"/>
        <v>1</v>
      </c>
      <c r="AA29" s="130">
        <f>_xlfn.XLOOKUP(B29,'[3]ECLReportData_2025-06-01_2025-0'!$C:$C,'[3]ECLReportData_2025-06-01_2025-0'!$B:$B)</f>
        <v>3.30802137101024E+17</v>
      </c>
    </row>
    <row r="30" spans="1:27" s="119" customFormat="1" x14ac:dyDescent="0.25">
      <c r="A30" s="133" t="s">
        <v>2742</v>
      </c>
      <c r="B30" s="85">
        <v>501142</v>
      </c>
      <c r="C30" s="85" t="s">
        <v>9</v>
      </c>
      <c r="D30" s="112" t="s">
        <v>33</v>
      </c>
      <c r="E30" s="113" t="s">
        <v>11</v>
      </c>
      <c r="F30" s="113" t="str">
        <f>IFERROR(_xlfn.XLOOKUP(B30,[4]Active!$B:$B,[4]Active!$U:$U),0)</f>
        <v>Yes</v>
      </c>
      <c r="G30" s="114" t="s">
        <v>162</v>
      </c>
      <c r="H30" s="114">
        <v>2</v>
      </c>
      <c r="I30" s="114">
        <v>1</v>
      </c>
      <c r="J30" s="114" t="b">
        <f t="shared" si="0"/>
        <v>0</v>
      </c>
      <c r="K30" s="115">
        <f t="shared" si="1"/>
        <v>1680.0843668643683</v>
      </c>
      <c r="L30" s="115">
        <f>_xlfn.XLOOKUP(B30,'V2'!A:A,'V2'!Q:Q)</f>
        <v>611.07740637286906</v>
      </c>
      <c r="M30" s="116">
        <f>_xlfn.XLOOKUP(B30,'V2'!A:A,'V2'!L:L)</f>
        <v>1069.0069604914993</v>
      </c>
      <c r="N30" s="116">
        <f t="shared" si="2"/>
        <v>1937.7537130464798</v>
      </c>
      <c r="O30" s="117">
        <v>1528.1346279468855</v>
      </c>
      <c r="P30" s="117">
        <v>409.61908509959426</v>
      </c>
      <c r="Q30" s="118">
        <f t="shared" si="3"/>
        <v>-257.66934618211144</v>
      </c>
      <c r="R30" s="118">
        <f t="shared" si="4"/>
        <v>-917.05722157401647</v>
      </c>
      <c r="S30" s="118">
        <f t="shared" si="5"/>
        <v>659.38787539190503</v>
      </c>
      <c r="U30" s="119">
        <v>2</v>
      </c>
      <c r="V30" s="119">
        <f>IFERROR(_xlfn.XLOOKUP(B30,[2]Details!$B:$B,[2]Details!$G:$G),0)</f>
        <v>1</v>
      </c>
      <c r="W30" s="120" t="b">
        <f t="shared" si="6"/>
        <v>1</v>
      </c>
      <c r="X30" s="120" t="b">
        <f t="shared" si="7"/>
        <v>1</v>
      </c>
      <c r="AA30" s="130">
        <f>_xlfn.XLOOKUP(B30,'[3]ECLReportData_2025-06-01_2025-0'!$C:$C,'[3]ECLReportData_2025-06-01_2025-0'!$B:$B)</f>
        <v>3.3080113711003398E+17</v>
      </c>
    </row>
    <row r="31" spans="1:27" x14ac:dyDescent="0.25">
      <c r="A31" s="131" t="s">
        <v>2743</v>
      </c>
      <c r="B31" s="3">
        <v>501233</v>
      </c>
      <c r="C31" s="3" t="s">
        <v>9</v>
      </c>
      <c r="D31" s="2" t="s">
        <v>34</v>
      </c>
      <c r="E31" s="4" t="s">
        <v>11</v>
      </c>
      <c r="F31" s="4" t="str">
        <f>IFERROR(_xlfn.XLOOKUP(B31,[4]Active!$B:$B,[4]Active!$U:$U),0)</f>
        <v>No</v>
      </c>
      <c r="G31" s="18" t="s">
        <v>162</v>
      </c>
      <c r="H31" s="18">
        <v>1</v>
      </c>
      <c r="I31" s="18">
        <v>1</v>
      </c>
      <c r="J31" s="18" t="b">
        <f t="shared" si="0"/>
        <v>1</v>
      </c>
      <c r="K31" s="42">
        <f t="shared" si="1"/>
        <v>3489.8382879587957</v>
      </c>
      <c r="L31" s="42">
        <f>_xlfn.XLOOKUP(B31,'V2'!A:A,'V2'!Q:Q)</f>
        <v>3281.1770289552878</v>
      </c>
      <c r="M31" s="43">
        <f>_xlfn.XLOOKUP(B31,'V2'!A:A,'V2'!L:L)</f>
        <v>208.66125900350809</v>
      </c>
      <c r="N31" s="43">
        <f t="shared" si="2"/>
        <v>33784.971741811692</v>
      </c>
      <c r="O31" s="45">
        <v>33784.971741811692</v>
      </c>
      <c r="P31" s="45">
        <v>0</v>
      </c>
      <c r="Q31" s="44">
        <f t="shared" si="3"/>
        <v>-30295.133453852897</v>
      </c>
      <c r="R31" s="44">
        <f t="shared" si="4"/>
        <v>-30503.794712856405</v>
      </c>
      <c r="S31" s="44">
        <f t="shared" si="5"/>
        <v>208.66125900350809</v>
      </c>
      <c r="U31" s="1">
        <v>1</v>
      </c>
      <c r="V31" s="1">
        <f>IFERROR(_xlfn.XLOOKUP(B31,[2]Details!$B:$B,[2]Details!$G:$G),0)</f>
        <v>1</v>
      </c>
      <c r="W31" s="6" t="b">
        <f t="shared" si="6"/>
        <v>1</v>
      </c>
      <c r="X31" s="6" t="b">
        <f t="shared" si="7"/>
        <v>1</v>
      </c>
      <c r="AA31" s="130">
        <f>_xlfn.XLOOKUP(B31,'[3]ECLReportData_2025-06-01_2025-0'!$C:$C,'[3]ECLReportData_2025-06-01_2025-0'!$B:$B)</f>
        <v>3.3080113710704102E+17</v>
      </c>
    </row>
    <row r="32" spans="1:27" x14ac:dyDescent="0.25">
      <c r="A32" s="131" t="s">
        <v>2744</v>
      </c>
      <c r="B32" s="3">
        <v>501222</v>
      </c>
      <c r="C32" s="3" t="s">
        <v>9</v>
      </c>
      <c r="D32" s="2" t="s">
        <v>35</v>
      </c>
      <c r="E32" s="4" t="s">
        <v>29</v>
      </c>
      <c r="F32" s="4" t="str">
        <f>IFERROR(_xlfn.XLOOKUP(B32,[4]Active!$B:$B,[4]Active!$U:$U),0)</f>
        <v>No</v>
      </c>
      <c r="G32" s="18" t="s">
        <v>162</v>
      </c>
      <c r="H32" s="18">
        <v>1</v>
      </c>
      <c r="I32" s="18">
        <v>1</v>
      </c>
      <c r="J32" s="18" t="b">
        <f t="shared" si="0"/>
        <v>1</v>
      </c>
      <c r="K32" s="42">
        <f t="shared" si="1"/>
        <v>1140895.2219812854</v>
      </c>
      <c r="L32" s="42">
        <f>_xlfn.XLOOKUP(B32,'V2'!A:A,'V2'!Q:Q)</f>
        <v>1140535.2347611682</v>
      </c>
      <c r="M32" s="43">
        <f>_xlfn.XLOOKUP(B32,'V2'!A:A,'V2'!L:L)</f>
        <v>359.98722011706155</v>
      </c>
      <c r="N32" s="43">
        <f t="shared" si="2"/>
        <v>438658.74</v>
      </c>
      <c r="O32" s="45">
        <v>437861.49974703841</v>
      </c>
      <c r="P32" s="45">
        <v>797.2402529615548</v>
      </c>
      <c r="Q32" s="121">
        <f t="shared" si="3"/>
        <v>702236.48198128538</v>
      </c>
      <c r="R32" s="44">
        <f t="shared" si="4"/>
        <v>702673.7350141299</v>
      </c>
      <c r="S32" s="44">
        <f t="shared" si="5"/>
        <v>-437.25303284449325</v>
      </c>
      <c r="U32" s="1">
        <v>1</v>
      </c>
      <c r="V32" s="1">
        <f>IFERROR(_xlfn.XLOOKUP(B32,[2]Details!$B:$B,[2]Details!$G:$G),0)</f>
        <v>1</v>
      </c>
      <c r="W32" s="6" t="b">
        <f t="shared" si="6"/>
        <v>1</v>
      </c>
      <c r="X32" s="6" t="b">
        <f t="shared" si="7"/>
        <v>1</v>
      </c>
      <c r="AA32" s="130">
        <f>_xlfn.XLOOKUP(B32,'[3]ECLReportData_2025-06-01_2025-0'!$C:$C,'[3]ECLReportData_2025-06-01_2025-0'!$B:$B)</f>
        <v>3.3080213712103898E+17</v>
      </c>
    </row>
    <row r="33" spans="1:27" x14ac:dyDescent="0.25">
      <c r="A33" s="131" t="s">
        <v>2745</v>
      </c>
      <c r="B33" s="3">
        <v>501219</v>
      </c>
      <c r="C33" s="3" t="s">
        <v>9</v>
      </c>
      <c r="D33" s="2" t="s">
        <v>35</v>
      </c>
      <c r="E33" s="4" t="s">
        <v>29</v>
      </c>
      <c r="F33" s="4" t="str">
        <f>IFERROR(_xlfn.XLOOKUP(B33,[4]Active!$B:$B,[4]Active!$U:$U),0)</f>
        <v>No</v>
      </c>
      <c r="G33" s="18" t="s">
        <v>162</v>
      </c>
      <c r="H33" s="18">
        <v>1</v>
      </c>
      <c r="I33" s="18">
        <v>1</v>
      </c>
      <c r="J33" s="18" t="b">
        <f t="shared" si="0"/>
        <v>1</v>
      </c>
      <c r="K33" s="42">
        <f t="shared" si="1"/>
        <v>4052851.9478240125</v>
      </c>
      <c r="L33" s="42">
        <f>_xlfn.XLOOKUP(B33,'V2'!A:A,'V2'!Q:Q)</f>
        <v>3977813.8020024486</v>
      </c>
      <c r="M33" s="43">
        <f>_xlfn.XLOOKUP(B33,'V2'!A:A,'V2'!L:L)</f>
        <v>75038.145821564103</v>
      </c>
      <c r="N33" s="43">
        <f t="shared" si="2"/>
        <v>3781736.9000342479</v>
      </c>
      <c r="O33" s="45">
        <v>3779124.2871970744</v>
      </c>
      <c r="P33" s="45">
        <v>2612.6128371735285</v>
      </c>
      <c r="Q33" s="44">
        <f t="shared" si="3"/>
        <v>271115.04778976459</v>
      </c>
      <c r="R33" s="44">
        <f t="shared" si="4"/>
        <v>198689.5148053742</v>
      </c>
      <c r="S33" s="44">
        <f t="shared" si="5"/>
        <v>72425.532984390578</v>
      </c>
      <c r="U33" s="1">
        <v>1</v>
      </c>
      <c r="V33" s="1">
        <f>IFERROR(_xlfn.XLOOKUP(B33,[2]Details!$B:$B,[2]Details!$G:$G),0)</f>
        <v>1</v>
      </c>
      <c r="W33" s="6" t="b">
        <f t="shared" si="6"/>
        <v>1</v>
      </c>
      <c r="X33" s="6" t="b">
        <f t="shared" si="7"/>
        <v>1</v>
      </c>
      <c r="AA33" s="130">
        <f>_xlfn.XLOOKUP(B33,'[3]ECLReportData_2025-06-01_2025-0'!$C:$C,'[3]ECLReportData_2025-06-01_2025-0'!$B:$B)</f>
        <v>3.3080213710703898E+17</v>
      </c>
    </row>
    <row r="34" spans="1:27" x14ac:dyDescent="0.25">
      <c r="A34" s="131" t="s">
        <v>2746</v>
      </c>
      <c r="B34" s="3">
        <v>501112</v>
      </c>
      <c r="C34" s="3" t="s">
        <v>9</v>
      </c>
      <c r="D34" s="2" t="s">
        <v>36</v>
      </c>
      <c r="E34" s="4" t="s">
        <v>11</v>
      </c>
      <c r="F34" s="4" t="str">
        <f>IFERROR(_xlfn.XLOOKUP(B34,[4]Active!$B:$B,[4]Active!$U:$U),0)</f>
        <v>No</v>
      </c>
      <c r="G34" s="18" t="s">
        <v>162</v>
      </c>
      <c r="H34" s="18">
        <v>1</v>
      </c>
      <c r="I34" s="18">
        <v>1</v>
      </c>
      <c r="J34" s="18" t="b">
        <f t="shared" si="0"/>
        <v>1</v>
      </c>
      <c r="K34" s="42">
        <f t="shared" si="1"/>
        <v>180444.14478621539</v>
      </c>
      <c r="L34" s="42">
        <f>_xlfn.XLOOKUP(B34,'V2'!A:A,'V2'!Q:Q)</f>
        <v>0</v>
      </c>
      <c r="M34" s="43">
        <f>_xlfn.XLOOKUP(B34,'V2'!A:A,'V2'!L:L)</f>
        <v>180444.14478621539</v>
      </c>
      <c r="N34" s="43">
        <f t="shared" si="2"/>
        <v>180453.49510887789</v>
      </c>
      <c r="O34" s="45">
        <v>14132.6462221283</v>
      </c>
      <c r="P34" s="45">
        <v>166320.84888674959</v>
      </c>
      <c r="Q34" s="44">
        <f t="shared" si="3"/>
        <v>-9.3503226625034586</v>
      </c>
      <c r="R34" s="44">
        <f t="shared" si="4"/>
        <v>-14132.6462221283</v>
      </c>
      <c r="S34" s="44">
        <f t="shared" si="5"/>
        <v>14123.295899465797</v>
      </c>
      <c r="U34" s="1">
        <v>1</v>
      </c>
      <c r="V34" s="1">
        <f>IFERROR(_xlfn.XLOOKUP(B34,[2]Details!$B:$B,[2]Details!$G:$G),0)</f>
        <v>1</v>
      </c>
      <c r="W34" s="6" t="b">
        <f t="shared" si="6"/>
        <v>1</v>
      </c>
      <c r="X34" s="6" t="b">
        <f t="shared" si="7"/>
        <v>1</v>
      </c>
      <c r="AA34" s="130">
        <f>_xlfn.XLOOKUP(B34,'[3]ECLReportData_2025-06-01_2025-0'!$C:$C,'[3]ECLReportData_2025-06-01_2025-0'!$B:$B)</f>
        <v>3.3080113711303098E+17</v>
      </c>
    </row>
    <row r="35" spans="1:27" x14ac:dyDescent="0.25">
      <c r="A35" s="131" t="s">
        <v>2747</v>
      </c>
      <c r="B35" s="3">
        <v>501232</v>
      </c>
      <c r="C35" s="3" t="s">
        <v>9</v>
      </c>
      <c r="D35" s="2" t="s">
        <v>37</v>
      </c>
      <c r="E35" s="4" t="s">
        <v>29</v>
      </c>
      <c r="F35" s="4" t="str">
        <f>IFERROR(_xlfn.XLOOKUP(B35,[4]Active!$B:$B,[4]Active!$U:$U),0)</f>
        <v>No</v>
      </c>
      <c r="G35" s="18" t="s">
        <v>162</v>
      </c>
      <c r="H35" s="18">
        <v>1</v>
      </c>
      <c r="I35" s="18">
        <v>1</v>
      </c>
      <c r="J35" s="18" t="b">
        <f t="shared" si="0"/>
        <v>1</v>
      </c>
      <c r="K35" s="42">
        <f t="shared" si="1"/>
        <v>344097.9274119105</v>
      </c>
      <c r="L35" s="42">
        <f>_xlfn.XLOOKUP(B35,'V2'!A:A,'V2'!Q:Q)</f>
        <v>340344.23390296014</v>
      </c>
      <c r="M35" s="43">
        <f>_xlfn.XLOOKUP(B35,'V2'!A:A,'V2'!L:L)</f>
        <v>3753.6935089503686</v>
      </c>
      <c r="N35" s="43">
        <f t="shared" si="2"/>
        <v>344632.29820224218</v>
      </c>
      <c r="O35" s="45">
        <v>286261.83939791011</v>
      </c>
      <c r="P35" s="45">
        <v>58370.458804332069</v>
      </c>
      <c r="Q35" s="44">
        <f t="shared" si="3"/>
        <v>-534.37079033168266</v>
      </c>
      <c r="R35" s="44">
        <f t="shared" si="4"/>
        <v>54082.394505050033</v>
      </c>
      <c r="S35" s="44">
        <f t="shared" si="5"/>
        <v>-54616.765295381701</v>
      </c>
      <c r="U35" s="1">
        <v>1</v>
      </c>
      <c r="V35" s="1">
        <f>IFERROR(_xlfn.XLOOKUP(B35,[2]Details!$B:$B,[2]Details!$G:$G),0)</f>
        <v>1</v>
      </c>
      <c r="W35" s="6" t="b">
        <f t="shared" si="6"/>
        <v>1</v>
      </c>
      <c r="X35" s="6" t="b">
        <f t="shared" si="7"/>
        <v>1</v>
      </c>
      <c r="AA35" s="130">
        <f>_xlfn.XLOOKUP(B35,'[3]ECLReportData_2025-06-01_2025-0'!$C:$C,'[3]ECLReportData_2025-06-01_2025-0'!$B:$B)</f>
        <v>3.3080213712004E+17</v>
      </c>
    </row>
    <row r="36" spans="1:27" x14ac:dyDescent="0.25">
      <c r="A36" s="131" t="s">
        <v>2748</v>
      </c>
      <c r="B36" s="3">
        <v>501181</v>
      </c>
      <c r="C36" s="3" t="s">
        <v>9</v>
      </c>
      <c r="D36" s="2" t="s">
        <v>38</v>
      </c>
      <c r="E36" s="4" t="s">
        <v>11</v>
      </c>
      <c r="F36" s="4" t="str">
        <f>IFERROR(_xlfn.XLOOKUP(B36,[4]Active!$B:$B,[4]Active!$U:$U),0)</f>
        <v>No</v>
      </c>
      <c r="G36" s="18" t="s">
        <v>162</v>
      </c>
      <c r="H36" s="18">
        <v>1</v>
      </c>
      <c r="I36" s="18">
        <v>1</v>
      </c>
      <c r="J36" s="18" t="b">
        <f t="shared" si="0"/>
        <v>1</v>
      </c>
      <c r="K36" s="42">
        <f t="shared" si="1"/>
        <v>249858.11117094159</v>
      </c>
      <c r="L36" s="42">
        <f>_xlfn.XLOOKUP(B36,'V2'!A:A,'V2'!Q:Q)</f>
        <v>100801.53645142663</v>
      </c>
      <c r="M36" s="43">
        <f>_xlfn.XLOOKUP(B36,'V2'!A:A,'V2'!L:L)</f>
        <v>149056.57471951496</v>
      </c>
      <c r="N36" s="43">
        <f t="shared" si="2"/>
        <v>337462.56633886212</v>
      </c>
      <c r="O36" s="45">
        <v>321463.21658041264</v>
      </c>
      <c r="P36" s="45">
        <v>15999.349758449469</v>
      </c>
      <c r="Q36" s="44">
        <f t="shared" si="3"/>
        <v>-87604.455167920532</v>
      </c>
      <c r="R36" s="44">
        <f t="shared" si="4"/>
        <v>-220661.68012898602</v>
      </c>
      <c r="S36" s="44">
        <f t="shared" si="5"/>
        <v>133057.22496106548</v>
      </c>
      <c r="U36" s="1">
        <v>1</v>
      </c>
      <c r="V36" s="1">
        <f>IFERROR(_xlfn.XLOOKUP(B36,[2]Details!$B:$B,[2]Details!$G:$G),0)</f>
        <v>1</v>
      </c>
      <c r="W36" s="6" t="b">
        <f t="shared" si="6"/>
        <v>1</v>
      </c>
      <c r="X36" s="6" t="b">
        <f t="shared" si="7"/>
        <v>1</v>
      </c>
      <c r="AA36" s="130">
        <f>_xlfn.XLOOKUP(B36,'[3]ECLReportData_2025-06-01_2025-0'!$C:$C,'[3]ECLReportData_2025-06-01_2025-0'!$B:$B)</f>
        <v>3.3080113711003802E+17</v>
      </c>
    </row>
    <row r="37" spans="1:27" x14ac:dyDescent="0.25">
      <c r="A37" s="131" t="s">
        <v>2749</v>
      </c>
      <c r="B37" s="3">
        <v>501242</v>
      </c>
      <c r="C37" s="3" t="s">
        <v>9</v>
      </c>
      <c r="D37" s="3" t="s">
        <v>38</v>
      </c>
      <c r="E37" s="4" t="s">
        <v>11</v>
      </c>
      <c r="F37" s="4" t="str">
        <f>IFERROR(_xlfn.XLOOKUP(B37,[4]Active!$B:$B,[4]Active!$U:$U),0)</f>
        <v>No</v>
      </c>
      <c r="G37" s="18" t="s">
        <v>162</v>
      </c>
      <c r="H37" s="18">
        <v>1</v>
      </c>
      <c r="I37" s="18">
        <v>1</v>
      </c>
      <c r="J37" s="18" t="b">
        <f t="shared" si="0"/>
        <v>1</v>
      </c>
      <c r="K37" s="42">
        <f t="shared" si="1"/>
        <v>416383.49707831471</v>
      </c>
      <c r="L37" s="42">
        <f>_xlfn.XLOOKUP(B37,'V2'!A:A,'V2'!Q:Q)</f>
        <v>30837.354422293429</v>
      </c>
      <c r="M37" s="43">
        <f>_xlfn.XLOOKUP(B37,'V2'!A:A,'V2'!L:L)</f>
        <v>385546.14265602129</v>
      </c>
      <c r="N37" s="43">
        <f t="shared" si="2"/>
        <v>391093.57845916192</v>
      </c>
      <c r="O37" s="45">
        <v>41569.475795289036</v>
      </c>
      <c r="P37" s="45">
        <v>349524.10266387288</v>
      </c>
      <c r="Q37" s="44">
        <f t="shared" si="3"/>
        <v>25289.918619152799</v>
      </c>
      <c r="R37" s="44">
        <f t="shared" si="4"/>
        <v>-10732.121372995607</v>
      </c>
      <c r="S37" s="44">
        <f t="shared" si="5"/>
        <v>36022.039992148406</v>
      </c>
      <c r="U37" s="1">
        <v>1</v>
      </c>
      <c r="V37" s="1">
        <f>IFERROR(_xlfn.XLOOKUP(B37,[2]Details!$B:$B,[2]Details!$G:$G),0)</f>
        <v>1</v>
      </c>
      <c r="W37" s="6" t="b">
        <f t="shared" si="6"/>
        <v>1</v>
      </c>
      <c r="X37" s="6" t="b">
        <f t="shared" si="7"/>
        <v>1</v>
      </c>
      <c r="AA37" s="130">
        <f>_xlfn.XLOOKUP(B37,'[3]ECLReportData_2025-06-01_2025-0'!$C:$C,'[3]ECLReportData_2025-06-01_2025-0'!$B:$B)</f>
        <v>3.3080113711003802E+17</v>
      </c>
    </row>
    <row r="38" spans="1:27" x14ac:dyDescent="0.25">
      <c r="A38" s="131" t="s">
        <v>2750</v>
      </c>
      <c r="B38" s="3">
        <v>501208</v>
      </c>
      <c r="C38" s="3" t="s">
        <v>9</v>
      </c>
      <c r="D38" s="2" t="s">
        <v>38</v>
      </c>
      <c r="E38" s="4" t="s">
        <v>11</v>
      </c>
      <c r="F38" s="4" t="str">
        <f>IFERROR(_xlfn.XLOOKUP(B38,[4]Active!$B:$B,[4]Active!$U:$U),0)</f>
        <v>No</v>
      </c>
      <c r="G38" s="18" t="s">
        <v>162</v>
      </c>
      <c r="H38" s="18">
        <v>1</v>
      </c>
      <c r="I38" s="18">
        <v>1</v>
      </c>
      <c r="J38" s="18" t="b">
        <f t="shared" si="0"/>
        <v>1</v>
      </c>
      <c r="K38" s="42">
        <f t="shared" si="1"/>
        <v>333564.27307220839</v>
      </c>
      <c r="L38" s="42">
        <f>_xlfn.XLOOKUP(B38,'V2'!A:A,'V2'!Q:Q)</f>
        <v>282047.52597999695</v>
      </c>
      <c r="M38" s="43">
        <f>_xlfn.XLOOKUP(B38,'V2'!A:A,'V2'!L:L)</f>
        <v>51516.747092211444</v>
      </c>
      <c r="N38" s="43">
        <f t="shared" si="2"/>
        <v>260613.59685617467</v>
      </c>
      <c r="O38" s="45">
        <v>207716.68266771382</v>
      </c>
      <c r="P38" s="45">
        <v>52896.914188460847</v>
      </c>
      <c r="Q38" s="44">
        <f t="shared" si="3"/>
        <v>72950.676216033724</v>
      </c>
      <c r="R38" s="44">
        <f t="shared" si="4"/>
        <v>74330.843312283134</v>
      </c>
      <c r="S38" s="44">
        <f t="shared" si="5"/>
        <v>-1380.1670962494027</v>
      </c>
      <c r="U38" s="1">
        <v>1</v>
      </c>
      <c r="V38" s="1">
        <f>IFERROR(_xlfn.XLOOKUP(B38,[2]Details!$B:$B,[2]Details!$G:$G),0)</f>
        <v>1</v>
      </c>
      <c r="W38" s="6" t="b">
        <f t="shared" si="6"/>
        <v>1</v>
      </c>
      <c r="X38" s="6" t="b">
        <f t="shared" si="7"/>
        <v>1</v>
      </c>
      <c r="AA38" s="130">
        <f>_xlfn.XLOOKUP(B38,'[3]ECLReportData_2025-06-01_2025-0'!$C:$C,'[3]ECLReportData_2025-06-01_2025-0'!$B:$B)</f>
        <v>3.3080113711003802E+17</v>
      </c>
    </row>
    <row r="39" spans="1:27" s="119" customFormat="1" x14ac:dyDescent="0.25">
      <c r="A39" s="133" t="s">
        <v>2751</v>
      </c>
      <c r="B39" s="85">
        <v>500784</v>
      </c>
      <c r="C39" s="85" t="s">
        <v>9</v>
      </c>
      <c r="D39" s="112" t="s">
        <v>39</v>
      </c>
      <c r="E39" s="113" t="s">
        <v>11</v>
      </c>
      <c r="F39" s="113" t="str">
        <f>IFERROR(_xlfn.XLOOKUP(B39,[4]Active!$B:$B,[4]Active!$U:$U),0)</f>
        <v>Yes</v>
      </c>
      <c r="G39" s="114" t="s">
        <v>162</v>
      </c>
      <c r="H39" s="114">
        <v>2</v>
      </c>
      <c r="I39" s="114">
        <v>1</v>
      </c>
      <c r="J39" s="114" t="b">
        <f t="shared" si="0"/>
        <v>0</v>
      </c>
      <c r="K39" s="115">
        <f t="shared" si="1"/>
        <v>11741563.122932553</v>
      </c>
      <c r="L39" s="115">
        <f>_xlfn.XLOOKUP(B39,'V2'!A:A,'V2'!Q:Q)</f>
        <v>11741563.122932553</v>
      </c>
      <c r="M39" s="116">
        <f>_xlfn.XLOOKUP(B39,'V2'!A:A,'V2'!L:L)</f>
        <v>0</v>
      </c>
      <c r="N39" s="116">
        <f t="shared" si="2"/>
        <v>6023577.363653183</v>
      </c>
      <c r="O39" s="117">
        <v>3496614.1224096892</v>
      </c>
      <c r="P39" s="117">
        <v>2526963.2412434937</v>
      </c>
      <c r="Q39" s="122">
        <f t="shared" si="3"/>
        <v>5717985.7592793703</v>
      </c>
      <c r="R39" s="118">
        <f t="shared" si="4"/>
        <v>8244949.0005228641</v>
      </c>
      <c r="S39" s="118">
        <f t="shared" si="5"/>
        <v>-2526963.2412434937</v>
      </c>
      <c r="U39" s="119">
        <v>2</v>
      </c>
      <c r="V39" s="119">
        <f>IFERROR(_xlfn.XLOOKUP(B39,[2]Details!$B:$B,[2]Details!$G:$G),0)</f>
        <v>1</v>
      </c>
      <c r="W39" s="120" t="b">
        <f t="shared" si="6"/>
        <v>1</v>
      </c>
      <c r="X39" s="120" t="b">
        <f t="shared" si="7"/>
        <v>1</v>
      </c>
      <c r="AA39" s="130">
        <f>_xlfn.XLOOKUP(B39,'[3]ECLReportData_2025-06-01_2025-0'!$C:$C,'[3]ECLReportData_2025-06-01_2025-0'!$B:$B)</f>
        <v>3.3080113711001101E+17</v>
      </c>
    </row>
    <row r="40" spans="1:27" x14ac:dyDescent="0.25">
      <c r="A40" s="131" t="s">
        <v>2752</v>
      </c>
      <c r="B40" s="3">
        <v>501147</v>
      </c>
      <c r="C40" s="3" t="s">
        <v>9</v>
      </c>
      <c r="D40" s="2" t="s">
        <v>40</v>
      </c>
      <c r="E40" s="4" t="s">
        <v>11</v>
      </c>
      <c r="F40" s="4" t="str">
        <f>IFERROR(_xlfn.XLOOKUP(B40,[4]Active!$B:$B,[4]Active!$U:$U),0)</f>
        <v>No</v>
      </c>
      <c r="G40" s="18" t="s">
        <v>162</v>
      </c>
      <c r="H40" s="18">
        <v>1</v>
      </c>
      <c r="I40" s="18">
        <v>1</v>
      </c>
      <c r="J40" s="18" t="b">
        <f t="shared" si="0"/>
        <v>1</v>
      </c>
      <c r="K40" s="42">
        <f t="shared" si="1"/>
        <v>182214.32119949622</v>
      </c>
      <c r="L40" s="42">
        <f>_xlfn.XLOOKUP(B40,'V2'!A:A,'V2'!Q:Q)</f>
        <v>172826.5240218243</v>
      </c>
      <c r="M40" s="43">
        <f>_xlfn.XLOOKUP(B40,'V2'!A:A,'V2'!L:L)</f>
        <v>9387.7971776719096</v>
      </c>
      <c r="N40" s="43">
        <f t="shared" si="2"/>
        <v>188077.99863673595</v>
      </c>
      <c r="O40" s="45">
        <v>160280.06383731606</v>
      </c>
      <c r="P40" s="45">
        <v>27797.934799419891</v>
      </c>
      <c r="Q40" s="44">
        <f t="shared" si="3"/>
        <v>-5863.677437239734</v>
      </c>
      <c r="R40" s="44">
        <f t="shared" si="4"/>
        <v>12546.460184508236</v>
      </c>
      <c r="S40" s="44">
        <f t="shared" si="5"/>
        <v>-18410.137621747981</v>
      </c>
      <c r="U40" s="1">
        <v>1</v>
      </c>
      <c r="V40" s="1">
        <f>IFERROR(_xlfn.XLOOKUP(B40,[2]Details!$B:$B,[2]Details!$G:$G),0)</f>
        <v>1</v>
      </c>
      <c r="W40" s="6" t="b">
        <f t="shared" si="6"/>
        <v>1</v>
      </c>
      <c r="X40" s="6" t="b">
        <f t="shared" si="7"/>
        <v>1</v>
      </c>
      <c r="AA40" s="130">
        <f>_xlfn.XLOOKUP(B40,'[3]ECLReportData_2025-06-01_2025-0'!$C:$C,'[3]ECLReportData_2025-06-01_2025-0'!$B:$B)</f>
        <v>3.3080113711003501E+17</v>
      </c>
    </row>
    <row r="41" spans="1:27" x14ac:dyDescent="0.25">
      <c r="A41" s="131" t="s">
        <v>2753</v>
      </c>
      <c r="B41" s="3">
        <v>501149</v>
      </c>
      <c r="C41" s="3" t="s">
        <v>9</v>
      </c>
      <c r="D41" s="2" t="s">
        <v>41</v>
      </c>
      <c r="E41" s="4" t="s">
        <v>11</v>
      </c>
      <c r="F41" s="4" t="str">
        <f>IFERROR(_xlfn.XLOOKUP(B41,[4]Active!$B:$B,[4]Active!$U:$U),0)</f>
        <v>No</v>
      </c>
      <c r="G41" s="18" t="s">
        <v>162</v>
      </c>
      <c r="H41" s="18">
        <v>1</v>
      </c>
      <c r="I41" s="18">
        <v>1</v>
      </c>
      <c r="J41" s="18" t="b">
        <f t="shared" si="0"/>
        <v>1</v>
      </c>
      <c r="K41" s="42">
        <f t="shared" si="1"/>
        <v>1683.42385254132</v>
      </c>
      <c r="L41" s="42">
        <f>_xlfn.XLOOKUP(B41,'V2'!A:A,'V2'!Q:Q)</f>
        <v>676.20252982633792</v>
      </c>
      <c r="M41" s="43">
        <f>_xlfn.XLOOKUP(B41,'V2'!A:A,'V2'!L:L)</f>
        <v>1007.2213227149821</v>
      </c>
      <c r="N41" s="43">
        <f t="shared" si="2"/>
        <v>1680.115616962659</v>
      </c>
      <c r="O41" s="45">
        <v>1135.7779970732643</v>
      </c>
      <c r="P41" s="45">
        <v>544.33761988939477</v>
      </c>
      <c r="Q41" s="44">
        <f t="shared" si="3"/>
        <v>3.3082355786609696</v>
      </c>
      <c r="R41" s="44">
        <f t="shared" si="4"/>
        <v>-459.57546724692634</v>
      </c>
      <c r="S41" s="44">
        <f t="shared" si="5"/>
        <v>462.88370282558731</v>
      </c>
      <c r="U41" s="1">
        <v>1</v>
      </c>
      <c r="V41" s="1">
        <f>IFERROR(_xlfn.XLOOKUP(B41,[2]Details!$B:$B,[2]Details!$G:$G),0)</f>
        <v>1</v>
      </c>
      <c r="W41" s="6" t="b">
        <f t="shared" si="6"/>
        <v>1</v>
      </c>
      <c r="X41" s="6" t="b">
        <f t="shared" si="7"/>
        <v>1</v>
      </c>
      <c r="AA41" s="130">
        <f>_xlfn.XLOOKUP(B41,'[3]ECLReportData_2025-06-01_2025-0'!$C:$C,'[3]ECLReportData_2025-06-01_2025-0'!$B:$B)</f>
        <v>3.3080113711003398E+17</v>
      </c>
    </row>
    <row r="42" spans="1:27" x14ac:dyDescent="0.25">
      <c r="A42" s="131" t="s">
        <v>2754</v>
      </c>
      <c r="B42" s="3">
        <v>501141</v>
      </c>
      <c r="C42" s="3" t="s">
        <v>9</v>
      </c>
      <c r="D42" s="2" t="s">
        <v>41</v>
      </c>
      <c r="E42" s="4" t="s">
        <v>11</v>
      </c>
      <c r="F42" s="4" t="str">
        <f>IFERROR(_xlfn.XLOOKUP(B42,[4]Active!$B:$B,[4]Active!$U:$U),0)</f>
        <v>No</v>
      </c>
      <c r="G42" s="18" t="s">
        <v>162</v>
      </c>
      <c r="H42" s="18">
        <v>1</v>
      </c>
      <c r="I42" s="18">
        <v>1</v>
      </c>
      <c r="J42" s="18" t="b">
        <f t="shared" si="0"/>
        <v>1</v>
      </c>
      <c r="K42" s="42">
        <f t="shared" si="1"/>
        <v>1293.0049822211911</v>
      </c>
      <c r="L42" s="42">
        <f>_xlfn.XLOOKUP(B42,'V2'!A:A,'V2'!Q:Q)</f>
        <v>1293.0049822211911</v>
      </c>
      <c r="M42" s="43">
        <f>_xlfn.XLOOKUP(B42,'V2'!A:A,'V2'!L:L)</f>
        <v>0</v>
      </c>
      <c r="N42" s="43">
        <f t="shared" si="2"/>
        <v>1327.9570252767601</v>
      </c>
      <c r="O42" s="45">
        <v>1327.9570252767601</v>
      </c>
      <c r="P42" s="45">
        <v>0</v>
      </c>
      <c r="Q42" s="44">
        <f t="shared" si="3"/>
        <v>-34.952043055568993</v>
      </c>
      <c r="R42" s="44">
        <f t="shared" si="4"/>
        <v>-34.952043055568993</v>
      </c>
      <c r="S42" s="44">
        <f t="shared" si="5"/>
        <v>0</v>
      </c>
      <c r="U42" s="1">
        <v>1</v>
      </c>
      <c r="V42" s="1">
        <f>IFERROR(_xlfn.XLOOKUP(B42,[2]Details!$B:$B,[2]Details!$G:$G),0)</f>
        <v>1</v>
      </c>
      <c r="W42" s="6" t="b">
        <f t="shared" si="6"/>
        <v>1</v>
      </c>
      <c r="X42" s="6" t="b">
        <f t="shared" si="7"/>
        <v>1</v>
      </c>
      <c r="AA42" s="130">
        <f>_xlfn.XLOOKUP(B42,'[3]ECLReportData_2025-06-01_2025-0'!$C:$C,'[3]ECLReportData_2025-06-01_2025-0'!$B:$B)</f>
        <v>3.3080113710703302E+17</v>
      </c>
    </row>
    <row r="43" spans="1:27" x14ac:dyDescent="0.25">
      <c r="A43" s="131" t="s">
        <v>2755</v>
      </c>
      <c r="B43" s="3">
        <v>501190</v>
      </c>
      <c r="C43" s="3" t="s">
        <v>9</v>
      </c>
      <c r="D43" s="2" t="s">
        <v>42</v>
      </c>
      <c r="E43" s="4" t="s">
        <v>29</v>
      </c>
      <c r="F43" s="4" t="str">
        <f>IFERROR(_xlfn.XLOOKUP(B43,[4]Active!$B:$B,[4]Active!$U:$U),0)</f>
        <v>No</v>
      </c>
      <c r="G43" s="18" t="s">
        <v>162</v>
      </c>
      <c r="H43" s="18">
        <v>1</v>
      </c>
      <c r="I43" s="18">
        <v>1</v>
      </c>
      <c r="J43" s="18" t="b">
        <f t="shared" si="0"/>
        <v>1</v>
      </c>
      <c r="K43" s="42">
        <f t="shared" si="1"/>
        <v>898269.63619503181</v>
      </c>
      <c r="L43" s="42">
        <f>_xlfn.XLOOKUP(B43,'V2'!A:A,'V2'!Q:Q)</f>
        <v>650988.22353130672</v>
      </c>
      <c r="M43" s="43">
        <f>_xlfn.XLOOKUP(B43,'V2'!A:A,'V2'!L:L)</f>
        <v>247281.41266372512</v>
      </c>
      <c r="N43" s="43">
        <f t="shared" si="2"/>
        <v>586006.18420414394</v>
      </c>
      <c r="O43" s="45">
        <v>576359.16457873315</v>
      </c>
      <c r="P43" s="45">
        <v>9647.0196254108123</v>
      </c>
      <c r="Q43" s="44">
        <f t="shared" si="3"/>
        <v>312263.45199088787</v>
      </c>
      <c r="R43" s="44">
        <f t="shared" si="4"/>
        <v>74629.05895257357</v>
      </c>
      <c r="S43" s="44">
        <f t="shared" si="5"/>
        <v>237634.3930383143</v>
      </c>
      <c r="U43" s="1">
        <v>1</v>
      </c>
      <c r="V43" s="1">
        <f>IFERROR(_xlfn.XLOOKUP(B43,[2]Details!$B:$B,[2]Details!$G:$G),0)</f>
        <v>1</v>
      </c>
      <c r="W43" s="6" t="b">
        <f t="shared" si="6"/>
        <v>1</v>
      </c>
      <c r="X43" s="6" t="b">
        <f t="shared" si="7"/>
        <v>1</v>
      </c>
      <c r="AA43" s="130">
        <f>_xlfn.XLOOKUP(B43,'[3]ECLReportData_2025-06-01_2025-0'!$C:$C,'[3]ECLReportData_2025-06-01_2025-0'!$B:$B)</f>
        <v>3.3080203610103699E+17</v>
      </c>
    </row>
    <row r="44" spans="1:27" x14ac:dyDescent="0.25">
      <c r="A44" s="131" t="s">
        <v>2756</v>
      </c>
      <c r="B44" s="3">
        <v>501171</v>
      </c>
      <c r="C44" s="3" t="s">
        <v>9</v>
      </c>
      <c r="D44" s="2" t="s">
        <v>42</v>
      </c>
      <c r="E44" s="4" t="s">
        <v>29</v>
      </c>
      <c r="F44" s="4" t="str">
        <f>IFERROR(_xlfn.XLOOKUP(B44,[4]Active!$B:$B,[4]Active!$U:$U),0)</f>
        <v>No</v>
      </c>
      <c r="G44" s="18" t="s">
        <v>162</v>
      </c>
      <c r="H44" s="18">
        <v>1</v>
      </c>
      <c r="I44" s="18">
        <v>1</v>
      </c>
      <c r="J44" s="18" t="b">
        <f t="shared" si="0"/>
        <v>1</v>
      </c>
      <c r="K44" s="42">
        <f t="shared" si="1"/>
        <v>350882.05542632187</v>
      </c>
      <c r="L44" s="42">
        <f>_xlfn.XLOOKUP(B44,'V2'!A:A,'V2'!Q:Q)</f>
        <v>350882.05542632187</v>
      </c>
      <c r="M44" s="43">
        <f>_xlfn.XLOOKUP(B44,'V2'!A:A,'V2'!L:L)</f>
        <v>0</v>
      </c>
      <c r="N44" s="43">
        <f t="shared" si="2"/>
        <v>354125.07109182561</v>
      </c>
      <c r="O44" s="45">
        <v>354125.07109182561</v>
      </c>
      <c r="P44" s="45">
        <v>0</v>
      </c>
      <c r="Q44" s="44">
        <f t="shared" si="3"/>
        <v>-3243.0156655037426</v>
      </c>
      <c r="R44" s="44">
        <f t="shared" si="4"/>
        <v>-3243.0156655037426</v>
      </c>
      <c r="S44" s="44">
        <f t="shared" si="5"/>
        <v>0</v>
      </c>
      <c r="U44" s="1">
        <v>1</v>
      </c>
      <c r="V44" s="1">
        <f>IFERROR(_xlfn.XLOOKUP(B44,[2]Details!$B:$B,[2]Details!$G:$G),0)</f>
        <v>1</v>
      </c>
      <c r="W44" s="6" t="b">
        <f t="shared" si="6"/>
        <v>1</v>
      </c>
      <c r="X44" s="6" t="b">
        <f t="shared" si="7"/>
        <v>1</v>
      </c>
      <c r="AA44" s="130">
        <f>_xlfn.XLOOKUP(B44,'[3]ECLReportData_2025-06-01_2025-0'!$C:$C,'[3]ECLReportData_2025-06-01_2025-0'!$B:$B)</f>
        <v>3.3080203612103603E+17</v>
      </c>
    </row>
    <row r="45" spans="1:27" s="119" customFormat="1" x14ac:dyDescent="0.25">
      <c r="A45" s="133" t="s">
        <v>2757</v>
      </c>
      <c r="B45" s="85">
        <v>501130</v>
      </c>
      <c r="C45" s="85" t="s">
        <v>9</v>
      </c>
      <c r="D45" s="112" t="s">
        <v>43</v>
      </c>
      <c r="E45" s="113" t="s">
        <v>11</v>
      </c>
      <c r="F45" s="113" t="str">
        <f>IFERROR(_xlfn.XLOOKUP(B45,[4]Active!$B:$B,[4]Active!$U:$U),0)</f>
        <v>Yes</v>
      </c>
      <c r="G45" s="114" t="s">
        <v>162</v>
      </c>
      <c r="H45" s="114">
        <v>2</v>
      </c>
      <c r="I45" s="114">
        <v>1</v>
      </c>
      <c r="J45" s="114" t="b">
        <f t="shared" si="0"/>
        <v>0</v>
      </c>
      <c r="K45" s="115">
        <f t="shared" si="1"/>
        <v>2104.1885479070706</v>
      </c>
      <c r="L45" s="115">
        <f>_xlfn.XLOOKUP(B45,'V2'!A:A,'V2'!Q:Q)</f>
        <v>2104.1885479070706</v>
      </c>
      <c r="M45" s="116">
        <f>_xlfn.XLOOKUP(B45,'V2'!A:A,'V2'!L:L)</f>
        <v>0</v>
      </c>
      <c r="N45" s="116">
        <f t="shared" si="2"/>
        <v>964.41393556124171</v>
      </c>
      <c r="O45" s="117">
        <v>954.50959449492018</v>
      </c>
      <c r="P45" s="117">
        <v>9.9043410663215354</v>
      </c>
      <c r="Q45" s="118">
        <f t="shared" si="3"/>
        <v>1139.7746123458289</v>
      </c>
      <c r="R45" s="118">
        <f t="shared" si="4"/>
        <v>1149.6789534121503</v>
      </c>
      <c r="S45" s="118">
        <f t="shared" si="5"/>
        <v>-9.9043410663215354</v>
      </c>
      <c r="U45" s="119">
        <v>2</v>
      </c>
      <c r="V45" s="119">
        <f>IFERROR(_xlfn.XLOOKUP(B45,[2]Details!$B:$B,[2]Details!$G:$G),0)</f>
        <v>1</v>
      </c>
      <c r="W45" s="120" t="b">
        <f t="shared" si="6"/>
        <v>1</v>
      </c>
      <c r="X45" s="120" t="b">
        <f t="shared" si="7"/>
        <v>1</v>
      </c>
      <c r="AA45" s="130">
        <f>_xlfn.XLOOKUP(B45,'[3]ECLReportData_2025-06-01_2025-0'!$C:$C,'[3]ECLReportData_2025-06-01_2025-0'!$B:$B)</f>
        <v>3.30801137107032E+17</v>
      </c>
    </row>
    <row r="46" spans="1:27" s="119" customFormat="1" x14ac:dyDescent="0.25">
      <c r="A46" s="133" t="s">
        <v>2758</v>
      </c>
      <c r="B46" s="85" t="s">
        <v>163</v>
      </c>
      <c r="C46" s="85" t="s">
        <v>9</v>
      </c>
      <c r="D46" s="112" t="s">
        <v>43</v>
      </c>
      <c r="E46" s="113" t="s">
        <v>11</v>
      </c>
      <c r="F46" s="113" t="str">
        <f>IFERROR(_xlfn.XLOOKUP(B46,[4]Active!$B:$B,[4]Active!$U:$U),0)</f>
        <v>Yes</v>
      </c>
      <c r="G46" s="114" t="s">
        <v>163</v>
      </c>
      <c r="H46" s="114">
        <v>2</v>
      </c>
      <c r="I46" s="114">
        <v>1</v>
      </c>
      <c r="J46" s="114" t="b">
        <f t="shared" si="0"/>
        <v>0</v>
      </c>
      <c r="K46" s="115">
        <f t="shared" si="1"/>
        <v>1040.6520732535848</v>
      </c>
      <c r="L46" s="115">
        <f>_xlfn.XLOOKUP(B46,'V2'!A:A,'V2'!Q:Q)</f>
        <v>0</v>
      </c>
      <c r="M46" s="116">
        <f>_xlfn.XLOOKUP(B46,'V2'!A:A,'V2'!L:L)</f>
        <v>1040.6520732535848</v>
      </c>
      <c r="N46" s="116">
        <f t="shared" si="2"/>
        <v>0</v>
      </c>
      <c r="O46" s="117">
        <v>0</v>
      </c>
      <c r="P46" s="117">
        <v>0</v>
      </c>
      <c r="Q46" s="118">
        <f t="shared" si="3"/>
        <v>1040.6520732535848</v>
      </c>
      <c r="R46" s="118">
        <f t="shared" si="4"/>
        <v>0</v>
      </c>
      <c r="S46" s="118">
        <f t="shared" si="5"/>
        <v>1040.6520732535848</v>
      </c>
      <c r="U46" s="119">
        <v>2</v>
      </c>
      <c r="V46" s="119">
        <v>1</v>
      </c>
      <c r="W46" s="120" t="b">
        <f t="shared" si="6"/>
        <v>1</v>
      </c>
      <c r="X46" s="120" t="b">
        <f t="shared" si="7"/>
        <v>1</v>
      </c>
      <c r="AA46" s="130">
        <f>_xlfn.XLOOKUP(B46,'[3]ECLReportData_2025-06-01_2025-0'!$C:$C,'[3]ECLReportData_2025-06-01_2025-0'!$B:$B)</f>
        <v>3.3080213711703501E+17</v>
      </c>
    </row>
    <row r="47" spans="1:27" x14ac:dyDescent="0.25">
      <c r="A47" s="131" t="s">
        <v>2759</v>
      </c>
      <c r="B47" s="3">
        <v>501128</v>
      </c>
      <c r="C47" s="3" t="s">
        <v>9</v>
      </c>
      <c r="D47" s="2" t="s">
        <v>44</v>
      </c>
      <c r="E47" s="4" t="s">
        <v>29</v>
      </c>
      <c r="F47" s="4" t="str">
        <f>IFERROR(_xlfn.XLOOKUP(B47,[4]Active!$B:$B,[4]Active!$U:$U),0)</f>
        <v>No</v>
      </c>
      <c r="G47" s="18" t="s">
        <v>162</v>
      </c>
      <c r="H47" s="18">
        <v>1</v>
      </c>
      <c r="I47" s="18">
        <v>1</v>
      </c>
      <c r="J47" s="18" t="b">
        <f t="shared" si="0"/>
        <v>1</v>
      </c>
      <c r="K47" s="42">
        <f t="shared" si="1"/>
        <v>522449.41843935853</v>
      </c>
      <c r="L47" s="42">
        <f>_xlfn.XLOOKUP(B47,'V2'!A:A,'V2'!Q:Q)</f>
        <v>406651.50870551367</v>
      </c>
      <c r="M47" s="43">
        <f>_xlfn.XLOOKUP(B47,'V2'!A:A,'V2'!L:L)</f>
        <v>115797.90973384486</v>
      </c>
      <c r="N47" s="43">
        <f t="shared" si="2"/>
        <v>472175.00609659299</v>
      </c>
      <c r="O47" s="45">
        <v>304504.43359704956</v>
      </c>
      <c r="P47" s="45">
        <v>167670.5724995434</v>
      </c>
      <c r="Q47" s="44">
        <f t="shared" si="3"/>
        <v>50274.412342765543</v>
      </c>
      <c r="R47" s="44">
        <f t="shared" si="4"/>
        <v>102147.07510846411</v>
      </c>
      <c r="S47" s="44">
        <f t="shared" si="5"/>
        <v>-51872.662765698537</v>
      </c>
      <c r="U47" s="1">
        <v>1</v>
      </c>
      <c r="V47" s="1">
        <f>IFERROR(_xlfn.XLOOKUP(B47,[2]Details!$B:$B,[2]Details!$G:$G),0)</f>
        <v>1</v>
      </c>
      <c r="W47" s="6" t="b">
        <f t="shared" si="6"/>
        <v>1</v>
      </c>
      <c r="X47" s="6" t="b">
        <f t="shared" si="7"/>
        <v>1</v>
      </c>
      <c r="AA47" s="130">
        <f>_xlfn.XLOOKUP(B47,'[3]ECLReportData_2025-06-01_2025-0'!$C:$C,'[3]ECLReportData_2025-06-01_2025-0'!$B:$B)</f>
        <v>3.3080213712003302E+17</v>
      </c>
    </row>
    <row r="48" spans="1:27" x14ac:dyDescent="0.25">
      <c r="A48" s="131" t="s">
        <v>2760</v>
      </c>
      <c r="B48" s="3">
        <v>501210</v>
      </c>
      <c r="C48" s="3" t="s">
        <v>9</v>
      </c>
      <c r="D48" s="2" t="s">
        <v>45</v>
      </c>
      <c r="E48" s="4" t="s">
        <v>29</v>
      </c>
      <c r="F48" s="4" t="str">
        <f>IFERROR(_xlfn.XLOOKUP(B48,[4]Active!$B:$B,[4]Active!$U:$U),0)</f>
        <v>No</v>
      </c>
      <c r="G48" s="18" t="s">
        <v>162</v>
      </c>
      <c r="H48" s="18">
        <v>1</v>
      </c>
      <c r="I48" s="18">
        <v>1</v>
      </c>
      <c r="J48" s="18" t="b">
        <f t="shared" si="0"/>
        <v>1</v>
      </c>
      <c r="K48" s="42">
        <f t="shared" si="1"/>
        <v>1376834.6073883192</v>
      </c>
      <c r="L48" s="42">
        <f>_xlfn.XLOOKUP(B48,'V2'!A:A,'V2'!Q:Q)</f>
        <v>1376834.6073883192</v>
      </c>
      <c r="M48" s="43">
        <f>_xlfn.XLOOKUP(B48,'V2'!A:A,'V2'!L:L)</f>
        <v>0</v>
      </c>
      <c r="N48" s="43">
        <f t="shared" si="2"/>
        <v>1413879.92809056</v>
      </c>
      <c r="O48" s="45">
        <v>1413879.92809056</v>
      </c>
      <c r="P48" s="45">
        <v>0</v>
      </c>
      <c r="Q48" s="44">
        <f t="shared" si="3"/>
        <v>-37045.320702240802</v>
      </c>
      <c r="R48" s="44">
        <f t="shared" si="4"/>
        <v>-37045.320702240802</v>
      </c>
      <c r="S48" s="44">
        <f t="shared" si="5"/>
        <v>0</v>
      </c>
      <c r="U48" s="1">
        <v>1</v>
      </c>
      <c r="V48" s="1">
        <f>IFERROR(_xlfn.XLOOKUP(B48,[2]Details!$B:$B,[2]Details!$G:$G),0)</f>
        <v>1</v>
      </c>
      <c r="W48" s="6" t="b">
        <f t="shared" si="6"/>
        <v>1</v>
      </c>
      <c r="X48" s="6" t="b">
        <f t="shared" si="7"/>
        <v>1</v>
      </c>
      <c r="AA48" s="130">
        <f>_xlfn.XLOOKUP(B48,'[3]ECLReportData_2025-06-01_2025-0'!$C:$C,'[3]ECLReportData_2025-06-01_2025-0'!$B:$B)</f>
        <v>3.3080213710703898E+17</v>
      </c>
    </row>
    <row r="49" spans="1:27" x14ac:dyDescent="0.25">
      <c r="A49" s="131" t="s">
        <v>2761</v>
      </c>
      <c r="B49" s="3">
        <v>501194</v>
      </c>
      <c r="C49" s="3" t="s">
        <v>9</v>
      </c>
      <c r="D49" s="2" t="s">
        <v>46</v>
      </c>
      <c r="E49" s="4" t="s">
        <v>11</v>
      </c>
      <c r="F49" s="4" t="str">
        <f>IFERROR(_xlfn.XLOOKUP(B49,[4]Active!$B:$B,[4]Active!$U:$U),0)</f>
        <v>No</v>
      </c>
      <c r="G49" s="18" t="s">
        <v>162</v>
      </c>
      <c r="H49" s="18">
        <v>1</v>
      </c>
      <c r="I49" s="18">
        <v>1</v>
      </c>
      <c r="J49" s="18" t="b">
        <f t="shared" si="0"/>
        <v>1</v>
      </c>
      <c r="K49" s="42">
        <f t="shared" si="1"/>
        <v>831903.20280024759</v>
      </c>
      <c r="L49" s="42">
        <f>_xlfn.XLOOKUP(B49,'V2'!A:A,'V2'!Q:Q)</f>
        <v>485403.09239297372</v>
      </c>
      <c r="M49" s="43">
        <f>_xlfn.XLOOKUP(B49,'V2'!A:A,'V2'!L:L)</f>
        <v>346500.11040727387</v>
      </c>
      <c r="N49" s="43">
        <f t="shared" si="2"/>
        <v>857226.1661422688</v>
      </c>
      <c r="O49" s="45">
        <v>711810.37474372855</v>
      </c>
      <c r="P49" s="45">
        <v>145415.79139854023</v>
      </c>
      <c r="Q49" s="44">
        <f t="shared" si="3"/>
        <v>-25322.963342021219</v>
      </c>
      <c r="R49" s="44">
        <f t="shared" si="4"/>
        <v>-226407.28235075483</v>
      </c>
      <c r="S49" s="44">
        <f t="shared" si="5"/>
        <v>201084.31900873364</v>
      </c>
      <c r="U49" s="1">
        <v>1</v>
      </c>
      <c r="V49" s="1">
        <f>IFERROR(_xlfn.XLOOKUP(B49,[2]Details!$B:$B,[2]Details!$G:$G),0)</f>
        <v>1</v>
      </c>
      <c r="W49" s="6" t="b">
        <f t="shared" si="6"/>
        <v>1</v>
      </c>
      <c r="X49" s="6" t="b">
        <f t="shared" si="7"/>
        <v>1</v>
      </c>
      <c r="AA49" s="130">
        <f>_xlfn.XLOOKUP(B49,'[3]ECLReportData_2025-06-01_2025-0'!$C:$C,'[3]ECLReportData_2025-06-01_2025-0'!$B:$B)</f>
        <v>3.3080113713103699E+17</v>
      </c>
    </row>
    <row r="50" spans="1:27" x14ac:dyDescent="0.25">
      <c r="A50" s="131" t="s">
        <v>2762</v>
      </c>
      <c r="B50" s="3">
        <v>501179</v>
      </c>
      <c r="C50" s="3" t="s">
        <v>9</v>
      </c>
      <c r="D50" s="2" t="s">
        <v>47</v>
      </c>
      <c r="E50" s="4" t="s">
        <v>29</v>
      </c>
      <c r="F50" s="4" t="str">
        <f>IFERROR(_xlfn.XLOOKUP(B50,[4]Active!$B:$B,[4]Active!$U:$U),0)</f>
        <v>Yes</v>
      </c>
      <c r="G50" s="18" t="s">
        <v>162</v>
      </c>
      <c r="H50" s="18">
        <v>2</v>
      </c>
      <c r="I50" s="18">
        <v>2</v>
      </c>
      <c r="J50" s="18" t="b">
        <f t="shared" si="0"/>
        <v>1</v>
      </c>
      <c r="K50" s="42">
        <f t="shared" si="1"/>
        <v>1010799.0883198817</v>
      </c>
      <c r="L50" s="42">
        <f>_xlfn.XLOOKUP(B50,'V2'!A:A,'V2'!Q:Q)</f>
        <v>1010799.0883198817</v>
      </c>
      <c r="M50" s="43">
        <f>_xlfn.XLOOKUP(B50,'V2'!A:A,'V2'!L:L)</f>
        <v>0</v>
      </c>
      <c r="N50" s="43">
        <f t="shared" si="2"/>
        <v>1042588.129084578</v>
      </c>
      <c r="O50" s="45">
        <v>1042588.129084578</v>
      </c>
      <c r="P50" s="45">
        <v>0</v>
      </c>
      <c r="Q50" s="44">
        <f t="shared" si="3"/>
        <v>-31789.040764696314</v>
      </c>
      <c r="R50" s="44">
        <f t="shared" si="4"/>
        <v>-31789.040764696314</v>
      </c>
      <c r="S50" s="44">
        <f t="shared" si="5"/>
        <v>0</v>
      </c>
      <c r="U50" s="1">
        <v>2</v>
      </c>
      <c r="V50" s="1">
        <f>IFERROR(_xlfn.XLOOKUP(B50,[2]Details!$B:$B,[2]Details!$G:$G),0)</f>
        <v>2</v>
      </c>
      <c r="W50" s="6" t="b">
        <f t="shared" si="6"/>
        <v>1</v>
      </c>
      <c r="X50" s="6" t="b">
        <f t="shared" si="7"/>
        <v>1</v>
      </c>
      <c r="AA50" s="130">
        <f>_xlfn.XLOOKUP(B50,'[3]ECLReportData_2025-06-01_2025-0'!$C:$C,'[3]ECLReportData_2025-06-01_2025-0'!$B:$B)</f>
        <v>3.3080213710703603E+17</v>
      </c>
    </row>
    <row r="51" spans="1:27" x14ac:dyDescent="0.25">
      <c r="A51" s="131" t="s">
        <v>2763</v>
      </c>
      <c r="B51" s="3">
        <v>501178</v>
      </c>
      <c r="C51" s="3" t="s">
        <v>9</v>
      </c>
      <c r="D51" s="2" t="s">
        <v>47</v>
      </c>
      <c r="E51" s="4" t="s">
        <v>29</v>
      </c>
      <c r="F51" s="4" t="str">
        <f>IFERROR(_xlfn.XLOOKUP(B51,[4]Active!$B:$B,[4]Active!$U:$U),0)</f>
        <v>Yes</v>
      </c>
      <c r="G51" s="18" t="s">
        <v>162</v>
      </c>
      <c r="H51" s="18">
        <v>2</v>
      </c>
      <c r="I51" s="18">
        <v>2</v>
      </c>
      <c r="J51" s="18" t="b">
        <f t="shared" si="0"/>
        <v>1</v>
      </c>
      <c r="K51" s="42">
        <f t="shared" si="1"/>
        <v>1697517.9017405636</v>
      </c>
      <c r="L51" s="42">
        <f>_xlfn.XLOOKUP(B51,'V2'!A:A,'V2'!Q:Q)</f>
        <v>1697517.9017405636</v>
      </c>
      <c r="M51" s="43">
        <f>_xlfn.XLOOKUP(B51,'V2'!A:A,'V2'!L:L)</f>
        <v>0</v>
      </c>
      <c r="N51" s="43">
        <f t="shared" si="2"/>
        <v>1750587.86030948</v>
      </c>
      <c r="O51" s="45">
        <v>1750587.86030948</v>
      </c>
      <c r="P51" s="45">
        <v>0</v>
      </c>
      <c r="Q51" s="44">
        <f t="shared" si="3"/>
        <v>-53069.958568916423</v>
      </c>
      <c r="R51" s="44">
        <f t="shared" si="4"/>
        <v>-53069.958568916423</v>
      </c>
      <c r="S51" s="44">
        <f t="shared" si="5"/>
        <v>0</v>
      </c>
      <c r="U51" s="1">
        <v>2</v>
      </c>
      <c r="V51" s="1">
        <f>IFERROR(_xlfn.XLOOKUP(B51,[2]Details!$B:$B,[2]Details!$G:$G),0)</f>
        <v>2</v>
      </c>
      <c r="W51" s="6" t="b">
        <f t="shared" si="6"/>
        <v>1</v>
      </c>
      <c r="X51" s="6" t="b">
        <f t="shared" si="7"/>
        <v>1</v>
      </c>
      <c r="AA51" s="130">
        <f>_xlfn.XLOOKUP(B51,'[3]ECLReportData_2025-06-01_2025-0'!$C:$C,'[3]ECLReportData_2025-06-01_2025-0'!$B:$B)</f>
        <v>3.3080213710103603E+17</v>
      </c>
    </row>
    <row r="52" spans="1:27" x14ac:dyDescent="0.25">
      <c r="A52" s="131" t="s">
        <v>2764</v>
      </c>
      <c r="B52" s="3">
        <v>501192</v>
      </c>
      <c r="C52" s="3" t="s">
        <v>9</v>
      </c>
      <c r="D52" s="2" t="s">
        <v>48</v>
      </c>
      <c r="E52" s="4" t="s">
        <v>11</v>
      </c>
      <c r="F52" s="4" t="str">
        <f>IFERROR(_xlfn.XLOOKUP(B52,[4]Active!$B:$B,[4]Active!$U:$U),0)</f>
        <v>No</v>
      </c>
      <c r="G52" s="18" t="s">
        <v>162</v>
      </c>
      <c r="H52" s="18">
        <v>1</v>
      </c>
      <c r="I52" s="18">
        <v>1</v>
      </c>
      <c r="J52" s="18" t="b">
        <f t="shared" si="0"/>
        <v>1</v>
      </c>
      <c r="K52" s="42">
        <f t="shared" si="1"/>
        <v>490832.17422183166</v>
      </c>
      <c r="L52" s="42">
        <f>_xlfn.XLOOKUP(B52,'V2'!A:A,'V2'!Q:Q)</f>
        <v>273772.24403421429</v>
      </c>
      <c r="M52" s="43">
        <f>_xlfn.XLOOKUP(B52,'V2'!A:A,'V2'!L:L)</f>
        <v>217059.93018761737</v>
      </c>
      <c r="N52" s="43">
        <f t="shared" si="2"/>
        <v>243549.30743373459</v>
      </c>
      <c r="O52" s="45">
        <v>238993.63407415312</v>
      </c>
      <c r="P52" s="45">
        <v>4555.6733595814803</v>
      </c>
      <c r="Q52" s="44">
        <f t="shared" si="3"/>
        <v>247282.86678809708</v>
      </c>
      <c r="R52" s="44">
        <f t="shared" si="4"/>
        <v>34778.609960061178</v>
      </c>
      <c r="S52" s="44">
        <f t="shared" si="5"/>
        <v>212504.2568280359</v>
      </c>
      <c r="U52" s="1">
        <v>1</v>
      </c>
      <c r="V52" s="1">
        <f>IFERROR(_xlfn.XLOOKUP(B52,[2]Details!$B:$B,[2]Details!$G:$G),0)</f>
        <v>1</v>
      </c>
      <c r="W52" s="6" t="b">
        <f t="shared" si="6"/>
        <v>1</v>
      </c>
      <c r="X52" s="6" t="b">
        <f t="shared" si="7"/>
        <v>1</v>
      </c>
      <c r="AA52" s="130">
        <f>_xlfn.XLOOKUP(B52,'[3]ECLReportData_2025-06-01_2025-0'!$C:$C,'[3]ECLReportData_2025-06-01_2025-0'!$B:$B)</f>
        <v>3.3080113710703699E+17</v>
      </c>
    </row>
    <row r="53" spans="1:27" x14ac:dyDescent="0.25">
      <c r="A53" s="131" t="s">
        <v>2765</v>
      </c>
      <c r="B53" s="3">
        <v>501191</v>
      </c>
      <c r="C53" s="3" t="s">
        <v>9</v>
      </c>
      <c r="D53" s="2" t="s">
        <v>48</v>
      </c>
      <c r="E53" s="4" t="s">
        <v>11</v>
      </c>
      <c r="F53" s="4" t="str">
        <f>IFERROR(_xlfn.XLOOKUP(B53,[4]Active!$B:$B,[4]Active!$U:$U),0)</f>
        <v>No</v>
      </c>
      <c r="G53" s="18" t="s">
        <v>162</v>
      </c>
      <c r="H53" s="18">
        <v>1</v>
      </c>
      <c r="I53" s="18">
        <v>1</v>
      </c>
      <c r="J53" s="18" t="b">
        <f t="shared" si="0"/>
        <v>1</v>
      </c>
      <c r="K53" s="42">
        <f t="shared" si="1"/>
        <v>348142.0593744333</v>
      </c>
      <c r="L53" s="42">
        <f>_xlfn.XLOOKUP(B53,'V2'!A:A,'V2'!Q:Q)</f>
        <v>315370.71114421298</v>
      </c>
      <c r="M53" s="43">
        <f>_xlfn.XLOOKUP(B53,'V2'!A:A,'V2'!L:L)</f>
        <v>32771.348230220305</v>
      </c>
      <c r="N53" s="43">
        <f t="shared" si="2"/>
        <v>281759.11848282471</v>
      </c>
      <c r="O53" s="45">
        <v>280541.42690494825</v>
      </c>
      <c r="P53" s="45">
        <v>1217.6915778764248</v>
      </c>
      <c r="Q53" s="44">
        <f t="shared" si="3"/>
        <v>66382.940891608596</v>
      </c>
      <c r="R53" s="44">
        <f t="shared" si="4"/>
        <v>34829.284239264729</v>
      </c>
      <c r="S53" s="44">
        <f t="shared" si="5"/>
        <v>31553.656652343881</v>
      </c>
      <c r="U53" s="1">
        <v>1</v>
      </c>
      <c r="V53" s="1">
        <f>IFERROR(_xlfn.XLOOKUP(B53,[2]Details!$B:$B,[2]Details!$G:$G),0)</f>
        <v>1</v>
      </c>
      <c r="W53" s="6" t="b">
        <f t="shared" si="6"/>
        <v>1</v>
      </c>
      <c r="X53" s="6" t="b">
        <f t="shared" si="7"/>
        <v>1</v>
      </c>
      <c r="AA53" s="130">
        <f>_xlfn.XLOOKUP(B53,'[3]ECLReportData_2025-06-01_2025-0'!$C:$C,'[3]ECLReportData_2025-06-01_2025-0'!$B:$B)</f>
        <v>3.3080113710703699E+17</v>
      </c>
    </row>
    <row r="54" spans="1:27" x14ac:dyDescent="0.25">
      <c r="A54" s="131" t="s">
        <v>2766</v>
      </c>
      <c r="B54" s="85">
        <v>501246</v>
      </c>
      <c r="C54" s="3" t="s">
        <v>9</v>
      </c>
      <c r="D54" s="2" t="s">
        <v>48</v>
      </c>
      <c r="E54" s="4" t="s">
        <v>11</v>
      </c>
      <c r="F54" s="4" t="str">
        <f>IFERROR(_xlfn.XLOOKUP(B54,[4]Active!$B:$B,[4]Active!$U:$U),0)</f>
        <v>No</v>
      </c>
      <c r="G54" s="18" t="s">
        <v>162</v>
      </c>
      <c r="H54" s="18">
        <v>1</v>
      </c>
      <c r="I54" s="18">
        <v>1</v>
      </c>
      <c r="J54" s="18" t="b">
        <f t="shared" si="0"/>
        <v>1</v>
      </c>
      <c r="K54" s="42">
        <f t="shared" si="1"/>
        <v>18840.869318693396</v>
      </c>
      <c r="L54" s="42">
        <f>_xlfn.XLOOKUP(B54,'V2'!A:A,'V2'!Q:Q)</f>
        <v>18840.869318693396</v>
      </c>
      <c r="M54" s="43">
        <f>_xlfn.XLOOKUP(B54,'V2'!A:A,'V2'!L:L)</f>
        <v>0</v>
      </c>
      <c r="N54" s="43">
        <f t="shared" si="2"/>
        <v>18846.862838454919</v>
      </c>
      <c r="O54" s="45">
        <v>18846.862838454919</v>
      </c>
      <c r="P54" s="45">
        <v>0</v>
      </c>
      <c r="Q54" s="44">
        <f t="shared" si="3"/>
        <v>-5.9935197615232028</v>
      </c>
      <c r="R54" s="44">
        <f t="shared" si="4"/>
        <v>-5.9935197615232028</v>
      </c>
      <c r="S54" s="44">
        <f t="shared" si="5"/>
        <v>0</v>
      </c>
      <c r="U54" s="1">
        <v>1</v>
      </c>
      <c r="V54" s="1">
        <v>1</v>
      </c>
      <c r="W54" s="6" t="b">
        <f t="shared" si="6"/>
        <v>1</v>
      </c>
      <c r="X54" s="6" t="b">
        <f t="shared" si="7"/>
        <v>1</v>
      </c>
      <c r="AA54" s="130">
        <f>_xlfn.XLOOKUP(B54,'[3]ECLReportData_2025-06-01_2025-0'!$C:$C,'[3]ECLReportData_2025-06-01_2025-0'!$B:$B)</f>
        <v>3.3080113712103699E+17</v>
      </c>
    </row>
    <row r="55" spans="1:27" x14ac:dyDescent="0.25">
      <c r="A55" s="131" t="s">
        <v>2767</v>
      </c>
      <c r="B55" s="3">
        <v>501140</v>
      </c>
      <c r="C55" s="3" t="s">
        <v>9</v>
      </c>
      <c r="D55" s="2" t="s">
        <v>49</v>
      </c>
      <c r="E55" s="4" t="s">
        <v>11</v>
      </c>
      <c r="F55" s="4" t="str">
        <f>IFERROR(_xlfn.XLOOKUP(B55,[4]Active!$B:$B,[4]Active!$U:$U),0)</f>
        <v>No</v>
      </c>
      <c r="G55" s="18" t="s">
        <v>162</v>
      </c>
      <c r="H55" s="18">
        <v>1</v>
      </c>
      <c r="I55" s="18">
        <v>1</v>
      </c>
      <c r="J55" s="18" t="b">
        <f t="shared" si="0"/>
        <v>1</v>
      </c>
      <c r="K55" s="42">
        <f t="shared" si="1"/>
        <v>1089.2262610983773</v>
      </c>
      <c r="L55" s="42">
        <f>_xlfn.XLOOKUP(B55,'V2'!A:A,'V2'!Q:Q)</f>
        <v>1070.5145799273589</v>
      </c>
      <c r="M55" s="43">
        <f>_xlfn.XLOOKUP(B55,'V2'!A:A,'V2'!L:L)</f>
        <v>18.711681171018455</v>
      </c>
      <c r="N55" s="43">
        <f t="shared" si="2"/>
        <v>1119.560428444609</v>
      </c>
      <c r="O55" s="45">
        <v>1118.293463462312</v>
      </c>
      <c r="P55" s="45">
        <v>1.2669649822970335</v>
      </c>
      <c r="Q55" s="44">
        <f t="shared" si="3"/>
        <v>-30.334167346231652</v>
      </c>
      <c r="R55" s="44">
        <f t="shared" si="4"/>
        <v>-47.778883534953138</v>
      </c>
      <c r="S55" s="44">
        <f t="shared" si="5"/>
        <v>17.444716188721422</v>
      </c>
      <c r="U55" s="1">
        <v>1</v>
      </c>
      <c r="V55" s="1">
        <f>IFERROR(_xlfn.XLOOKUP(B55,[2]Details!$B:$B,[2]Details!$G:$G),0)</f>
        <v>1</v>
      </c>
      <c r="W55" s="6" t="b">
        <f t="shared" si="6"/>
        <v>1</v>
      </c>
      <c r="X55" s="6" t="b">
        <f t="shared" si="7"/>
        <v>1</v>
      </c>
      <c r="AA55" s="130">
        <f>_xlfn.XLOOKUP(B55,'[3]ECLReportData_2025-06-01_2025-0'!$C:$C,'[3]ECLReportData_2025-06-01_2025-0'!$B:$B)</f>
        <v>3.3080113711003302E+17</v>
      </c>
    </row>
    <row r="56" spans="1:27" x14ac:dyDescent="0.25">
      <c r="A56" s="131" t="s">
        <v>2768</v>
      </c>
      <c r="B56" s="3">
        <v>501195</v>
      </c>
      <c r="C56" s="3" t="s">
        <v>9</v>
      </c>
      <c r="D56" s="2" t="s">
        <v>49</v>
      </c>
      <c r="E56" s="4" t="s">
        <v>11</v>
      </c>
      <c r="F56" s="4" t="str">
        <f>IFERROR(_xlfn.XLOOKUP(B56,[4]Active!$B:$B,[4]Active!$U:$U),0)</f>
        <v>No</v>
      </c>
      <c r="G56" s="18" t="s">
        <v>162</v>
      </c>
      <c r="H56" s="18">
        <v>1</v>
      </c>
      <c r="I56" s="18">
        <v>1</v>
      </c>
      <c r="J56" s="18" t="b">
        <f t="shared" si="0"/>
        <v>1</v>
      </c>
      <c r="K56" s="42">
        <f t="shared" si="1"/>
        <v>6080.8518158477164</v>
      </c>
      <c r="L56" s="42">
        <f>_xlfn.XLOOKUP(B56,'V2'!A:A,'V2'!Q:Q)</f>
        <v>6080.5181729562255</v>
      </c>
      <c r="M56" s="43">
        <f>_xlfn.XLOOKUP(B56,'V2'!A:A,'V2'!L:L)</f>
        <v>0.33364289149091902</v>
      </c>
      <c r="N56" s="43">
        <f t="shared" si="2"/>
        <v>6052.9808538794859</v>
      </c>
      <c r="O56" s="45">
        <v>6052.6721540118278</v>
      </c>
      <c r="P56" s="45">
        <v>0.30869986765854512</v>
      </c>
      <c r="Q56" s="44">
        <f t="shared" si="3"/>
        <v>27.870961968230404</v>
      </c>
      <c r="R56" s="44">
        <f t="shared" si="4"/>
        <v>27.846018944397656</v>
      </c>
      <c r="S56" s="44">
        <f t="shared" si="5"/>
        <v>2.4943023832373901E-2</v>
      </c>
      <c r="U56" s="1">
        <v>1</v>
      </c>
      <c r="V56" s="1">
        <f>IFERROR(_xlfn.XLOOKUP(B56,[2]Details!$B:$B,[2]Details!$G:$G),0)</f>
        <v>1</v>
      </c>
      <c r="W56" s="6" t="b">
        <f t="shared" si="6"/>
        <v>1</v>
      </c>
      <c r="X56" s="6" t="b">
        <f t="shared" si="7"/>
        <v>1</v>
      </c>
      <c r="AA56" s="130">
        <f>_xlfn.XLOOKUP(B56,'[3]ECLReportData_2025-06-01_2025-0'!$C:$C,'[3]ECLReportData_2025-06-01_2025-0'!$B:$B)</f>
        <v>3.3080113711003699E+17</v>
      </c>
    </row>
    <row r="57" spans="1:27" s="119" customFormat="1" x14ac:dyDescent="0.25">
      <c r="A57" s="133" t="s">
        <v>2769</v>
      </c>
      <c r="B57" s="85">
        <v>501050</v>
      </c>
      <c r="C57" s="85" t="s">
        <v>9</v>
      </c>
      <c r="D57" s="112" t="s">
        <v>50</v>
      </c>
      <c r="E57" s="113" t="s">
        <v>11</v>
      </c>
      <c r="F57" s="113" t="str">
        <f>IFERROR(_xlfn.XLOOKUP(B57,[4]Active!$B:$B,[4]Active!$U:$U),0)</f>
        <v>No</v>
      </c>
      <c r="G57" s="114" t="s">
        <v>162</v>
      </c>
      <c r="H57" s="114">
        <v>1</v>
      </c>
      <c r="I57" s="114">
        <v>2</v>
      </c>
      <c r="J57" s="114" t="b">
        <f t="shared" si="0"/>
        <v>0</v>
      </c>
      <c r="K57" s="115">
        <f t="shared" si="1"/>
        <v>5707707.0972877014</v>
      </c>
      <c r="L57" s="115">
        <f>_xlfn.XLOOKUP(B57,'V2'!A:A,'V2'!Q:Q)</f>
        <v>5707707.0972877014</v>
      </c>
      <c r="M57" s="116">
        <f>_xlfn.XLOOKUP(B57,'V2'!A:A,'V2'!L:L)</f>
        <v>0</v>
      </c>
      <c r="N57" s="116">
        <f t="shared" si="2"/>
        <v>10726960.29088022</v>
      </c>
      <c r="O57" s="117">
        <v>10726960.29088022</v>
      </c>
      <c r="P57" s="117">
        <v>0</v>
      </c>
      <c r="Q57" s="118">
        <f t="shared" si="3"/>
        <v>-5019253.1935925186</v>
      </c>
      <c r="R57" s="118">
        <f t="shared" si="4"/>
        <v>-5019253.1935925186</v>
      </c>
      <c r="S57" s="118">
        <f t="shared" si="5"/>
        <v>0</v>
      </c>
      <c r="U57" s="119">
        <v>1</v>
      </c>
      <c r="V57" s="119">
        <f>IFERROR(_xlfn.XLOOKUP(B57,[2]Details!$B:$B,[2]Details!$G:$G),0)</f>
        <v>2</v>
      </c>
      <c r="W57" s="120" t="b">
        <f t="shared" si="6"/>
        <v>1</v>
      </c>
      <c r="X57" s="120" t="b">
        <f t="shared" si="7"/>
        <v>1</v>
      </c>
      <c r="AA57" s="130">
        <f>_xlfn.XLOOKUP(B57,'[3]ECLReportData_2025-06-01_2025-0'!$C:$C,'[3]ECLReportData_2025-06-01_2025-0'!$B:$B)</f>
        <v>3.3080113710702701E+17</v>
      </c>
    </row>
    <row r="58" spans="1:27" s="119" customFormat="1" x14ac:dyDescent="0.25">
      <c r="A58" s="133" t="s">
        <v>2770</v>
      </c>
      <c r="B58" s="85">
        <v>501133</v>
      </c>
      <c r="C58" s="85" t="s">
        <v>9</v>
      </c>
      <c r="D58" s="112" t="s">
        <v>50</v>
      </c>
      <c r="E58" s="113" t="s">
        <v>29</v>
      </c>
      <c r="F58" s="113" t="str">
        <f>IFERROR(_xlfn.XLOOKUP(B58,[4]Active!$B:$B,[4]Active!$U:$U),0)</f>
        <v>No</v>
      </c>
      <c r="G58" s="114" t="s">
        <v>162</v>
      </c>
      <c r="H58" s="114">
        <v>1</v>
      </c>
      <c r="I58" s="114">
        <v>2</v>
      </c>
      <c r="J58" s="114" t="b">
        <f t="shared" si="0"/>
        <v>0</v>
      </c>
      <c r="K58" s="115">
        <f t="shared" si="1"/>
        <v>792057.00837765587</v>
      </c>
      <c r="L58" s="115">
        <f>_xlfn.XLOOKUP(B58,'V2'!A:A,'V2'!Q:Q)</f>
        <v>693180.52156104299</v>
      </c>
      <c r="M58" s="116">
        <f>_xlfn.XLOOKUP(B58,'V2'!A:A,'V2'!L:L)</f>
        <v>98876.486816612887</v>
      </c>
      <c r="N58" s="116">
        <f t="shared" si="2"/>
        <v>800222.28353262995</v>
      </c>
      <c r="O58" s="117">
        <v>736971.44917670544</v>
      </c>
      <c r="P58" s="117">
        <v>63250.834355924453</v>
      </c>
      <c r="Q58" s="118">
        <f t="shared" si="3"/>
        <v>-8165.2751549740788</v>
      </c>
      <c r="R58" s="118">
        <f t="shared" si="4"/>
        <v>-43790.927615662455</v>
      </c>
      <c r="S58" s="118">
        <f t="shared" si="5"/>
        <v>35625.652460688434</v>
      </c>
      <c r="U58" s="119">
        <v>1</v>
      </c>
      <c r="V58" s="119">
        <f>IFERROR(_xlfn.XLOOKUP(B58,[2]Details!$B:$B,[2]Details!$G:$G),0)</f>
        <v>2</v>
      </c>
      <c r="W58" s="120" t="b">
        <f t="shared" si="6"/>
        <v>1</v>
      </c>
      <c r="X58" s="120" t="b">
        <f t="shared" si="7"/>
        <v>1</v>
      </c>
      <c r="AA58" s="130">
        <f>_xlfn.XLOOKUP(B58,'[3]ECLReportData_2025-06-01_2025-0'!$C:$C,'[3]ECLReportData_2025-06-01_2025-0'!$B:$B)</f>
        <v>3.3080213711003302E+17</v>
      </c>
    </row>
    <row r="59" spans="1:27" x14ac:dyDescent="0.25">
      <c r="A59" s="131" t="s">
        <v>2771</v>
      </c>
      <c r="B59" s="3">
        <v>500749</v>
      </c>
      <c r="C59" s="3" t="s">
        <v>30</v>
      </c>
      <c r="D59" s="2" t="s">
        <v>51</v>
      </c>
      <c r="E59" s="4" t="s">
        <v>52</v>
      </c>
      <c r="F59" s="4" t="str">
        <f>IFERROR(_xlfn.XLOOKUP(B59,[4]Active!$B:$B,[4]Active!$U:$U),0)</f>
        <v>No</v>
      </c>
      <c r="G59" s="18" t="s">
        <v>162</v>
      </c>
      <c r="H59" s="18">
        <v>1</v>
      </c>
      <c r="I59" s="18">
        <v>1</v>
      </c>
      <c r="J59" s="18" t="b">
        <f t="shared" si="0"/>
        <v>1</v>
      </c>
      <c r="K59" s="42">
        <f t="shared" si="1"/>
        <v>2314624.7138302042</v>
      </c>
      <c r="L59" s="42">
        <f>_xlfn.XLOOKUP(B59,'V2'!A:A,'V2'!Q:Q)</f>
        <v>2314624.7138302042</v>
      </c>
      <c r="M59" s="43">
        <f>_xlfn.XLOOKUP(B59,'V2'!A:A,'V2'!L:L)</f>
        <v>0</v>
      </c>
      <c r="N59" s="43">
        <f t="shared" si="2"/>
        <v>3164532.7816991722</v>
      </c>
      <c r="O59" s="45">
        <v>3164532.7816991722</v>
      </c>
      <c r="P59" s="45">
        <v>0</v>
      </c>
      <c r="Q59" s="44">
        <f t="shared" si="3"/>
        <v>-849908.06786896801</v>
      </c>
      <c r="R59" s="44">
        <f t="shared" si="4"/>
        <v>-849908.06786896801</v>
      </c>
      <c r="S59" s="44">
        <f t="shared" si="5"/>
        <v>0</v>
      </c>
      <c r="U59" s="1">
        <v>1</v>
      </c>
      <c r="V59" s="1">
        <f>IFERROR(_xlfn.XLOOKUP(B59,[2]Details!$B:$B,[2]Details!$G:$G),0)</f>
        <v>1</v>
      </c>
      <c r="W59" s="6" t="b">
        <f t="shared" si="6"/>
        <v>1</v>
      </c>
      <c r="X59" s="6" t="b">
        <f t="shared" si="7"/>
        <v>1</v>
      </c>
      <c r="AA59" s="130">
        <f>_xlfn.XLOOKUP(B59,'[3]ECLReportData_2025-06-01_2025-0'!$C:$C,'[3]ECLReportData_2025-06-01_2025-0'!$B:$B)</f>
        <v>3.3080423020200902E+17</v>
      </c>
    </row>
    <row r="60" spans="1:27" s="119" customFormat="1" x14ac:dyDescent="0.25">
      <c r="A60" s="133" t="s">
        <v>2772</v>
      </c>
      <c r="B60" s="85">
        <v>501213</v>
      </c>
      <c r="C60" s="85" t="s">
        <v>9</v>
      </c>
      <c r="D60" s="112" t="s">
        <v>53</v>
      </c>
      <c r="E60" s="113" t="s">
        <v>11</v>
      </c>
      <c r="F60" s="113" t="str">
        <f>IFERROR(_xlfn.XLOOKUP(B60,[4]Active!$B:$B,[4]Active!$U:$U),0)</f>
        <v>Yes</v>
      </c>
      <c r="G60" s="114" t="s">
        <v>162</v>
      </c>
      <c r="H60" s="114">
        <v>2</v>
      </c>
      <c r="I60" s="114">
        <v>1</v>
      </c>
      <c r="J60" s="114" t="b">
        <f t="shared" si="0"/>
        <v>0</v>
      </c>
      <c r="K60" s="115">
        <f t="shared" si="1"/>
        <v>3191.4382916549794</v>
      </c>
      <c r="L60" s="115">
        <f>_xlfn.XLOOKUP(B60,'V2'!A:A,'V2'!Q:Q)</f>
        <v>1948.545380133492</v>
      </c>
      <c r="M60" s="116">
        <f>_xlfn.XLOOKUP(B60,'V2'!A:A,'V2'!L:L)</f>
        <v>1242.8929115214873</v>
      </c>
      <c r="N60" s="116">
        <f t="shared" si="2"/>
        <v>292739.66494420683</v>
      </c>
      <c r="O60" s="117">
        <v>192048.7730410645</v>
      </c>
      <c r="P60" s="117">
        <v>100690.89190314231</v>
      </c>
      <c r="Q60" s="118">
        <f t="shared" si="3"/>
        <v>-289548.22665255185</v>
      </c>
      <c r="R60" s="118">
        <f t="shared" si="4"/>
        <v>-190100.22766093101</v>
      </c>
      <c r="S60" s="118">
        <f t="shared" si="5"/>
        <v>-99447.998991620829</v>
      </c>
      <c r="U60" s="119">
        <v>2</v>
      </c>
      <c r="V60" s="119">
        <f>IFERROR(_xlfn.XLOOKUP(B60,[2]Details!$B:$B,[2]Details!$G:$G),0)</f>
        <v>1</v>
      </c>
      <c r="W60" s="120" t="b">
        <f t="shared" si="6"/>
        <v>1</v>
      </c>
      <c r="X60" s="120" t="b">
        <f t="shared" si="7"/>
        <v>1</v>
      </c>
      <c r="AA60" s="130">
        <f>_xlfn.XLOOKUP(B60,'[3]ECLReportData_2025-06-01_2025-0'!$C:$C,'[3]ECLReportData_2025-06-01_2025-0'!$B:$B)</f>
        <v>3.3080113711003898E+17</v>
      </c>
    </row>
    <row r="61" spans="1:27" x14ac:dyDescent="0.25">
      <c r="A61" s="131" t="s">
        <v>2773</v>
      </c>
      <c r="B61" s="3">
        <v>501099</v>
      </c>
      <c r="C61" s="3" t="s">
        <v>9</v>
      </c>
      <c r="D61" s="2" t="s">
        <v>54</v>
      </c>
      <c r="E61" s="4" t="s">
        <v>55</v>
      </c>
      <c r="F61" s="4" t="str">
        <f>IFERROR(_xlfn.XLOOKUP(B61,[4]Active!$B:$B,[4]Active!$U:$U),0)</f>
        <v>Yes</v>
      </c>
      <c r="G61" s="18" t="s">
        <v>162</v>
      </c>
      <c r="H61" s="18">
        <v>2</v>
      </c>
      <c r="I61" s="18">
        <v>2</v>
      </c>
      <c r="J61" s="18" t="b">
        <f t="shared" si="0"/>
        <v>1</v>
      </c>
      <c r="K61" s="42">
        <f t="shared" si="1"/>
        <v>1743.9130022384941</v>
      </c>
      <c r="L61" s="42">
        <f>_xlfn.XLOOKUP(B61,'V2'!A:A,'V2'!Q:Q)</f>
        <v>1685.8002256229574</v>
      </c>
      <c r="M61" s="43">
        <f>_xlfn.XLOOKUP(B61,'V2'!A:A,'V2'!L:L)</f>
        <v>58.112776615536674</v>
      </c>
      <c r="N61" s="43">
        <f t="shared" si="2"/>
        <v>1789.8184702636449</v>
      </c>
      <c r="O61" s="45">
        <v>1772.7005536332454</v>
      </c>
      <c r="P61" s="45">
        <v>17.117916630399474</v>
      </c>
      <c r="Q61" s="44">
        <f t="shared" si="3"/>
        <v>-45.905468025150867</v>
      </c>
      <c r="R61" s="44">
        <f t="shared" si="4"/>
        <v>-86.900328010287922</v>
      </c>
      <c r="S61" s="44">
        <f t="shared" si="5"/>
        <v>40.994859985137197</v>
      </c>
      <c r="U61" s="1">
        <v>2</v>
      </c>
      <c r="V61" s="1">
        <f>IFERROR(_xlfn.XLOOKUP(B61,[2]Details!$B:$B,[2]Details!$G:$G),0)</f>
        <v>2</v>
      </c>
      <c r="W61" s="6" t="b">
        <f t="shared" si="6"/>
        <v>1</v>
      </c>
      <c r="X61" s="6" t="b">
        <f t="shared" si="7"/>
        <v>1</v>
      </c>
      <c r="AA61" s="130">
        <f>_xlfn.XLOOKUP(B61,'[3]ECLReportData_2025-06-01_2025-0'!$C:$C,'[3]ECLReportData_2025-06-01_2025-0'!$B:$B)</f>
        <v>3.3080501310702899E+17</v>
      </c>
    </row>
    <row r="62" spans="1:27" x14ac:dyDescent="0.25">
      <c r="A62" s="131" t="s">
        <v>2774</v>
      </c>
      <c r="B62" s="3">
        <v>501060</v>
      </c>
      <c r="C62" s="3" t="s">
        <v>9</v>
      </c>
      <c r="D62" s="2" t="s">
        <v>56</v>
      </c>
      <c r="E62" s="4" t="s">
        <v>11</v>
      </c>
      <c r="F62" s="4" t="str">
        <f>IFERROR(_xlfn.XLOOKUP(B62,[4]Active!$B:$B,[4]Active!$U:$U),0)</f>
        <v>Yes</v>
      </c>
      <c r="G62" s="18" t="s">
        <v>162</v>
      </c>
      <c r="H62" s="18">
        <v>2</v>
      </c>
      <c r="I62" s="18">
        <v>2</v>
      </c>
      <c r="J62" s="18" t="b">
        <f t="shared" si="0"/>
        <v>1</v>
      </c>
      <c r="K62" s="42">
        <f t="shared" si="1"/>
        <v>169822.95958003963</v>
      </c>
      <c r="L62" s="42">
        <f>_xlfn.XLOOKUP(B62,'V2'!A:A,'V2'!Q:Q)</f>
        <v>169822.95958003963</v>
      </c>
      <c r="M62" s="43">
        <f>_xlfn.XLOOKUP(B62,'V2'!A:A,'V2'!L:L)</f>
        <v>0</v>
      </c>
      <c r="N62" s="43">
        <f t="shared" si="2"/>
        <v>172811.04879481031</v>
      </c>
      <c r="O62" s="45">
        <v>172811.04879481031</v>
      </c>
      <c r="P62" s="45">
        <v>0</v>
      </c>
      <c r="Q62" s="44">
        <f t="shared" si="3"/>
        <v>-2988.0892147706763</v>
      </c>
      <c r="R62" s="44">
        <f t="shared" si="4"/>
        <v>-2988.0892147706763</v>
      </c>
      <c r="S62" s="44">
        <f t="shared" si="5"/>
        <v>0</v>
      </c>
      <c r="U62" s="1">
        <v>2</v>
      </c>
      <c r="V62" s="1">
        <f>IFERROR(_xlfn.XLOOKUP(B62,[2]Details!$B:$B,[2]Details!$G:$G),0)</f>
        <v>2</v>
      </c>
      <c r="W62" s="6" t="b">
        <f t="shared" si="6"/>
        <v>1</v>
      </c>
      <c r="X62" s="6" t="b">
        <f t="shared" si="7"/>
        <v>1</v>
      </c>
      <c r="AA62" s="130">
        <f>_xlfn.XLOOKUP(B62,'[3]ECLReportData_2025-06-01_2025-0'!$C:$C,'[3]ECLReportData_2025-06-01_2025-0'!$B:$B)</f>
        <v>3.3080113710702701E+17</v>
      </c>
    </row>
    <row r="63" spans="1:27" x14ac:dyDescent="0.25">
      <c r="A63" s="131" t="s">
        <v>2775</v>
      </c>
      <c r="B63" s="3">
        <v>501061</v>
      </c>
      <c r="C63" s="3" t="s">
        <v>9</v>
      </c>
      <c r="D63" s="2" t="s">
        <v>56</v>
      </c>
      <c r="E63" s="4" t="s">
        <v>11</v>
      </c>
      <c r="F63" s="4" t="str">
        <f>IFERROR(_xlfn.XLOOKUP(B63,[4]Active!$B:$B,[4]Active!$U:$U),0)</f>
        <v>Yes</v>
      </c>
      <c r="G63" s="18" t="s">
        <v>162</v>
      </c>
      <c r="H63" s="18">
        <v>2</v>
      </c>
      <c r="I63" s="18">
        <v>2</v>
      </c>
      <c r="J63" s="18" t="b">
        <f t="shared" si="0"/>
        <v>1</v>
      </c>
      <c r="K63" s="42">
        <f t="shared" si="1"/>
        <v>76140.473503437403</v>
      </c>
      <c r="L63" s="42">
        <f>_xlfn.XLOOKUP(B63,'V2'!A:A,'V2'!Q:Q)</f>
        <v>76140.473503437403</v>
      </c>
      <c r="M63" s="43">
        <f>_xlfn.XLOOKUP(B63,'V2'!A:A,'V2'!L:L)</f>
        <v>0</v>
      </c>
      <c r="N63" s="43">
        <f t="shared" si="2"/>
        <v>77715.605978189211</v>
      </c>
      <c r="O63" s="45">
        <v>77715.605978189211</v>
      </c>
      <c r="P63" s="45">
        <v>0</v>
      </c>
      <c r="Q63" s="44">
        <f t="shared" si="3"/>
        <v>-1575.1324747518083</v>
      </c>
      <c r="R63" s="44">
        <f t="shared" si="4"/>
        <v>-1575.1324747518083</v>
      </c>
      <c r="S63" s="44">
        <f t="shared" si="5"/>
        <v>0</v>
      </c>
      <c r="U63" s="1">
        <v>2</v>
      </c>
      <c r="V63" s="1">
        <f>IFERROR(_xlfn.XLOOKUP(B63,[2]Details!$B:$B,[2]Details!$G:$G),0)</f>
        <v>2</v>
      </c>
      <c r="W63" s="6" t="b">
        <f t="shared" si="6"/>
        <v>1</v>
      </c>
      <c r="X63" s="6" t="b">
        <f t="shared" si="7"/>
        <v>1</v>
      </c>
      <c r="AA63" s="130">
        <f>_xlfn.XLOOKUP(B63,'[3]ECLReportData_2025-06-01_2025-0'!$C:$C,'[3]ECLReportData_2025-06-01_2025-0'!$B:$B)</f>
        <v>3.3080113710702701E+17</v>
      </c>
    </row>
    <row r="64" spans="1:27" x14ac:dyDescent="0.25">
      <c r="A64" s="131" t="s">
        <v>2776</v>
      </c>
      <c r="B64" s="3">
        <v>501027</v>
      </c>
      <c r="C64" s="3" t="s">
        <v>9</v>
      </c>
      <c r="D64" s="2" t="s">
        <v>56</v>
      </c>
      <c r="E64" s="4" t="s">
        <v>11</v>
      </c>
      <c r="F64" s="4" t="str">
        <f>IFERROR(_xlfn.XLOOKUP(B64,[4]Active!$B:$B,[4]Active!$U:$U),0)</f>
        <v>Yes</v>
      </c>
      <c r="G64" s="18" t="s">
        <v>162</v>
      </c>
      <c r="H64" s="18">
        <v>2</v>
      </c>
      <c r="I64" s="18">
        <v>2</v>
      </c>
      <c r="J64" s="18" t="b">
        <f t="shared" si="0"/>
        <v>1</v>
      </c>
      <c r="K64" s="42">
        <f t="shared" si="1"/>
        <v>1020.8481610091463</v>
      </c>
      <c r="L64" s="42">
        <f>_xlfn.XLOOKUP(B64,'V2'!A:A,'V2'!Q:Q)</f>
        <v>1020.8481610091463</v>
      </c>
      <c r="M64" s="43">
        <f>_xlfn.XLOOKUP(B64,'V2'!A:A,'V2'!L:L)</f>
        <v>0</v>
      </c>
      <c r="N64" s="43">
        <f t="shared" si="2"/>
        <v>1256.862760829137</v>
      </c>
      <c r="O64" s="45">
        <v>1256.862760829137</v>
      </c>
      <c r="P64" s="45">
        <v>0</v>
      </c>
      <c r="Q64" s="44">
        <f t="shared" si="3"/>
        <v>-236.01459981999062</v>
      </c>
      <c r="R64" s="44">
        <f t="shared" si="4"/>
        <v>-236.01459981999062</v>
      </c>
      <c r="S64" s="44">
        <f t="shared" si="5"/>
        <v>0</v>
      </c>
      <c r="U64" s="1">
        <v>2</v>
      </c>
      <c r="V64" s="1">
        <f>IFERROR(_xlfn.XLOOKUP(B64,[2]Details!$B:$B,[2]Details!$G:$G),0)</f>
        <v>2</v>
      </c>
      <c r="W64" s="6" t="b">
        <f t="shared" si="6"/>
        <v>1</v>
      </c>
      <c r="X64" s="6" t="b">
        <f t="shared" si="7"/>
        <v>1</v>
      </c>
      <c r="AA64" s="130">
        <f>_xlfn.XLOOKUP(B64,'[3]ECLReportData_2025-06-01_2025-0'!$C:$C,'[3]ECLReportData_2025-06-01_2025-0'!$B:$B)</f>
        <v>3.3080113710702502E+17</v>
      </c>
    </row>
    <row r="65" spans="1:27" x14ac:dyDescent="0.25">
      <c r="A65" s="131" t="s">
        <v>2777</v>
      </c>
      <c r="B65" s="3">
        <v>501146</v>
      </c>
      <c r="C65" s="3" t="s">
        <v>9</v>
      </c>
      <c r="D65" s="2" t="s">
        <v>57</v>
      </c>
      <c r="E65" s="4" t="s">
        <v>11</v>
      </c>
      <c r="F65" s="4" t="str">
        <f>IFERROR(_xlfn.XLOOKUP(B65,[4]Active!$B:$B,[4]Active!$U:$U),0)</f>
        <v>No</v>
      </c>
      <c r="G65" s="18" t="s">
        <v>162</v>
      </c>
      <c r="H65" s="18">
        <v>1</v>
      </c>
      <c r="I65" s="18">
        <v>1</v>
      </c>
      <c r="J65" s="18" t="b">
        <f t="shared" si="0"/>
        <v>1</v>
      </c>
      <c r="K65" s="42">
        <f t="shared" si="1"/>
        <v>9420428.2790415175</v>
      </c>
      <c r="L65" s="42">
        <f>_xlfn.XLOOKUP(B65,'V2'!A:A,'V2'!Q:Q)</f>
        <v>9420428.2790415175</v>
      </c>
      <c r="M65" s="43">
        <f>_xlfn.XLOOKUP(B65,'V2'!A:A,'V2'!L:L)</f>
        <v>0</v>
      </c>
      <c r="N65" s="43">
        <f t="shared" si="2"/>
        <v>9410745.7752621565</v>
      </c>
      <c r="O65" s="45">
        <v>9410745.7752621565</v>
      </c>
      <c r="P65" s="45">
        <v>0</v>
      </c>
      <c r="Q65" s="44">
        <f t="shared" si="3"/>
        <v>9682.5037793610245</v>
      </c>
      <c r="R65" s="44">
        <f t="shared" si="4"/>
        <v>9682.5037793610245</v>
      </c>
      <c r="S65" s="44">
        <f t="shared" si="5"/>
        <v>0</v>
      </c>
      <c r="U65" s="1">
        <v>1</v>
      </c>
      <c r="V65" s="1">
        <f>IFERROR(_xlfn.XLOOKUP(B65,[2]Details!$B:$B,[2]Details!$G:$G),0)</f>
        <v>1</v>
      </c>
      <c r="W65" s="6" t="b">
        <f t="shared" si="6"/>
        <v>1</v>
      </c>
      <c r="X65" s="6" t="b">
        <f t="shared" si="7"/>
        <v>1</v>
      </c>
      <c r="AA65" s="130">
        <f>_xlfn.XLOOKUP(B65,'[3]ECLReportData_2025-06-01_2025-0'!$C:$C,'[3]ECLReportData_2025-06-01_2025-0'!$B:$B)</f>
        <v>3.3080113710703302E+17</v>
      </c>
    </row>
    <row r="66" spans="1:27" x14ac:dyDescent="0.25">
      <c r="A66" s="131" t="s">
        <v>2778</v>
      </c>
      <c r="B66" s="3">
        <v>501145</v>
      </c>
      <c r="C66" s="3" t="s">
        <v>9</v>
      </c>
      <c r="D66" s="2" t="s">
        <v>58</v>
      </c>
      <c r="E66" s="4" t="s">
        <v>11</v>
      </c>
      <c r="F66" s="4" t="str">
        <f>IFERROR(_xlfn.XLOOKUP(B66,[4]Active!$B:$B,[4]Active!$U:$U),0)</f>
        <v>No</v>
      </c>
      <c r="G66" s="18" t="s">
        <v>162</v>
      </c>
      <c r="H66" s="18">
        <v>1</v>
      </c>
      <c r="I66" s="18">
        <v>1</v>
      </c>
      <c r="J66" s="18" t="b">
        <f t="shared" si="0"/>
        <v>1</v>
      </c>
      <c r="K66" s="42">
        <f t="shared" ref="K66:K111" si="11">L66+M66</f>
        <v>100932.0493705564</v>
      </c>
      <c r="L66" s="42">
        <f>_xlfn.XLOOKUP(B66,'V2'!A:A,'V2'!Q:Q)</f>
        <v>0</v>
      </c>
      <c r="M66" s="43">
        <f>_xlfn.XLOOKUP(B66,'V2'!A:A,'V2'!L:L)</f>
        <v>100932.0493705564</v>
      </c>
      <c r="N66" s="43">
        <f t="shared" si="2"/>
        <v>100938.1644025104</v>
      </c>
      <c r="O66" s="45">
        <v>75831.058932215587</v>
      </c>
      <c r="P66" s="45">
        <v>25107.105470294817</v>
      </c>
      <c r="Q66" s="44">
        <f t="shared" ref="Q66:Q111" si="12">K66-N66</f>
        <v>-6.1150319540029159</v>
      </c>
      <c r="R66" s="44">
        <f t="shared" ref="R66:R111" si="13">L66-O66</f>
        <v>-75831.058932215587</v>
      </c>
      <c r="S66" s="44">
        <f t="shared" ref="S66:S111" si="14">M66-P66</f>
        <v>75824.943900261584</v>
      </c>
      <c r="U66" s="1">
        <v>1</v>
      </c>
      <c r="V66" s="1">
        <f>IFERROR(_xlfn.XLOOKUP(B66,[2]Details!$B:$B,[2]Details!$G:$G),0)</f>
        <v>1</v>
      </c>
      <c r="W66" s="6" t="b">
        <f t="shared" si="6"/>
        <v>1</v>
      </c>
      <c r="X66" s="6" t="b">
        <f t="shared" si="7"/>
        <v>1</v>
      </c>
      <c r="AA66" s="130">
        <f>_xlfn.XLOOKUP(B66,'[3]ECLReportData_2025-06-01_2025-0'!$C:$C,'[3]ECLReportData_2025-06-01_2025-0'!$B:$B)</f>
        <v>3.3080113711003398E+17</v>
      </c>
    </row>
    <row r="67" spans="1:27" x14ac:dyDescent="0.25">
      <c r="A67" s="131" t="s">
        <v>2779</v>
      </c>
      <c r="B67" s="3">
        <v>501150</v>
      </c>
      <c r="C67" s="3" t="s">
        <v>9</v>
      </c>
      <c r="D67" s="2" t="s">
        <v>59</v>
      </c>
      <c r="E67" s="4" t="s">
        <v>11</v>
      </c>
      <c r="F67" s="4" t="str">
        <f>IFERROR(_xlfn.XLOOKUP(B67,[4]Active!$B:$B,[4]Active!$U:$U),0)</f>
        <v>Yes</v>
      </c>
      <c r="G67" s="18" t="s">
        <v>162</v>
      </c>
      <c r="H67" s="18">
        <v>2</v>
      </c>
      <c r="I67" s="18">
        <v>2</v>
      </c>
      <c r="J67" s="18" t="b">
        <f t="shared" si="0"/>
        <v>1</v>
      </c>
      <c r="K67" s="42">
        <f t="shared" si="11"/>
        <v>1669.0634836714005</v>
      </c>
      <c r="L67" s="42">
        <f>_xlfn.XLOOKUP(B67,'V2'!A:A,'V2'!Q:Q)</f>
        <v>1669.0634836714005</v>
      </c>
      <c r="M67" s="43">
        <f>_xlfn.XLOOKUP(B67,'V2'!A:A,'V2'!L:L)</f>
        <v>0</v>
      </c>
      <c r="N67" s="43">
        <f t="shared" si="2"/>
        <v>1062.6907690777909</v>
      </c>
      <c r="O67" s="45">
        <v>1062.6907690777909</v>
      </c>
      <c r="P67" s="45">
        <v>0</v>
      </c>
      <c r="Q67" s="44">
        <f t="shared" si="12"/>
        <v>606.37271459360954</v>
      </c>
      <c r="R67" s="44">
        <f t="shared" si="13"/>
        <v>606.37271459360954</v>
      </c>
      <c r="S67" s="44">
        <f t="shared" si="14"/>
        <v>0</v>
      </c>
      <c r="U67" s="1">
        <v>2</v>
      </c>
      <c r="V67" s="1">
        <f>IFERROR(_xlfn.XLOOKUP(B67,[2]Details!$B:$B,[2]Details!$G:$G),0)</f>
        <v>2</v>
      </c>
      <c r="W67" s="6" t="b">
        <f t="shared" si="6"/>
        <v>1</v>
      </c>
      <c r="X67" s="6" t="b">
        <f t="shared" si="7"/>
        <v>1</v>
      </c>
      <c r="AA67" s="130">
        <f>_xlfn.XLOOKUP(B67,'[3]ECLReportData_2025-06-01_2025-0'!$C:$C,'[3]ECLReportData_2025-06-01_2025-0'!$B:$B)</f>
        <v>3.3080113710703398E+17</v>
      </c>
    </row>
    <row r="68" spans="1:27" x14ac:dyDescent="0.25">
      <c r="A68" s="131" t="s">
        <v>2780</v>
      </c>
      <c r="B68" s="3">
        <v>501160</v>
      </c>
      <c r="C68" s="3" t="s">
        <v>9</v>
      </c>
      <c r="D68" s="2" t="s">
        <v>60</v>
      </c>
      <c r="E68" s="4" t="s">
        <v>11</v>
      </c>
      <c r="F68" s="4" t="str">
        <f>IFERROR(_xlfn.XLOOKUP(B68,[4]Active!$B:$B,[4]Active!$U:$U),0)</f>
        <v>No</v>
      </c>
      <c r="G68" s="18" t="s">
        <v>162</v>
      </c>
      <c r="H68" s="18">
        <v>1</v>
      </c>
      <c r="I68" s="18">
        <v>1</v>
      </c>
      <c r="J68" s="18" t="b">
        <f t="shared" si="0"/>
        <v>1</v>
      </c>
      <c r="K68" s="42">
        <f t="shared" si="11"/>
        <v>4291.6470232499942</v>
      </c>
      <c r="L68" s="42">
        <f>_xlfn.XLOOKUP(B68,'V2'!A:A,'V2'!Q:Q)</f>
        <v>4258.1645658964371</v>
      </c>
      <c r="M68" s="43">
        <f>_xlfn.XLOOKUP(B68,'V2'!A:A,'V2'!L:L)</f>
        <v>33.482457353557045</v>
      </c>
      <c r="N68" s="43">
        <f t="shared" si="2"/>
        <v>4267.1540793076902</v>
      </c>
      <c r="O68" s="45">
        <v>3103.0917073526657</v>
      </c>
      <c r="P68" s="45">
        <v>1164.0623719550244</v>
      </c>
      <c r="Q68" s="44">
        <f t="shared" si="12"/>
        <v>24.492943942304009</v>
      </c>
      <c r="R68" s="44">
        <f t="shared" si="13"/>
        <v>1155.0728585437714</v>
      </c>
      <c r="S68" s="44">
        <f t="shared" si="14"/>
        <v>-1130.5799146014674</v>
      </c>
      <c r="U68" s="1">
        <v>1</v>
      </c>
      <c r="V68" s="1">
        <f>IFERROR(_xlfn.XLOOKUP(B68,[2]Details!$B:$B,[2]Details!$G:$G),0)</f>
        <v>1</v>
      </c>
      <c r="W68" s="6" t="b">
        <f t="shared" ref="W68:W131" si="15">U68=H68</f>
        <v>1</v>
      </c>
      <c r="X68" s="6" t="b">
        <f t="shared" ref="X68:X131" si="16">V68=I68</f>
        <v>1</v>
      </c>
      <c r="AA68" s="130">
        <f>_xlfn.XLOOKUP(B68,'[3]ECLReportData_2025-06-01_2025-0'!$C:$C,'[3]ECLReportData_2025-06-01_2025-0'!$B:$B)</f>
        <v>3.3080113711003501E+17</v>
      </c>
    </row>
    <row r="69" spans="1:27" x14ac:dyDescent="0.25">
      <c r="A69" s="131" t="s">
        <v>2781</v>
      </c>
      <c r="B69" s="3">
        <v>501220</v>
      </c>
      <c r="C69" s="3" t="s">
        <v>9</v>
      </c>
      <c r="D69" s="2" t="s">
        <v>61</v>
      </c>
      <c r="E69" s="4" t="s">
        <v>11</v>
      </c>
      <c r="F69" s="4" t="str">
        <f>IFERROR(_xlfn.XLOOKUP(B69,[4]Active!$B:$B,[4]Active!$U:$U),0)</f>
        <v>No</v>
      </c>
      <c r="G69" s="18" t="s">
        <v>162</v>
      </c>
      <c r="H69" s="18">
        <v>1</v>
      </c>
      <c r="I69" s="18">
        <v>1</v>
      </c>
      <c r="J69" s="18" t="b">
        <f t="shared" si="0"/>
        <v>1</v>
      </c>
      <c r="K69" s="42">
        <f t="shared" si="11"/>
        <v>303286.25710999646</v>
      </c>
      <c r="L69" s="42">
        <f>_xlfn.XLOOKUP(B69,'V2'!A:A,'V2'!Q:Q)</f>
        <v>271938.37874719675</v>
      </c>
      <c r="M69" s="43">
        <f>_xlfn.XLOOKUP(B69,'V2'!A:A,'V2'!L:L)</f>
        <v>31347.878362799729</v>
      </c>
      <c r="N69" s="43">
        <f t="shared" si="2"/>
        <v>330616.58469946031</v>
      </c>
      <c r="O69" s="45">
        <v>317475.75949951931</v>
      </c>
      <c r="P69" s="45">
        <v>13140.825199941017</v>
      </c>
      <c r="Q69" s="44">
        <f t="shared" si="12"/>
        <v>-27330.32758946385</v>
      </c>
      <c r="R69" s="44">
        <f t="shared" si="13"/>
        <v>-45537.380752322555</v>
      </c>
      <c r="S69" s="44">
        <f t="shared" si="14"/>
        <v>18207.053162858712</v>
      </c>
      <c r="U69" s="1">
        <v>1</v>
      </c>
      <c r="V69" s="1">
        <f>IFERROR(_xlfn.XLOOKUP(B69,[2]Details!$B:$B,[2]Details!$G:$G),0)</f>
        <v>1</v>
      </c>
      <c r="W69" s="6" t="b">
        <f t="shared" si="15"/>
        <v>1</v>
      </c>
      <c r="X69" s="6" t="b">
        <f t="shared" si="16"/>
        <v>1</v>
      </c>
      <c r="AA69" s="130">
        <f>_xlfn.XLOOKUP(B69,'[3]ECLReportData_2025-06-01_2025-0'!$C:$C,'[3]ECLReportData_2025-06-01_2025-0'!$B:$B)</f>
        <v>3.3080113712003898E+17</v>
      </c>
    </row>
    <row r="70" spans="1:27" x14ac:dyDescent="0.25">
      <c r="A70" s="131" t="s">
        <v>2782</v>
      </c>
      <c r="B70" s="3">
        <v>501201</v>
      </c>
      <c r="C70" s="3" t="s">
        <v>9</v>
      </c>
      <c r="D70" s="2" t="s">
        <v>62</v>
      </c>
      <c r="E70" s="4" t="s">
        <v>11</v>
      </c>
      <c r="F70" s="4" t="str">
        <f>IFERROR(_xlfn.XLOOKUP(B70,[4]Active!$B:$B,[4]Active!$U:$U),0)</f>
        <v>No</v>
      </c>
      <c r="G70" s="18" t="s">
        <v>162</v>
      </c>
      <c r="H70" s="18">
        <v>1</v>
      </c>
      <c r="I70" s="18">
        <v>1</v>
      </c>
      <c r="J70" s="18" t="b">
        <f t="shared" ref="J70:J133" si="17">H70=I70</f>
        <v>1</v>
      </c>
      <c r="K70" s="42">
        <f t="shared" si="11"/>
        <v>1636165.7456576643</v>
      </c>
      <c r="L70" s="42">
        <f>_xlfn.XLOOKUP(B70,'V2'!A:A,'V2'!Q:Q)</f>
        <v>0</v>
      </c>
      <c r="M70" s="43">
        <f>_xlfn.XLOOKUP(B70,'V2'!A:A,'V2'!L:L)</f>
        <v>1636165.7456576643</v>
      </c>
      <c r="N70" s="43">
        <f t="shared" ref="N70:N133" si="18">O70+P70</f>
        <v>1636286.7696464681</v>
      </c>
      <c r="O70" s="45">
        <v>120554.27990769828</v>
      </c>
      <c r="P70" s="45">
        <v>1515732.4897387698</v>
      </c>
      <c r="Q70" s="44">
        <f t="shared" si="12"/>
        <v>-121.02398880384862</v>
      </c>
      <c r="R70" s="44">
        <f t="shared" si="13"/>
        <v>-120554.27990769828</v>
      </c>
      <c r="S70" s="44">
        <f t="shared" si="14"/>
        <v>120433.25591889443</v>
      </c>
      <c r="U70" s="1">
        <v>1</v>
      </c>
      <c r="V70" s="1">
        <f>IFERROR(_xlfn.XLOOKUP(B70,[2]Details!$B:$B,[2]Details!$G:$G),0)</f>
        <v>1</v>
      </c>
      <c r="W70" s="6" t="b">
        <f t="shared" si="15"/>
        <v>1</v>
      </c>
      <c r="X70" s="6" t="b">
        <f t="shared" si="16"/>
        <v>1</v>
      </c>
      <c r="AA70" s="130">
        <f>_xlfn.XLOOKUP(B70,'[3]ECLReportData_2025-06-01_2025-0'!$C:$C,'[3]ECLReportData_2025-06-01_2025-0'!$B:$B)</f>
        <v>3.3080113711003802E+17</v>
      </c>
    </row>
    <row r="71" spans="1:27" x14ac:dyDescent="0.25">
      <c r="A71" s="131" t="s">
        <v>2783</v>
      </c>
      <c r="B71" s="3">
        <v>501176</v>
      </c>
      <c r="C71" s="3" t="s">
        <v>9</v>
      </c>
      <c r="D71" s="2" t="s">
        <v>63</v>
      </c>
      <c r="E71" s="4" t="s">
        <v>11</v>
      </c>
      <c r="F71" s="4" t="str">
        <f>IFERROR(_xlfn.XLOOKUP(B71,[4]Active!$B:$B,[4]Active!$U:$U),0)</f>
        <v>No</v>
      </c>
      <c r="G71" s="18" t="s">
        <v>162</v>
      </c>
      <c r="H71" s="18">
        <v>1</v>
      </c>
      <c r="I71" s="18">
        <v>1</v>
      </c>
      <c r="J71" s="18" t="b">
        <f t="shared" si="17"/>
        <v>1</v>
      </c>
      <c r="K71" s="42">
        <f t="shared" si="11"/>
        <v>414.22962417703837</v>
      </c>
      <c r="L71" s="42">
        <f>_xlfn.XLOOKUP(B71,'V2'!A:A,'V2'!Q:Q)</f>
        <v>414.22962417703837</v>
      </c>
      <c r="M71" s="43">
        <f>_xlfn.XLOOKUP(B71,'V2'!A:A,'V2'!L:L)</f>
        <v>0</v>
      </c>
      <c r="N71" s="43">
        <f t="shared" si="18"/>
        <v>452.41442065241893</v>
      </c>
      <c r="O71" s="45">
        <v>452.41442065241893</v>
      </c>
      <c r="P71" s="45">
        <v>0</v>
      </c>
      <c r="Q71" s="44">
        <f t="shared" si="12"/>
        <v>-38.184796475380551</v>
      </c>
      <c r="R71" s="44">
        <f t="shared" si="13"/>
        <v>-38.184796475380551</v>
      </c>
      <c r="S71" s="44">
        <f t="shared" si="14"/>
        <v>0</v>
      </c>
      <c r="U71" s="1">
        <v>1</v>
      </c>
      <c r="V71" s="1">
        <f>IFERROR(_xlfn.XLOOKUP(B71,[2]Details!$B:$B,[2]Details!$G:$G),0)</f>
        <v>1</v>
      </c>
      <c r="W71" s="6" t="b">
        <f t="shared" si="15"/>
        <v>1</v>
      </c>
      <c r="X71" s="6" t="b">
        <f t="shared" si="16"/>
        <v>1</v>
      </c>
      <c r="AA71" s="130">
        <f>_xlfn.XLOOKUP(B71,'[3]ECLReportData_2025-06-01_2025-0'!$C:$C,'[3]ECLReportData_2025-06-01_2025-0'!$B:$B)</f>
        <v>3.3080113710703603E+17</v>
      </c>
    </row>
    <row r="72" spans="1:27" x14ac:dyDescent="0.25">
      <c r="A72" s="131" t="s">
        <v>2784</v>
      </c>
      <c r="B72" s="3">
        <v>501186</v>
      </c>
      <c r="C72" s="3" t="s">
        <v>9</v>
      </c>
      <c r="D72" s="2" t="s">
        <v>63</v>
      </c>
      <c r="E72" s="4" t="s">
        <v>11</v>
      </c>
      <c r="F72" s="4" t="str">
        <f>IFERROR(_xlfn.XLOOKUP(B72,[4]Active!$B:$B,[4]Active!$U:$U),0)</f>
        <v>No</v>
      </c>
      <c r="G72" s="18" t="s">
        <v>162</v>
      </c>
      <c r="H72" s="18">
        <v>1</v>
      </c>
      <c r="I72" s="18">
        <v>1</v>
      </c>
      <c r="J72" s="18" t="b">
        <f t="shared" si="17"/>
        <v>1</v>
      </c>
      <c r="K72" s="42">
        <f t="shared" si="11"/>
        <v>414.22962417703837</v>
      </c>
      <c r="L72" s="42">
        <f>_xlfn.XLOOKUP(B72,'V2'!A:A,'V2'!Q:Q)</f>
        <v>414.22962417703837</v>
      </c>
      <c r="M72" s="43">
        <f>_xlfn.XLOOKUP(B72,'V2'!A:A,'V2'!L:L)</f>
        <v>0</v>
      </c>
      <c r="N72" s="43">
        <f t="shared" si="18"/>
        <v>452.41442065241893</v>
      </c>
      <c r="O72" s="45">
        <v>452.41442065241893</v>
      </c>
      <c r="P72" s="45">
        <v>0</v>
      </c>
      <c r="Q72" s="44">
        <f t="shared" si="12"/>
        <v>-38.184796475380551</v>
      </c>
      <c r="R72" s="44">
        <f t="shared" si="13"/>
        <v>-38.184796475380551</v>
      </c>
      <c r="S72" s="44">
        <f t="shared" si="14"/>
        <v>0</v>
      </c>
      <c r="U72" s="1">
        <v>1</v>
      </c>
      <c r="V72" s="1">
        <f>IFERROR(_xlfn.XLOOKUP(B72,[2]Details!$B:$B,[2]Details!$G:$G),0)</f>
        <v>1</v>
      </c>
      <c r="W72" s="6" t="b">
        <f t="shared" si="15"/>
        <v>1</v>
      </c>
      <c r="X72" s="6" t="b">
        <f t="shared" si="16"/>
        <v>1</v>
      </c>
      <c r="AA72" s="130">
        <f>_xlfn.XLOOKUP(B72,'[3]ECLReportData_2025-06-01_2025-0'!$C:$C,'[3]ECLReportData_2025-06-01_2025-0'!$B:$B)</f>
        <v>3.3080113710703603E+17</v>
      </c>
    </row>
    <row r="73" spans="1:27" x14ac:dyDescent="0.25">
      <c r="A73" s="131" t="s">
        <v>2785</v>
      </c>
      <c r="B73" s="3">
        <v>501187</v>
      </c>
      <c r="C73" s="3" t="s">
        <v>9</v>
      </c>
      <c r="D73" s="2" t="s">
        <v>63</v>
      </c>
      <c r="E73" s="4" t="s">
        <v>11</v>
      </c>
      <c r="F73" s="4" t="str">
        <f>IFERROR(_xlfn.XLOOKUP(B73,[4]Active!$B:$B,[4]Active!$U:$U),0)</f>
        <v>No</v>
      </c>
      <c r="G73" s="18" t="s">
        <v>162</v>
      </c>
      <c r="H73" s="18">
        <v>1</v>
      </c>
      <c r="I73" s="18">
        <v>1</v>
      </c>
      <c r="J73" s="18" t="b">
        <f t="shared" si="17"/>
        <v>1</v>
      </c>
      <c r="K73" s="42">
        <f t="shared" si="11"/>
        <v>414.22962417703837</v>
      </c>
      <c r="L73" s="42">
        <f>_xlfn.XLOOKUP(B73,'V2'!A:A,'V2'!Q:Q)</f>
        <v>414.22962417703837</v>
      </c>
      <c r="M73" s="43">
        <f>_xlfn.XLOOKUP(B73,'V2'!A:A,'V2'!L:L)</f>
        <v>0</v>
      </c>
      <c r="N73" s="43">
        <f t="shared" si="18"/>
        <v>452.41442065241893</v>
      </c>
      <c r="O73" s="45">
        <v>452.41442065241893</v>
      </c>
      <c r="P73" s="45">
        <v>0</v>
      </c>
      <c r="Q73" s="44">
        <f t="shared" si="12"/>
        <v>-38.184796475380551</v>
      </c>
      <c r="R73" s="44">
        <f t="shared" si="13"/>
        <v>-38.184796475380551</v>
      </c>
      <c r="S73" s="44">
        <f t="shared" si="14"/>
        <v>0</v>
      </c>
      <c r="U73" s="1">
        <v>1</v>
      </c>
      <c r="V73" s="1">
        <f>IFERROR(_xlfn.XLOOKUP(B73,[2]Details!$B:$B,[2]Details!$G:$G),0)</f>
        <v>1</v>
      </c>
      <c r="W73" s="6" t="b">
        <f t="shared" si="15"/>
        <v>1</v>
      </c>
      <c r="X73" s="6" t="b">
        <f t="shared" si="16"/>
        <v>1</v>
      </c>
      <c r="AA73" s="130">
        <f>_xlfn.XLOOKUP(B73,'[3]ECLReportData_2025-06-01_2025-0'!$C:$C,'[3]ECLReportData_2025-06-01_2025-0'!$B:$B)</f>
        <v>3.3080113710703603E+17</v>
      </c>
    </row>
    <row r="74" spans="1:27" x14ac:dyDescent="0.25">
      <c r="A74" s="131" t="s">
        <v>2786</v>
      </c>
      <c r="B74" s="3">
        <v>501204</v>
      </c>
      <c r="C74" s="3" t="s">
        <v>9</v>
      </c>
      <c r="D74" s="2" t="s">
        <v>63</v>
      </c>
      <c r="E74" s="4" t="s">
        <v>11</v>
      </c>
      <c r="F74" s="4" t="str">
        <f>IFERROR(_xlfn.XLOOKUP(B74,[4]Active!$B:$B,[4]Active!$U:$U),0)</f>
        <v>No</v>
      </c>
      <c r="G74" s="18" t="s">
        <v>162</v>
      </c>
      <c r="H74" s="18">
        <v>1</v>
      </c>
      <c r="I74" s="18">
        <v>1</v>
      </c>
      <c r="J74" s="18" t="b">
        <f t="shared" si="17"/>
        <v>1</v>
      </c>
      <c r="K74" s="42">
        <f t="shared" si="11"/>
        <v>452.31970672869602</v>
      </c>
      <c r="L74" s="42">
        <f>_xlfn.XLOOKUP(B74,'V2'!A:A,'V2'!Q:Q)</f>
        <v>452.31970672869602</v>
      </c>
      <c r="M74" s="43">
        <f>_xlfn.XLOOKUP(B74,'V2'!A:A,'V2'!L:L)</f>
        <v>0</v>
      </c>
      <c r="N74" s="43">
        <f t="shared" si="18"/>
        <v>490.32772590732873</v>
      </c>
      <c r="O74" s="45">
        <v>490.32772590732873</v>
      </c>
      <c r="P74" s="45">
        <v>0</v>
      </c>
      <c r="Q74" s="44">
        <f t="shared" si="12"/>
        <v>-38.008019178632708</v>
      </c>
      <c r="R74" s="44">
        <f t="shared" si="13"/>
        <v>-38.008019178632708</v>
      </c>
      <c r="S74" s="44">
        <f t="shared" si="14"/>
        <v>0</v>
      </c>
      <c r="U74" s="1">
        <v>1</v>
      </c>
      <c r="V74" s="1">
        <f>IFERROR(_xlfn.XLOOKUP(B74,[2]Details!$B:$B,[2]Details!$G:$G),0)</f>
        <v>1</v>
      </c>
      <c r="W74" s="6" t="b">
        <f t="shared" si="15"/>
        <v>1</v>
      </c>
      <c r="X74" s="6" t="b">
        <f t="shared" si="16"/>
        <v>1</v>
      </c>
      <c r="AA74" s="130">
        <f>_xlfn.XLOOKUP(B74,'[3]ECLReportData_2025-06-01_2025-0'!$C:$C,'[3]ECLReportData_2025-06-01_2025-0'!$B:$B)</f>
        <v>3.3080113710703603E+17</v>
      </c>
    </row>
    <row r="75" spans="1:27" x14ac:dyDescent="0.25">
      <c r="A75" s="131" t="s">
        <v>2787</v>
      </c>
      <c r="B75" s="3">
        <v>501205</v>
      </c>
      <c r="C75" s="3" t="s">
        <v>9</v>
      </c>
      <c r="D75" s="2" t="s">
        <v>63</v>
      </c>
      <c r="E75" s="4" t="s">
        <v>11</v>
      </c>
      <c r="F75" s="4" t="str">
        <f>IFERROR(_xlfn.XLOOKUP(B75,[4]Active!$B:$B,[4]Active!$U:$U),0)</f>
        <v>No</v>
      </c>
      <c r="G75" s="18" t="s">
        <v>162</v>
      </c>
      <c r="H75" s="18">
        <v>1</v>
      </c>
      <c r="I75" s="18">
        <v>1</v>
      </c>
      <c r="J75" s="18" t="b">
        <f t="shared" si="17"/>
        <v>1</v>
      </c>
      <c r="K75" s="42">
        <f t="shared" si="11"/>
        <v>452.31970672869602</v>
      </c>
      <c r="L75" s="42">
        <f>_xlfn.XLOOKUP(B75,'V2'!A:A,'V2'!Q:Q)</f>
        <v>452.31970672869602</v>
      </c>
      <c r="M75" s="43">
        <f>_xlfn.XLOOKUP(B75,'V2'!A:A,'V2'!L:L)</f>
        <v>0</v>
      </c>
      <c r="N75" s="43">
        <f t="shared" si="18"/>
        <v>490.34833004221178</v>
      </c>
      <c r="O75" s="45">
        <v>490.34833004221178</v>
      </c>
      <c r="P75" s="45">
        <v>0</v>
      </c>
      <c r="Q75" s="44">
        <f t="shared" si="12"/>
        <v>-38.028623313515766</v>
      </c>
      <c r="R75" s="44">
        <f t="shared" si="13"/>
        <v>-38.028623313515766</v>
      </c>
      <c r="S75" s="44">
        <f t="shared" si="14"/>
        <v>0</v>
      </c>
      <c r="U75" s="1">
        <v>1</v>
      </c>
      <c r="V75" s="1">
        <f>IFERROR(_xlfn.XLOOKUP(B75,[2]Details!$B:$B,[2]Details!$G:$G),0)</f>
        <v>1</v>
      </c>
      <c r="W75" s="6" t="b">
        <f t="shared" si="15"/>
        <v>1</v>
      </c>
      <c r="X75" s="6" t="b">
        <f t="shared" si="16"/>
        <v>1</v>
      </c>
      <c r="AA75" s="130">
        <f>_xlfn.XLOOKUP(B75,'[3]ECLReportData_2025-06-01_2025-0'!$C:$C,'[3]ECLReportData_2025-06-01_2025-0'!$B:$B)</f>
        <v>3.3080113710703603E+17</v>
      </c>
    </row>
    <row r="76" spans="1:27" x14ac:dyDescent="0.25">
      <c r="A76" s="131" t="s">
        <v>2788</v>
      </c>
      <c r="B76" s="3">
        <v>501211</v>
      </c>
      <c r="C76" s="3" t="s">
        <v>9</v>
      </c>
      <c r="D76" s="2" t="s">
        <v>64</v>
      </c>
      <c r="E76" s="4" t="s">
        <v>11</v>
      </c>
      <c r="F76" s="4" t="str">
        <f>IFERROR(_xlfn.XLOOKUP(B76,[4]Active!$B:$B,[4]Active!$U:$U),0)</f>
        <v>No</v>
      </c>
      <c r="G76" s="18" t="s">
        <v>162</v>
      </c>
      <c r="H76" s="18">
        <v>1</v>
      </c>
      <c r="I76" s="18">
        <v>1</v>
      </c>
      <c r="J76" s="18" t="b">
        <f t="shared" si="17"/>
        <v>1</v>
      </c>
      <c r="K76" s="42">
        <f t="shared" si="11"/>
        <v>67468.169822780721</v>
      </c>
      <c r="L76" s="42">
        <f>_xlfn.XLOOKUP(B76,'V2'!A:A,'V2'!Q:Q)</f>
        <v>15358.212719750431</v>
      </c>
      <c r="M76" s="43">
        <f>_xlfn.XLOOKUP(B76,'V2'!A:A,'V2'!L:L)</f>
        <v>52109.95710303029</v>
      </c>
      <c r="N76" s="43">
        <f t="shared" si="18"/>
        <v>73063.591015550075</v>
      </c>
      <c r="O76" s="45">
        <v>23168.907381527373</v>
      </c>
      <c r="P76" s="45">
        <v>49894.683634022702</v>
      </c>
      <c r="Q76" s="44">
        <f t="shared" si="12"/>
        <v>-5595.4211927693541</v>
      </c>
      <c r="R76" s="44">
        <f t="shared" si="13"/>
        <v>-7810.6946617769427</v>
      </c>
      <c r="S76" s="44">
        <f t="shared" si="14"/>
        <v>2215.2734690075886</v>
      </c>
      <c r="U76" s="1">
        <v>1</v>
      </c>
      <c r="V76" s="1">
        <f>IFERROR(_xlfn.XLOOKUP(B76,[2]Details!$B:$B,[2]Details!$G:$G),0)</f>
        <v>1</v>
      </c>
      <c r="W76" s="6" t="b">
        <f t="shared" si="15"/>
        <v>1</v>
      </c>
      <c r="X76" s="6" t="b">
        <f t="shared" si="16"/>
        <v>1</v>
      </c>
      <c r="AA76" s="130">
        <f>_xlfn.XLOOKUP(B76,'[3]ECLReportData_2025-06-01_2025-0'!$C:$C,'[3]ECLReportData_2025-06-01_2025-0'!$B:$B)</f>
        <v>3.3080113711004E+17</v>
      </c>
    </row>
    <row r="77" spans="1:27" x14ac:dyDescent="0.25">
      <c r="A77" s="131" t="s">
        <v>2789</v>
      </c>
      <c r="B77" s="3">
        <v>500790</v>
      </c>
      <c r="C77" s="3" t="s">
        <v>9</v>
      </c>
      <c r="D77" s="2" t="s">
        <v>65</v>
      </c>
      <c r="E77" s="4" t="s">
        <v>11</v>
      </c>
      <c r="F77" s="4" t="str">
        <f>IFERROR(_xlfn.XLOOKUP(B77,[4]Active!$B:$B,[4]Active!$U:$U),0)</f>
        <v>No</v>
      </c>
      <c r="G77" s="18" t="s">
        <v>162</v>
      </c>
      <c r="H77" s="18">
        <v>1</v>
      </c>
      <c r="I77" s="18">
        <v>1</v>
      </c>
      <c r="J77" s="18" t="b">
        <f t="shared" si="17"/>
        <v>1</v>
      </c>
      <c r="K77" s="42">
        <f t="shared" si="11"/>
        <v>2950242.0568218129</v>
      </c>
      <c r="L77" s="42">
        <f>_xlfn.XLOOKUP(B77,'V2'!A:A,'V2'!Q:Q)</f>
        <v>1870304.873813139</v>
      </c>
      <c r="M77" s="43">
        <f>_xlfn.XLOOKUP(B77,'V2'!A:A,'V2'!L:L)</f>
        <v>1079937.1830086738</v>
      </c>
      <c r="N77" s="43">
        <f t="shared" si="18"/>
        <v>2685501.1925002122</v>
      </c>
      <c r="O77" s="45">
        <v>1421315.0086612741</v>
      </c>
      <c r="P77" s="45">
        <v>1264186.1838389381</v>
      </c>
      <c r="Q77" s="44">
        <f t="shared" si="12"/>
        <v>264740.86432160065</v>
      </c>
      <c r="R77" s="44">
        <f t="shared" si="13"/>
        <v>448989.86515186494</v>
      </c>
      <c r="S77" s="44">
        <f t="shared" si="14"/>
        <v>-184249.0008302643</v>
      </c>
      <c r="U77" s="1">
        <v>1</v>
      </c>
      <c r="V77" s="1">
        <f>IFERROR(_xlfn.XLOOKUP(B77,[2]Details!$B:$B,[2]Details!$G:$G),0)</f>
        <v>1</v>
      </c>
      <c r="W77" s="6" t="b">
        <f t="shared" si="15"/>
        <v>1</v>
      </c>
      <c r="X77" s="6" t="b">
        <f t="shared" si="16"/>
        <v>1</v>
      </c>
      <c r="AA77" s="130">
        <f>_xlfn.XLOOKUP(B77,'[3]ECLReportData_2025-06-01_2025-0'!$C:$C,'[3]ECLReportData_2025-06-01_2025-0'!$B:$B)</f>
        <v>3.3080113711001101E+17</v>
      </c>
    </row>
    <row r="78" spans="1:27" x14ac:dyDescent="0.25">
      <c r="A78" s="131" t="s">
        <v>2790</v>
      </c>
      <c r="B78" s="3">
        <v>500783</v>
      </c>
      <c r="C78" s="3" t="s">
        <v>9</v>
      </c>
      <c r="D78" s="2" t="s">
        <v>66</v>
      </c>
      <c r="E78" s="4" t="s">
        <v>11</v>
      </c>
      <c r="F78" s="4" t="str">
        <f>IFERROR(_xlfn.XLOOKUP(B78,[4]Active!$B:$B,[4]Active!$U:$U),0)</f>
        <v>No</v>
      </c>
      <c r="G78" s="18" t="s">
        <v>162</v>
      </c>
      <c r="H78" s="18">
        <v>1</v>
      </c>
      <c r="I78" s="18">
        <v>1</v>
      </c>
      <c r="J78" s="18" t="b">
        <f t="shared" si="17"/>
        <v>1</v>
      </c>
      <c r="K78" s="42">
        <f t="shared" si="11"/>
        <v>1170677.3989257801</v>
      </c>
      <c r="L78" s="42">
        <f>_xlfn.XLOOKUP(B78,'V2'!A:A,'V2'!Q:Q)</f>
        <v>737512.65444922971</v>
      </c>
      <c r="M78" s="43">
        <f>_xlfn.XLOOKUP(B78,'V2'!A:A,'V2'!L:L)</f>
        <v>433164.74447655038</v>
      </c>
      <c r="N78" s="43">
        <f t="shared" si="18"/>
        <v>934365.65734069864</v>
      </c>
      <c r="O78" s="45">
        <v>285367.83353344898</v>
      </c>
      <c r="P78" s="45">
        <v>648997.82380724966</v>
      </c>
      <c r="Q78" s="44">
        <f t="shared" si="12"/>
        <v>236311.74158508144</v>
      </c>
      <c r="R78" s="44">
        <f t="shared" si="13"/>
        <v>452144.82091578073</v>
      </c>
      <c r="S78" s="44">
        <f t="shared" si="14"/>
        <v>-215833.07933069929</v>
      </c>
      <c r="U78" s="1">
        <v>1</v>
      </c>
      <c r="V78" s="1">
        <f>IFERROR(_xlfn.XLOOKUP(B78,[2]Details!$B:$B,[2]Details!$G:$G),0)</f>
        <v>1</v>
      </c>
      <c r="W78" s="6" t="b">
        <f t="shared" si="15"/>
        <v>1</v>
      </c>
      <c r="X78" s="6" t="b">
        <f t="shared" si="16"/>
        <v>1</v>
      </c>
      <c r="AA78" s="130">
        <f>_xlfn.XLOOKUP(B78,'[3]ECLReportData_2025-06-01_2025-0'!$C:$C,'[3]ECLReportData_2025-06-01_2025-0'!$B:$B)</f>
        <v>3.3080113711001101E+17</v>
      </c>
    </row>
    <row r="79" spans="1:27" x14ac:dyDescent="0.25">
      <c r="A79" s="131" t="s">
        <v>2791</v>
      </c>
      <c r="B79" s="3">
        <v>501240</v>
      </c>
      <c r="C79" s="3" t="s">
        <v>9</v>
      </c>
      <c r="D79" s="2" t="s">
        <v>67</v>
      </c>
      <c r="E79" s="4" t="s">
        <v>11</v>
      </c>
      <c r="F79" s="4" t="str">
        <f>IFERROR(_xlfn.XLOOKUP(B79,[4]Active!$B:$B,[4]Active!$U:$U),0)</f>
        <v>No</v>
      </c>
      <c r="G79" s="18" t="s">
        <v>162</v>
      </c>
      <c r="H79" s="18">
        <v>1</v>
      </c>
      <c r="I79" s="18">
        <v>1</v>
      </c>
      <c r="J79" s="18" t="b">
        <f t="shared" si="17"/>
        <v>1</v>
      </c>
      <c r="K79" s="42">
        <f t="shared" si="11"/>
        <v>82348.998589857933</v>
      </c>
      <c r="L79" s="42">
        <f>_xlfn.XLOOKUP(B79,'V2'!A:A,'V2'!Q:Q)</f>
        <v>82348.998589857933</v>
      </c>
      <c r="M79" s="43">
        <f>_xlfn.XLOOKUP(B79,'V2'!A:A,'V2'!L:L)</f>
        <v>0</v>
      </c>
      <c r="N79" s="43">
        <f t="shared" si="18"/>
        <v>81792.163329944975</v>
      </c>
      <c r="O79" s="45">
        <v>81792.163329944975</v>
      </c>
      <c r="P79" s="45">
        <v>0</v>
      </c>
      <c r="Q79" s="44">
        <f t="shared" si="12"/>
        <v>556.83525991295755</v>
      </c>
      <c r="R79" s="44">
        <f t="shared" si="13"/>
        <v>556.83525991295755</v>
      </c>
      <c r="S79" s="44">
        <f t="shared" si="14"/>
        <v>0</v>
      </c>
      <c r="U79" s="1">
        <v>1</v>
      </c>
      <c r="V79" s="1">
        <f>IFERROR(_xlfn.XLOOKUP(B79,[2]Details!$B:$B,[2]Details!$G:$G),0)</f>
        <v>1</v>
      </c>
      <c r="W79" s="6" t="b">
        <f t="shared" si="15"/>
        <v>1</v>
      </c>
      <c r="X79" s="6" t="b">
        <f t="shared" si="16"/>
        <v>1</v>
      </c>
      <c r="AA79" s="130">
        <f>_xlfn.XLOOKUP(B79,'[3]ECLReportData_2025-06-01_2025-0'!$C:$C,'[3]ECLReportData_2025-06-01_2025-0'!$B:$B)</f>
        <v>3.3080113712104102E+17</v>
      </c>
    </row>
    <row r="80" spans="1:27" x14ac:dyDescent="0.25">
      <c r="A80" s="131" t="s">
        <v>2792</v>
      </c>
      <c r="B80" s="3">
        <v>501174</v>
      </c>
      <c r="C80" s="3" t="s">
        <v>9</v>
      </c>
      <c r="D80" s="2" t="s">
        <v>68</v>
      </c>
      <c r="E80" s="4" t="s">
        <v>11</v>
      </c>
      <c r="F80" s="4" t="str">
        <f>IFERROR(_xlfn.XLOOKUP(B80,[4]Active!$B:$B,[4]Active!$U:$U),0)</f>
        <v>No</v>
      </c>
      <c r="G80" s="18" t="s">
        <v>162</v>
      </c>
      <c r="H80" s="18">
        <v>1</v>
      </c>
      <c r="I80" s="18">
        <v>1</v>
      </c>
      <c r="J80" s="18" t="b">
        <f t="shared" si="17"/>
        <v>1</v>
      </c>
      <c r="K80" s="42">
        <f t="shared" si="11"/>
        <v>5026.3418148203664</v>
      </c>
      <c r="L80" s="42">
        <f>_xlfn.XLOOKUP(B80,'V2'!A:A,'V2'!Q:Q)</f>
        <v>2199.6346619065171</v>
      </c>
      <c r="M80" s="43">
        <f>_xlfn.XLOOKUP(B80,'V2'!A:A,'V2'!L:L)</f>
        <v>2826.7071529138493</v>
      </c>
      <c r="N80" s="43">
        <f t="shared" si="18"/>
        <v>1932.1690415123469</v>
      </c>
      <c r="O80" s="45">
        <v>1762.0298098695259</v>
      </c>
      <c r="P80" s="45">
        <v>170.13923164282087</v>
      </c>
      <c r="Q80" s="44">
        <f t="shared" si="12"/>
        <v>3094.1727733080197</v>
      </c>
      <c r="R80" s="44">
        <f t="shared" si="13"/>
        <v>437.60485203699113</v>
      </c>
      <c r="S80" s="44">
        <f t="shared" si="14"/>
        <v>2656.5679212710284</v>
      </c>
      <c r="U80" s="1">
        <v>1</v>
      </c>
      <c r="V80" s="1">
        <f>IFERROR(_xlfn.XLOOKUP(B80,[2]Details!$B:$B,[2]Details!$G:$G),0)</f>
        <v>1</v>
      </c>
      <c r="W80" s="6" t="b">
        <f t="shared" si="15"/>
        <v>1</v>
      </c>
      <c r="X80" s="6" t="b">
        <f t="shared" si="16"/>
        <v>1</v>
      </c>
      <c r="AA80" s="130">
        <f>_xlfn.XLOOKUP(B80,'[3]ECLReportData_2025-06-01_2025-0'!$C:$C,'[3]ECLReportData_2025-06-01_2025-0'!$B:$B)</f>
        <v>3.3080113710703802E+17</v>
      </c>
    </row>
    <row r="81" spans="1:27" x14ac:dyDescent="0.25">
      <c r="A81" s="131" t="s">
        <v>2793</v>
      </c>
      <c r="B81" s="3">
        <v>501216</v>
      </c>
      <c r="C81" s="3" t="s">
        <v>9</v>
      </c>
      <c r="D81" s="2" t="s">
        <v>69</v>
      </c>
      <c r="E81" s="4" t="s">
        <v>29</v>
      </c>
      <c r="F81" s="4" t="str">
        <f>IFERROR(_xlfn.XLOOKUP(B81,[4]Active!$B:$B,[4]Active!$U:$U),0)</f>
        <v>No</v>
      </c>
      <c r="G81" s="18" t="s">
        <v>162</v>
      </c>
      <c r="H81" s="18">
        <v>1</v>
      </c>
      <c r="I81" s="18">
        <v>1</v>
      </c>
      <c r="J81" s="18" t="b">
        <f t="shared" si="17"/>
        <v>1</v>
      </c>
      <c r="K81" s="42">
        <f t="shared" si="11"/>
        <v>1139558.3148171313</v>
      </c>
      <c r="L81" s="42">
        <f>_xlfn.XLOOKUP(B81,'V2'!A:A,'V2'!Q:Q)</f>
        <v>1139558.3148171313</v>
      </c>
      <c r="M81" s="43">
        <f>_xlfn.XLOOKUP(B81,'V2'!A:A,'V2'!L:L)</f>
        <v>0</v>
      </c>
      <c r="N81" s="43">
        <f t="shared" si="18"/>
        <v>1145573.3238840681</v>
      </c>
      <c r="O81" s="45">
        <v>1145573.3238840681</v>
      </c>
      <c r="P81" s="45">
        <v>0</v>
      </c>
      <c r="Q81" s="44">
        <f t="shared" si="12"/>
        <v>-6015.0090669367928</v>
      </c>
      <c r="R81" s="44">
        <f t="shared" si="13"/>
        <v>-6015.0090669367928</v>
      </c>
      <c r="S81" s="44">
        <f t="shared" si="14"/>
        <v>0</v>
      </c>
      <c r="U81" s="1">
        <v>1</v>
      </c>
      <c r="V81" s="1">
        <f>IFERROR(_xlfn.XLOOKUP(B81,[2]Details!$B:$B,[2]Details!$G:$G),0)</f>
        <v>1</v>
      </c>
      <c r="W81" s="6" t="b">
        <f t="shared" si="15"/>
        <v>1</v>
      </c>
      <c r="X81" s="6" t="b">
        <f t="shared" si="16"/>
        <v>1</v>
      </c>
      <c r="AA81" s="130">
        <f>_xlfn.XLOOKUP(B81,'[3]ECLReportData_2025-06-01_2025-0'!$C:$C,'[3]ECLReportData_2025-06-01_2025-0'!$B:$B)</f>
        <v>3.3080213711003898E+17</v>
      </c>
    </row>
    <row r="82" spans="1:27" x14ac:dyDescent="0.25">
      <c r="A82" s="131" t="s">
        <v>2794</v>
      </c>
      <c r="B82" s="3">
        <v>501223</v>
      </c>
      <c r="C82" s="3" t="s">
        <v>9</v>
      </c>
      <c r="D82" s="2" t="s">
        <v>69</v>
      </c>
      <c r="E82" s="4" t="s">
        <v>29</v>
      </c>
      <c r="F82" s="4" t="str">
        <f>IFERROR(_xlfn.XLOOKUP(B82,[4]Active!$B:$B,[4]Active!$U:$U),0)</f>
        <v>No</v>
      </c>
      <c r="G82" s="18" t="s">
        <v>162</v>
      </c>
      <c r="H82" s="18">
        <v>1</v>
      </c>
      <c r="I82" s="18">
        <v>1</v>
      </c>
      <c r="J82" s="18" t="b">
        <f t="shared" si="17"/>
        <v>1</v>
      </c>
      <c r="K82" s="42">
        <f t="shared" si="11"/>
        <v>324520.69335638738</v>
      </c>
      <c r="L82" s="42">
        <f>_xlfn.XLOOKUP(B82,'V2'!A:A,'V2'!Q:Q)</f>
        <v>324520.69335638738</v>
      </c>
      <c r="M82" s="43">
        <f>_xlfn.XLOOKUP(B82,'V2'!A:A,'V2'!L:L)</f>
        <v>0</v>
      </c>
      <c r="N82" s="43">
        <f t="shared" si="18"/>
        <v>319367.19274597772</v>
      </c>
      <c r="O82" s="45">
        <v>319367.19274597772</v>
      </c>
      <c r="P82" s="45">
        <v>0</v>
      </c>
      <c r="Q82" s="44">
        <f t="shared" si="12"/>
        <v>5153.5006104096537</v>
      </c>
      <c r="R82" s="44">
        <f t="shared" si="13"/>
        <v>5153.5006104096537</v>
      </c>
      <c r="S82" s="44">
        <f t="shared" si="14"/>
        <v>0</v>
      </c>
      <c r="U82" s="1">
        <v>1</v>
      </c>
      <c r="V82" s="1">
        <v>1</v>
      </c>
      <c r="W82" s="6" t="b">
        <f t="shared" si="15"/>
        <v>1</v>
      </c>
      <c r="X82" s="6" t="b">
        <f t="shared" si="16"/>
        <v>1</v>
      </c>
      <c r="AA82" s="130">
        <f>_xlfn.XLOOKUP(B82,'[3]ECLReportData_2025-06-01_2025-0'!$C:$C,'[3]ECLReportData_2025-06-01_2025-0'!$B:$B)</f>
        <v>3.3080213712103898E+17</v>
      </c>
    </row>
    <row r="83" spans="1:27" x14ac:dyDescent="0.25">
      <c r="A83" s="131" t="s">
        <v>2795</v>
      </c>
      <c r="B83" s="3">
        <v>501188</v>
      </c>
      <c r="C83" s="3" t="s">
        <v>9</v>
      </c>
      <c r="D83" s="2" t="s">
        <v>70</v>
      </c>
      <c r="E83" s="4" t="s">
        <v>11</v>
      </c>
      <c r="F83" s="4" t="str">
        <f>IFERROR(_xlfn.XLOOKUP(B83,[4]Active!$B:$B,[4]Active!$U:$U),0)</f>
        <v>No</v>
      </c>
      <c r="G83" s="18" t="s">
        <v>162</v>
      </c>
      <c r="H83" s="18">
        <v>1</v>
      </c>
      <c r="I83" s="18">
        <v>1</v>
      </c>
      <c r="J83" s="18" t="b">
        <f t="shared" si="17"/>
        <v>1</v>
      </c>
      <c r="K83" s="42">
        <f t="shared" si="11"/>
        <v>1912.2704979532398</v>
      </c>
      <c r="L83" s="42">
        <f>_xlfn.XLOOKUP(B83,'V2'!A:A,'V2'!Q:Q)</f>
        <v>1912.2704979532398</v>
      </c>
      <c r="M83" s="43">
        <f>_xlfn.XLOOKUP(B83,'V2'!A:A,'V2'!L:L)</f>
        <v>0</v>
      </c>
      <c r="N83" s="43">
        <f t="shared" si="18"/>
        <v>1962.496792159076</v>
      </c>
      <c r="O83" s="45">
        <v>1962.496792159076</v>
      </c>
      <c r="P83" s="45">
        <v>0</v>
      </c>
      <c r="Q83" s="44">
        <f t="shared" si="12"/>
        <v>-50.226294205836211</v>
      </c>
      <c r="R83" s="44">
        <f t="shared" si="13"/>
        <v>-50.226294205836211</v>
      </c>
      <c r="S83" s="44">
        <f t="shared" si="14"/>
        <v>0</v>
      </c>
      <c r="U83" s="1">
        <v>1</v>
      </c>
      <c r="V83" s="1">
        <f>IFERROR(_xlfn.XLOOKUP(B83,[2]Details!$B:$B,[2]Details!$G:$G),0)</f>
        <v>1</v>
      </c>
      <c r="W83" s="6" t="b">
        <f t="shared" si="15"/>
        <v>1</v>
      </c>
      <c r="X83" s="6" t="b">
        <f t="shared" si="16"/>
        <v>1</v>
      </c>
      <c r="AA83" s="130">
        <f>_xlfn.XLOOKUP(B83,'[3]ECLReportData_2025-06-01_2025-0'!$C:$C,'[3]ECLReportData_2025-06-01_2025-0'!$B:$B)</f>
        <v>3.3080113710703802E+17</v>
      </c>
    </row>
    <row r="84" spans="1:27" x14ac:dyDescent="0.25">
      <c r="A84" s="131" t="s">
        <v>2796</v>
      </c>
      <c r="B84" s="3">
        <v>501230</v>
      </c>
      <c r="C84" s="3" t="s">
        <v>30</v>
      </c>
      <c r="D84" s="2" t="s">
        <v>71</v>
      </c>
      <c r="E84" s="4" t="s">
        <v>29</v>
      </c>
      <c r="F84" s="4" t="str">
        <f>IFERROR(_xlfn.XLOOKUP(B84,[4]Active!$B:$B,[4]Active!$U:$U),0)</f>
        <v>No</v>
      </c>
      <c r="G84" s="18" t="s">
        <v>162</v>
      </c>
      <c r="H84" s="18">
        <v>1</v>
      </c>
      <c r="I84" s="18">
        <v>1</v>
      </c>
      <c r="J84" s="18" t="b">
        <f t="shared" si="17"/>
        <v>1</v>
      </c>
      <c r="K84" s="42">
        <f t="shared" si="11"/>
        <v>3711045.3404610008</v>
      </c>
      <c r="L84" s="42">
        <f>_xlfn.XLOOKUP(B84,'V2'!A:A,'V2'!Q:Q)</f>
        <v>3711045.3404610008</v>
      </c>
      <c r="M84" s="43">
        <f>_xlfn.XLOOKUP(B84,'V2'!A:A,'V2'!L:L)</f>
        <v>0</v>
      </c>
      <c r="N84" s="43">
        <f t="shared" si="18"/>
        <v>26678004.807748321</v>
      </c>
      <c r="O84" s="45">
        <v>26678004.807748321</v>
      </c>
      <c r="P84" s="45">
        <v>0</v>
      </c>
      <c r="Q84" s="121">
        <f t="shared" si="12"/>
        <v>-22966959.467287321</v>
      </c>
      <c r="R84" s="44">
        <f t="shared" si="13"/>
        <v>-22966959.467287321</v>
      </c>
      <c r="S84" s="44">
        <f t="shared" si="14"/>
        <v>0</v>
      </c>
      <c r="U84" s="1">
        <v>1</v>
      </c>
      <c r="V84" s="1">
        <f>IFERROR(_xlfn.XLOOKUP(B84,[2]Details!$B:$B,[2]Details!$G:$G),0)</f>
        <v>1</v>
      </c>
      <c r="W84" s="6" t="b">
        <f t="shared" si="15"/>
        <v>1</v>
      </c>
      <c r="X84" s="6" t="b">
        <f t="shared" si="16"/>
        <v>1</v>
      </c>
      <c r="AA84" s="130">
        <f>_xlfn.XLOOKUP(B84,'[3]ECLReportData_2025-06-01_2025-0'!$C:$C,'[3]ECLReportData_2025-06-01_2025-0'!$B:$B)</f>
        <v>3.3080213720104E+17</v>
      </c>
    </row>
    <row r="85" spans="1:27" x14ac:dyDescent="0.25">
      <c r="A85" s="131" t="s">
        <v>2716</v>
      </c>
      <c r="B85" s="3" t="s">
        <v>72</v>
      </c>
      <c r="C85" s="3" t="s">
        <v>30</v>
      </c>
      <c r="D85" s="2" t="s">
        <v>73</v>
      </c>
      <c r="E85" s="4" t="s">
        <v>11</v>
      </c>
      <c r="F85" s="4" t="str">
        <f>IFERROR(_xlfn.XLOOKUP(B85,[4]Active!$B:$B,[4]Active!$U:$U),0)</f>
        <v>No</v>
      </c>
      <c r="G85" s="18" t="s">
        <v>163</v>
      </c>
      <c r="H85" s="18">
        <v>1</v>
      </c>
      <c r="I85" s="18">
        <v>1</v>
      </c>
      <c r="J85" s="18" t="b">
        <f t="shared" si="17"/>
        <v>1</v>
      </c>
      <c r="K85" s="42">
        <f t="shared" si="11"/>
        <v>322712.62267730391</v>
      </c>
      <c r="L85" s="42">
        <f>_xlfn.XLOOKUP(B85,'V2'!A:A,'V2'!Q:Q)</f>
        <v>0</v>
      </c>
      <c r="M85" s="43">
        <f>_xlfn.XLOOKUP(B85,'V2'!A:A,'V2'!L:L)</f>
        <v>322712.62267730391</v>
      </c>
      <c r="N85" s="43">
        <f t="shared" si="18"/>
        <v>295923.56405337312</v>
      </c>
      <c r="O85" s="45">
        <v>0</v>
      </c>
      <c r="P85" s="45">
        <v>295923.56405337312</v>
      </c>
      <c r="Q85" s="44">
        <f t="shared" si="12"/>
        <v>26789.058623930789</v>
      </c>
      <c r="R85" s="44">
        <f t="shared" si="13"/>
        <v>0</v>
      </c>
      <c r="S85" s="44">
        <f t="shared" si="14"/>
        <v>26789.058623930789</v>
      </c>
      <c r="U85" s="1">
        <v>1</v>
      </c>
      <c r="V85" s="1">
        <f>IFERROR(_xlfn.XLOOKUP(B85,[2]Details!$B:$B,[2]Details!$G:$G),0)</f>
        <v>1</v>
      </c>
      <c r="W85" s="6" t="b">
        <f t="shared" si="15"/>
        <v>1</v>
      </c>
      <c r="X85" s="6" t="b">
        <f t="shared" si="16"/>
        <v>1</v>
      </c>
      <c r="AA85" s="130">
        <f>_xlfn.XLOOKUP(B85,'[3]ECLReportData_2025-06-01_2025-0'!$C:$C,'[3]ECLReportData_2025-06-01_2025-0'!$B:$B)</f>
        <v>3.3080113721600499E+17</v>
      </c>
    </row>
    <row r="86" spans="1:27" x14ac:dyDescent="0.25">
      <c r="A86" s="131" t="s">
        <v>2716</v>
      </c>
      <c r="B86" s="3" t="s">
        <v>74</v>
      </c>
      <c r="C86" s="3" t="s">
        <v>30</v>
      </c>
      <c r="D86" s="2" t="s">
        <v>73</v>
      </c>
      <c r="E86" s="4" t="s">
        <v>11</v>
      </c>
      <c r="F86" s="4" t="str">
        <f>IFERROR(_xlfn.XLOOKUP(B86,[4]Active!$B:$B,[4]Active!$U:$U),0)</f>
        <v>No</v>
      </c>
      <c r="G86" s="18" t="s">
        <v>163</v>
      </c>
      <c r="H86" s="18">
        <v>1</v>
      </c>
      <c r="I86" s="18">
        <v>1</v>
      </c>
      <c r="J86" s="18" t="b">
        <f t="shared" si="17"/>
        <v>1</v>
      </c>
      <c r="K86" s="42">
        <f t="shared" si="11"/>
        <v>157165.23831686872</v>
      </c>
      <c r="L86" s="42">
        <f>_xlfn.XLOOKUP(B86,'V2'!A:A,'V2'!Q:Q)</f>
        <v>0</v>
      </c>
      <c r="M86" s="43">
        <f>_xlfn.XLOOKUP(B86,'V2'!A:A,'V2'!L:L)</f>
        <v>157165.23831686872</v>
      </c>
      <c r="N86" s="43">
        <f t="shared" si="18"/>
        <v>144118.61885716225</v>
      </c>
      <c r="O86" s="45">
        <v>0</v>
      </c>
      <c r="P86" s="45">
        <v>144118.61885716225</v>
      </c>
      <c r="Q86" s="44">
        <f t="shared" si="12"/>
        <v>13046.619459706475</v>
      </c>
      <c r="R86" s="44">
        <f t="shared" si="13"/>
        <v>0</v>
      </c>
      <c r="S86" s="44">
        <f t="shared" si="14"/>
        <v>13046.619459706475</v>
      </c>
      <c r="U86" s="1">
        <v>1</v>
      </c>
      <c r="V86" s="1">
        <f>IFERROR(_xlfn.XLOOKUP(B86,[2]Details!$B:$B,[2]Details!$G:$G),0)</f>
        <v>1</v>
      </c>
      <c r="W86" s="6" t="b">
        <f t="shared" si="15"/>
        <v>1</v>
      </c>
      <c r="X86" s="6" t="b">
        <f t="shared" si="16"/>
        <v>1</v>
      </c>
      <c r="AA86" s="130">
        <f>_xlfn.XLOOKUP(B86,'[3]ECLReportData_2025-06-01_2025-0'!$C:$C,'[3]ECLReportData_2025-06-01_2025-0'!$B:$B)</f>
        <v>3.3080113721600499E+17</v>
      </c>
    </row>
    <row r="87" spans="1:27" x14ac:dyDescent="0.25">
      <c r="A87" s="131" t="s">
        <v>2716</v>
      </c>
      <c r="B87" s="3" t="s">
        <v>75</v>
      </c>
      <c r="C87" s="3" t="s">
        <v>30</v>
      </c>
      <c r="D87" s="2" t="s">
        <v>73</v>
      </c>
      <c r="E87" s="4" t="s">
        <v>11</v>
      </c>
      <c r="F87" s="4" t="str">
        <f>IFERROR(_xlfn.XLOOKUP(B87,[4]Active!$B:$B,[4]Active!$U:$U),0)</f>
        <v>No</v>
      </c>
      <c r="G87" s="18" t="s">
        <v>163</v>
      </c>
      <c r="H87" s="18">
        <v>1</v>
      </c>
      <c r="I87" s="18">
        <v>1</v>
      </c>
      <c r="J87" s="18" t="b">
        <f t="shared" si="17"/>
        <v>1</v>
      </c>
      <c r="K87" s="42">
        <f t="shared" si="11"/>
        <v>88012.533457446509</v>
      </c>
      <c r="L87" s="42">
        <f>_xlfn.XLOOKUP(B87,'V2'!A:A,'V2'!Q:Q)</f>
        <v>0</v>
      </c>
      <c r="M87" s="43">
        <f>_xlfn.XLOOKUP(B87,'V2'!A:A,'V2'!L:L)</f>
        <v>88012.533457446509</v>
      </c>
      <c r="N87" s="43">
        <f t="shared" si="18"/>
        <v>80706.426560010863</v>
      </c>
      <c r="O87" s="45">
        <v>0</v>
      </c>
      <c r="P87" s="45">
        <v>80706.426560010863</v>
      </c>
      <c r="Q87" s="44">
        <f t="shared" si="12"/>
        <v>7306.1068974356458</v>
      </c>
      <c r="R87" s="44">
        <f t="shared" si="13"/>
        <v>0</v>
      </c>
      <c r="S87" s="44">
        <f t="shared" si="14"/>
        <v>7306.1068974356458</v>
      </c>
      <c r="U87" s="1">
        <v>1</v>
      </c>
      <c r="V87" s="1">
        <f>IFERROR(_xlfn.XLOOKUP(B87,[2]Details!$B:$B,[2]Details!$G:$G),0)</f>
        <v>1</v>
      </c>
      <c r="W87" s="6" t="b">
        <f t="shared" si="15"/>
        <v>1</v>
      </c>
      <c r="X87" s="6" t="b">
        <f t="shared" si="16"/>
        <v>1</v>
      </c>
      <c r="AA87" s="130">
        <f>_xlfn.XLOOKUP(B87,'[3]ECLReportData_2025-06-01_2025-0'!$C:$C,'[3]ECLReportData_2025-06-01_2025-0'!$B:$B)</f>
        <v>3.3080113721600499E+17</v>
      </c>
    </row>
    <row r="88" spans="1:27" x14ac:dyDescent="0.25">
      <c r="A88" s="131" t="s">
        <v>2716</v>
      </c>
      <c r="B88" s="3" t="s">
        <v>76</v>
      </c>
      <c r="C88" s="3" t="s">
        <v>30</v>
      </c>
      <c r="D88" s="2" t="s">
        <v>73</v>
      </c>
      <c r="E88" s="4" t="s">
        <v>11</v>
      </c>
      <c r="F88" s="4" t="str">
        <f>IFERROR(_xlfn.XLOOKUP(B88,[4]Active!$B:$B,[4]Active!$U:$U),0)</f>
        <v>No</v>
      </c>
      <c r="G88" s="18" t="s">
        <v>163</v>
      </c>
      <c r="H88" s="18">
        <v>1</v>
      </c>
      <c r="I88" s="18">
        <v>1</v>
      </c>
      <c r="J88" s="18" t="b">
        <f t="shared" si="17"/>
        <v>1</v>
      </c>
      <c r="K88" s="42">
        <f t="shared" si="11"/>
        <v>69152.704859422272</v>
      </c>
      <c r="L88" s="42">
        <f>_xlfn.XLOOKUP(B88,'V2'!A:A,'V2'!Q:Q)</f>
        <v>0</v>
      </c>
      <c r="M88" s="43">
        <f>_xlfn.XLOOKUP(B88,'V2'!A:A,'V2'!L:L)</f>
        <v>69152.704859422272</v>
      </c>
      <c r="N88" s="43">
        <f t="shared" si="18"/>
        <v>63412.192297151385</v>
      </c>
      <c r="O88" s="45">
        <v>0</v>
      </c>
      <c r="P88" s="45">
        <v>63412.192297151385</v>
      </c>
      <c r="Q88" s="44">
        <f t="shared" si="12"/>
        <v>5740.5125622708874</v>
      </c>
      <c r="R88" s="44">
        <f t="shared" si="13"/>
        <v>0</v>
      </c>
      <c r="S88" s="44">
        <f t="shared" si="14"/>
        <v>5740.5125622708874</v>
      </c>
      <c r="U88" s="1">
        <v>1</v>
      </c>
      <c r="V88" s="1">
        <f>IFERROR(_xlfn.XLOOKUP(B88,[2]Details!$B:$B,[2]Details!$G:$G),0)</f>
        <v>1</v>
      </c>
      <c r="W88" s="6" t="b">
        <f t="shared" si="15"/>
        <v>1</v>
      </c>
      <c r="X88" s="6" t="b">
        <f t="shared" si="16"/>
        <v>1</v>
      </c>
      <c r="AA88" s="130">
        <f>_xlfn.XLOOKUP(B88,'[3]ECLReportData_2025-06-01_2025-0'!$C:$C,'[3]ECLReportData_2025-06-01_2025-0'!$B:$B)</f>
        <v>3.3080113721600499E+17</v>
      </c>
    </row>
    <row r="89" spans="1:27" x14ac:dyDescent="0.25">
      <c r="A89" s="131" t="s">
        <v>2716</v>
      </c>
      <c r="B89" s="3" t="s">
        <v>77</v>
      </c>
      <c r="C89" s="3" t="s">
        <v>30</v>
      </c>
      <c r="D89" s="2" t="s">
        <v>73</v>
      </c>
      <c r="E89" s="4" t="s">
        <v>11</v>
      </c>
      <c r="F89" s="4" t="str">
        <f>IFERROR(_xlfn.XLOOKUP(B89,[4]Active!$B:$B,[4]Active!$U:$U),0)</f>
        <v>No</v>
      </c>
      <c r="G89" s="18" t="s">
        <v>163</v>
      </c>
      <c r="H89" s="18">
        <v>1</v>
      </c>
      <c r="I89" s="18">
        <v>1</v>
      </c>
      <c r="J89" s="18" t="b">
        <f t="shared" si="17"/>
        <v>1</v>
      </c>
      <c r="K89" s="42">
        <f t="shared" si="11"/>
        <v>62866.095326747498</v>
      </c>
      <c r="L89" s="42">
        <f>_xlfn.XLOOKUP(B89,'V2'!A:A,'V2'!Q:Q)</f>
        <v>0</v>
      </c>
      <c r="M89" s="43">
        <f>_xlfn.XLOOKUP(B89,'V2'!A:A,'V2'!L:L)</f>
        <v>62866.095326747498</v>
      </c>
      <c r="N89" s="43">
        <f t="shared" si="18"/>
        <v>57647.447542864902</v>
      </c>
      <c r="O89" s="45">
        <v>0</v>
      </c>
      <c r="P89" s="45">
        <v>57647.447542864902</v>
      </c>
      <c r="Q89" s="44">
        <f t="shared" si="12"/>
        <v>5218.6477838825958</v>
      </c>
      <c r="R89" s="44">
        <f t="shared" si="13"/>
        <v>0</v>
      </c>
      <c r="S89" s="44">
        <f t="shared" si="14"/>
        <v>5218.6477838825958</v>
      </c>
      <c r="U89" s="1">
        <v>1</v>
      </c>
      <c r="V89" s="1">
        <f>IFERROR(_xlfn.XLOOKUP(B89,[2]Details!$B:$B,[2]Details!$G:$G),0)</f>
        <v>1</v>
      </c>
      <c r="W89" s="6" t="b">
        <f t="shared" si="15"/>
        <v>1</v>
      </c>
      <c r="X89" s="6" t="b">
        <f t="shared" si="16"/>
        <v>1</v>
      </c>
      <c r="AA89" s="130">
        <f>_xlfn.XLOOKUP(B89,'[3]ECLReportData_2025-06-01_2025-0'!$C:$C,'[3]ECLReportData_2025-06-01_2025-0'!$B:$B)</f>
        <v>3.3080113721600499E+17</v>
      </c>
    </row>
    <row r="90" spans="1:27" x14ac:dyDescent="0.25">
      <c r="A90" s="131" t="s">
        <v>2797</v>
      </c>
      <c r="B90" s="3">
        <v>501241</v>
      </c>
      <c r="C90" s="3" t="s">
        <v>9</v>
      </c>
      <c r="D90" s="2" t="s">
        <v>71</v>
      </c>
      <c r="E90" s="4" t="s">
        <v>29</v>
      </c>
      <c r="F90" s="4" t="str">
        <f>IFERROR(_xlfn.XLOOKUP(B90,[4]Active!$B:$B,[4]Active!$U:$U),0)</f>
        <v>No</v>
      </c>
      <c r="G90" s="18" t="s">
        <v>162</v>
      </c>
      <c r="H90" s="18">
        <v>1</v>
      </c>
      <c r="I90" s="18">
        <v>1</v>
      </c>
      <c r="J90" s="18" t="b">
        <f t="shared" si="17"/>
        <v>1</v>
      </c>
      <c r="K90" s="42">
        <f t="shared" si="11"/>
        <v>7093648.8252417501</v>
      </c>
      <c r="L90" s="42">
        <f>_xlfn.XLOOKUP(B90,'V2'!A:A,'V2'!Q:Q)</f>
        <v>7093648.8252417501</v>
      </c>
      <c r="M90" s="43">
        <f>_xlfn.XLOOKUP(B90,'V2'!A:A,'V2'!L:L)</f>
        <v>0</v>
      </c>
      <c r="N90" s="43">
        <f t="shared" si="18"/>
        <v>16847.79</v>
      </c>
      <c r="O90" s="45">
        <v>16847.79</v>
      </c>
      <c r="P90" s="45">
        <v>0</v>
      </c>
      <c r="Q90" s="121">
        <f t="shared" si="12"/>
        <v>7076801.0352417501</v>
      </c>
      <c r="R90" s="44">
        <f t="shared" si="13"/>
        <v>7076801.0352417501</v>
      </c>
      <c r="S90" s="44">
        <f t="shared" si="14"/>
        <v>0</v>
      </c>
      <c r="U90" s="1">
        <v>1</v>
      </c>
      <c r="V90" s="1">
        <f>IFERROR(_xlfn.XLOOKUP(B90,[2]Details!$B:$B,[2]Details!$G:$G),0)</f>
        <v>1</v>
      </c>
      <c r="W90" s="6" t="b">
        <f t="shared" si="15"/>
        <v>1</v>
      </c>
      <c r="X90" s="6" t="b">
        <f t="shared" si="16"/>
        <v>1</v>
      </c>
      <c r="AA90" s="130">
        <f>_xlfn.XLOOKUP(B90,'[3]ECLReportData_2025-06-01_2025-0'!$C:$C,'[3]ECLReportData_2025-06-01_2025-0'!$B:$B)</f>
        <v>3.3080213711204E+17</v>
      </c>
    </row>
    <row r="91" spans="1:27" x14ac:dyDescent="0.25">
      <c r="A91" s="131" t="s">
        <v>2716</v>
      </c>
      <c r="B91" s="3" t="s">
        <v>78</v>
      </c>
      <c r="C91" s="3" t="s">
        <v>30</v>
      </c>
      <c r="D91" s="2" t="s">
        <v>73</v>
      </c>
      <c r="E91" s="4" t="s">
        <v>11</v>
      </c>
      <c r="F91" s="4" t="str">
        <f>IFERROR(_xlfn.XLOOKUP(B91,[4]Active!$B:$B,[4]Active!$U:$U),0)</f>
        <v>No</v>
      </c>
      <c r="G91" s="18" t="s">
        <v>163</v>
      </c>
      <c r="H91" s="18">
        <v>1</v>
      </c>
      <c r="I91" s="18">
        <v>1</v>
      </c>
      <c r="J91" s="18" t="b">
        <f t="shared" si="17"/>
        <v>1</v>
      </c>
      <c r="K91" s="42">
        <f t="shared" si="11"/>
        <v>44006.266728723254</v>
      </c>
      <c r="L91" s="42">
        <f>_xlfn.XLOOKUP(B91,'V2'!A:A,'V2'!Q:Q)</f>
        <v>0</v>
      </c>
      <c r="M91" s="43">
        <f>_xlfn.XLOOKUP(B91,'V2'!A:A,'V2'!L:L)</f>
        <v>44006.266728723254</v>
      </c>
      <c r="N91" s="43">
        <f t="shared" si="18"/>
        <v>40353.213280005431</v>
      </c>
      <c r="O91" s="45">
        <v>0</v>
      </c>
      <c r="P91" s="45">
        <v>40353.213280005431</v>
      </c>
      <c r="Q91" s="44">
        <f t="shared" si="12"/>
        <v>3653.0534487178229</v>
      </c>
      <c r="R91" s="44">
        <f t="shared" si="13"/>
        <v>0</v>
      </c>
      <c r="S91" s="44">
        <f t="shared" si="14"/>
        <v>3653.0534487178229</v>
      </c>
      <c r="U91" s="1">
        <v>1</v>
      </c>
      <c r="V91" s="1">
        <f>IFERROR(_xlfn.XLOOKUP(B91,[2]Details!$B:$B,[2]Details!$G:$G),0)</f>
        <v>1</v>
      </c>
      <c r="W91" s="6" t="b">
        <f t="shared" si="15"/>
        <v>1</v>
      </c>
      <c r="X91" s="6" t="b">
        <f t="shared" si="16"/>
        <v>1</v>
      </c>
      <c r="AA91" s="130">
        <f>_xlfn.XLOOKUP(B91,'[3]ECLReportData_2025-06-01_2025-0'!$C:$C,'[3]ECLReportData_2025-06-01_2025-0'!$B:$B)</f>
        <v>3.3080113721600499E+17</v>
      </c>
    </row>
    <row r="92" spans="1:27" x14ac:dyDescent="0.25">
      <c r="A92" s="131" t="s">
        <v>2716</v>
      </c>
      <c r="B92" s="3" t="s">
        <v>79</v>
      </c>
      <c r="C92" s="3" t="s">
        <v>30</v>
      </c>
      <c r="D92" s="2" t="s">
        <v>73</v>
      </c>
      <c r="E92" s="4" t="s">
        <v>11</v>
      </c>
      <c r="F92" s="4" t="str">
        <f>IFERROR(_xlfn.XLOOKUP(B92,[4]Active!$B:$B,[4]Active!$U:$U),0)</f>
        <v>No</v>
      </c>
      <c r="G92" s="18" t="s">
        <v>163</v>
      </c>
      <c r="H92" s="18">
        <v>1</v>
      </c>
      <c r="I92" s="18">
        <v>1</v>
      </c>
      <c r="J92" s="18" t="b">
        <f t="shared" si="17"/>
        <v>1</v>
      </c>
      <c r="K92" s="42">
        <f t="shared" si="11"/>
        <v>23574.785747530317</v>
      </c>
      <c r="L92" s="42">
        <f>_xlfn.XLOOKUP(B92,'V2'!A:A,'V2'!Q:Q)</f>
        <v>0</v>
      </c>
      <c r="M92" s="43">
        <f>_xlfn.XLOOKUP(B92,'V2'!A:A,'V2'!L:L)</f>
        <v>23574.785747530317</v>
      </c>
      <c r="N92" s="43">
        <f t="shared" si="18"/>
        <v>21617.79282857434</v>
      </c>
      <c r="O92" s="45">
        <v>0</v>
      </c>
      <c r="P92" s="45">
        <v>21617.79282857434</v>
      </c>
      <c r="Q92" s="44">
        <f t="shared" si="12"/>
        <v>1956.9929189559771</v>
      </c>
      <c r="R92" s="44">
        <f t="shared" si="13"/>
        <v>0</v>
      </c>
      <c r="S92" s="44">
        <f t="shared" si="14"/>
        <v>1956.9929189559771</v>
      </c>
      <c r="U92" s="1">
        <v>1</v>
      </c>
      <c r="V92" s="1">
        <f>IFERROR(_xlfn.XLOOKUP(B92,[2]Details!$B:$B,[2]Details!$G:$G),0)</f>
        <v>1</v>
      </c>
      <c r="W92" s="6" t="b">
        <f t="shared" si="15"/>
        <v>1</v>
      </c>
      <c r="X92" s="6" t="b">
        <f t="shared" si="16"/>
        <v>1</v>
      </c>
      <c r="AA92" s="130">
        <f>_xlfn.XLOOKUP(B92,'[3]ECLReportData_2025-06-01_2025-0'!$C:$C,'[3]ECLReportData_2025-06-01_2025-0'!$B:$B)</f>
        <v>3.3080113721600499E+17</v>
      </c>
    </row>
    <row r="93" spans="1:27" x14ac:dyDescent="0.25">
      <c r="A93" s="131" t="s">
        <v>2716</v>
      </c>
      <c r="B93" s="3" t="s">
        <v>80</v>
      </c>
      <c r="C93" s="3" t="s">
        <v>30</v>
      </c>
      <c r="D93" s="2" t="s">
        <v>73</v>
      </c>
      <c r="E93" s="4" t="s">
        <v>11</v>
      </c>
      <c r="F93" s="4" t="str">
        <f>IFERROR(_xlfn.XLOOKUP(B93,[4]Active!$B:$B,[4]Active!$U:$U),0)</f>
        <v>No</v>
      </c>
      <c r="G93" s="18" t="s">
        <v>163</v>
      </c>
      <c r="H93" s="18">
        <v>1</v>
      </c>
      <c r="I93" s="18">
        <v>1</v>
      </c>
      <c r="J93" s="18" t="b">
        <f t="shared" si="17"/>
        <v>1</v>
      </c>
      <c r="K93" s="42">
        <f t="shared" si="11"/>
        <v>15997.899482043033</v>
      </c>
      <c r="L93" s="42">
        <f>_xlfn.XLOOKUP(B93,'V2'!A:A,'V2'!Q:Q)</f>
        <v>0</v>
      </c>
      <c r="M93" s="43">
        <f>_xlfn.XLOOKUP(B93,'V2'!A:A,'V2'!L:L)</f>
        <v>15997.899482043033</v>
      </c>
      <c r="N93" s="43">
        <f t="shared" si="18"/>
        <v>14669.879947112262</v>
      </c>
      <c r="O93" s="45">
        <v>0</v>
      </c>
      <c r="P93" s="45">
        <v>14669.879947112262</v>
      </c>
      <c r="Q93" s="44">
        <f t="shared" si="12"/>
        <v>1328.0195349307705</v>
      </c>
      <c r="R93" s="44">
        <f t="shared" si="13"/>
        <v>0</v>
      </c>
      <c r="S93" s="44">
        <f t="shared" si="14"/>
        <v>1328.0195349307705</v>
      </c>
      <c r="U93" s="1">
        <v>1</v>
      </c>
      <c r="V93" s="1">
        <f>IFERROR(_xlfn.XLOOKUP(B93,[2]Details!$B:$B,[2]Details!$G:$G),0)</f>
        <v>1</v>
      </c>
      <c r="W93" s="6" t="b">
        <f t="shared" si="15"/>
        <v>1</v>
      </c>
      <c r="X93" s="6" t="b">
        <f t="shared" si="16"/>
        <v>1</v>
      </c>
      <c r="AA93" s="130">
        <f>_xlfn.XLOOKUP(B93,'[3]ECLReportData_2025-06-01_2025-0'!$C:$C,'[3]ECLReportData_2025-06-01_2025-0'!$B:$B)</f>
        <v>3.3080113721600499E+17</v>
      </c>
    </row>
    <row r="94" spans="1:27" x14ac:dyDescent="0.25">
      <c r="A94" s="131" t="s">
        <v>2716</v>
      </c>
      <c r="B94" s="3" t="s">
        <v>81</v>
      </c>
      <c r="C94" s="3" t="s">
        <v>30</v>
      </c>
      <c r="D94" s="2" t="s">
        <v>73</v>
      </c>
      <c r="E94" s="4" t="s">
        <v>11</v>
      </c>
      <c r="F94" s="4" t="str">
        <f>IFERROR(_xlfn.XLOOKUP(B94,[4]Active!$B:$B,[4]Active!$U:$U),0)</f>
        <v>No</v>
      </c>
      <c r="G94" s="18" t="s">
        <v>163</v>
      </c>
      <c r="H94" s="18">
        <v>1</v>
      </c>
      <c r="I94" s="18">
        <v>1</v>
      </c>
      <c r="J94" s="18" t="b">
        <f t="shared" si="17"/>
        <v>1</v>
      </c>
      <c r="K94" s="42">
        <f t="shared" si="11"/>
        <v>4714.9571495060636</v>
      </c>
      <c r="L94" s="42">
        <f>_xlfn.XLOOKUP(B94,'V2'!A:A,'V2'!Q:Q)</f>
        <v>0</v>
      </c>
      <c r="M94" s="43">
        <f>_xlfn.XLOOKUP(B94,'V2'!A:A,'V2'!L:L)</f>
        <v>4714.9571495060636</v>
      </c>
      <c r="N94" s="43">
        <f t="shared" si="18"/>
        <v>4323.5585657148677</v>
      </c>
      <c r="O94" s="45">
        <v>0</v>
      </c>
      <c r="P94" s="45">
        <v>4323.5585657148677</v>
      </c>
      <c r="Q94" s="44">
        <f t="shared" si="12"/>
        <v>391.39858379119596</v>
      </c>
      <c r="R94" s="44">
        <f t="shared" si="13"/>
        <v>0</v>
      </c>
      <c r="S94" s="44">
        <f t="shared" si="14"/>
        <v>391.39858379119596</v>
      </c>
      <c r="U94" s="1">
        <v>1</v>
      </c>
      <c r="V94" s="1">
        <f>IFERROR(_xlfn.XLOOKUP(B94,[2]Details!$B:$B,[2]Details!$G:$G),0)</f>
        <v>1</v>
      </c>
      <c r="W94" s="6" t="b">
        <f t="shared" si="15"/>
        <v>1</v>
      </c>
      <c r="X94" s="6" t="b">
        <f t="shared" si="16"/>
        <v>1</v>
      </c>
      <c r="AA94" s="130">
        <f>_xlfn.XLOOKUP(B94,'[3]ECLReportData_2025-06-01_2025-0'!$C:$C,'[3]ECLReportData_2025-06-01_2025-0'!$B:$B)</f>
        <v>3.3080113721600499E+17</v>
      </c>
    </row>
    <row r="95" spans="1:27" x14ac:dyDescent="0.25">
      <c r="A95" s="131" t="s">
        <v>2716</v>
      </c>
      <c r="B95" s="3" t="s">
        <v>82</v>
      </c>
      <c r="C95" s="3" t="s">
        <v>30</v>
      </c>
      <c r="D95" s="2" t="s">
        <v>73</v>
      </c>
      <c r="E95" s="4" t="s">
        <v>11</v>
      </c>
      <c r="F95" s="4" t="str">
        <f>IFERROR(_xlfn.XLOOKUP(B95,[4]Active!$B:$B,[4]Active!$U:$U),0)</f>
        <v>No</v>
      </c>
      <c r="G95" s="18" t="s">
        <v>163</v>
      </c>
      <c r="H95" s="18">
        <v>1</v>
      </c>
      <c r="I95" s="18">
        <v>1</v>
      </c>
      <c r="J95" s="18" t="b">
        <f t="shared" si="17"/>
        <v>1</v>
      </c>
      <c r="K95" s="42">
        <f t="shared" si="11"/>
        <v>1571.6523831686875</v>
      </c>
      <c r="L95" s="42">
        <f>_xlfn.XLOOKUP(B95,'V2'!A:A,'V2'!Q:Q)</f>
        <v>0</v>
      </c>
      <c r="M95" s="43">
        <f>_xlfn.XLOOKUP(B95,'V2'!A:A,'V2'!L:L)</f>
        <v>1571.6523831686875</v>
      </c>
      <c r="N95" s="43">
        <f t="shared" si="18"/>
        <v>1441.1861885716223</v>
      </c>
      <c r="O95" s="45">
        <v>0</v>
      </c>
      <c r="P95" s="45">
        <v>1441.1861885716223</v>
      </c>
      <c r="Q95" s="44">
        <f t="shared" si="12"/>
        <v>130.46619459706517</v>
      </c>
      <c r="R95" s="44">
        <f t="shared" si="13"/>
        <v>0</v>
      </c>
      <c r="S95" s="44">
        <f t="shared" si="14"/>
        <v>130.46619459706517</v>
      </c>
      <c r="U95" s="1">
        <v>1</v>
      </c>
      <c r="V95" s="1">
        <f>IFERROR(_xlfn.XLOOKUP(B95,[2]Details!$B:$B,[2]Details!$G:$G),0)</f>
        <v>1</v>
      </c>
      <c r="W95" s="6" t="b">
        <f t="shared" si="15"/>
        <v>1</v>
      </c>
      <c r="X95" s="6" t="b">
        <f t="shared" si="16"/>
        <v>1</v>
      </c>
      <c r="AA95" s="130">
        <f>_xlfn.XLOOKUP(B95,'[3]ECLReportData_2025-06-01_2025-0'!$C:$C,'[3]ECLReportData_2025-06-01_2025-0'!$B:$B)</f>
        <v>3.3080113721600499E+17</v>
      </c>
    </row>
    <row r="96" spans="1:27" x14ac:dyDescent="0.25">
      <c r="A96" s="131" t="s">
        <v>2716</v>
      </c>
      <c r="B96" s="3" t="s">
        <v>83</v>
      </c>
      <c r="C96" s="3" t="s">
        <v>30</v>
      </c>
      <c r="D96" s="2" t="s">
        <v>73</v>
      </c>
      <c r="E96" s="4" t="s">
        <v>11</v>
      </c>
      <c r="F96" s="4" t="str">
        <f>IFERROR(_xlfn.XLOOKUP(B96,[4]Active!$B:$B,[4]Active!$U:$U),0)</f>
        <v>No</v>
      </c>
      <c r="G96" s="18" t="s">
        <v>163</v>
      </c>
      <c r="H96" s="18">
        <v>1</v>
      </c>
      <c r="I96" s="18">
        <v>1</v>
      </c>
      <c r="J96" s="18" t="b">
        <f t="shared" si="17"/>
        <v>1</v>
      </c>
      <c r="K96" s="42">
        <f t="shared" si="11"/>
        <v>1047.7682554457917</v>
      </c>
      <c r="L96" s="42">
        <f>_xlfn.XLOOKUP(B96,'V2'!A:A,'V2'!Q:Q)</f>
        <v>0</v>
      </c>
      <c r="M96" s="43">
        <f>_xlfn.XLOOKUP(B96,'V2'!A:A,'V2'!L:L)</f>
        <v>1047.7682554457917</v>
      </c>
      <c r="N96" s="43">
        <f t="shared" si="18"/>
        <v>960.79079238108159</v>
      </c>
      <c r="O96" s="45">
        <v>0</v>
      </c>
      <c r="P96" s="45">
        <v>960.79079238108159</v>
      </c>
      <c r="Q96" s="44">
        <f t="shared" si="12"/>
        <v>86.97746306471015</v>
      </c>
      <c r="R96" s="44">
        <f t="shared" si="13"/>
        <v>0</v>
      </c>
      <c r="S96" s="44">
        <f t="shared" si="14"/>
        <v>86.97746306471015</v>
      </c>
      <c r="U96" s="1">
        <v>1</v>
      </c>
      <c r="V96" s="1">
        <f>IFERROR(_xlfn.XLOOKUP(B96,[2]Details!$B:$B,[2]Details!$G:$G),0)</f>
        <v>1</v>
      </c>
      <c r="W96" s="6" t="b">
        <f t="shared" si="15"/>
        <v>1</v>
      </c>
      <c r="X96" s="6" t="b">
        <f t="shared" si="16"/>
        <v>1</v>
      </c>
      <c r="AA96" s="130">
        <f>_xlfn.XLOOKUP(B96,'[3]ECLReportData_2025-06-01_2025-0'!$C:$C,'[3]ECLReportData_2025-06-01_2025-0'!$B:$B)</f>
        <v>3.3080113721600499E+17</v>
      </c>
    </row>
    <row r="97" spans="1:27" x14ac:dyDescent="0.25">
      <c r="A97" s="131" t="s">
        <v>2716</v>
      </c>
      <c r="B97" s="3" t="s">
        <v>84</v>
      </c>
      <c r="C97" s="3" t="s">
        <v>30</v>
      </c>
      <c r="D97" s="2" t="s">
        <v>73</v>
      </c>
      <c r="E97" s="4" t="s">
        <v>11</v>
      </c>
      <c r="F97" s="4" t="str">
        <f>IFERROR(_xlfn.XLOOKUP(B97,[4]Active!$B:$B,[4]Active!$U:$U),0)</f>
        <v>No</v>
      </c>
      <c r="G97" s="18" t="s">
        <v>163</v>
      </c>
      <c r="H97" s="18">
        <v>1</v>
      </c>
      <c r="I97" s="18">
        <v>1</v>
      </c>
      <c r="J97" s="18" t="b">
        <f t="shared" si="17"/>
        <v>1</v>
      </c>
      <c r="K97" s="42">
        <f t="shared" si="11"/>
        <v>1047.7682554457917</v>
      </c>
      <c r="L97" s="42">
        <f>_xlfn.XLOOKUP(B97,'V2'!A:A,'V2'!Q:Q)</f>
        <v>0</v>
      </c>
      <c r="M97" s="43">
        <f>_xlfn.XLOOKUP(B97,'V2'!A:A,'V2'!L:L)</f>
        <v>1047.7682554457917</v>
      </c>
      <c r="N97" s="43">
        <f t="shared" si="18"/>
        <v>960.79079238108159</v>
      </c>
      <c r="O97" s="45">
        <v>0</v>
      </c>
      <c r="P97" s="45">
        <v>960.79079238108159</v>
      </c>
      <c r="Q97" s="44">
        <f t="shared" si="12"/>
        <v>86.97746306471015</v>
      </c>
      <c r="R97" s="44">
        <f t="shared" si="13"/>
        <v>0</v>
      </c>
      <c r="S97" s="44">
        <f t="shared" si="14"/>
        <v>86.97746306471015</v>
      </c>
      <c r="U97" s="1">
        <v>1</v>
      </c>
      <c r="V97" s="1">
        <f>IFERROR(_xlfn.XLOOKUP(B97,[2]Details!$B:$B,[2]Details!$G:$G),0)</f>
        <v>1</v>
      </c>
      <c r="W97" s="6" t="b">
        <f t="shared" si="15"/>
        <v>1</v>
      </c>
      <c r="X97" s="6" t="b">
        <f t="shared" si="16"/>
        <v>1</v>
      </c>
      <c r="AA97" s="130">
        <f>_xlfn.XLOOKUP(B97,'[3]ECLReportData_2025-06-01_2025-0'!$C:$C,'[3]ECLReportData_2025-06-01_2025-0'!$B:$B)</f>
        <v>3.3080113721600499E+17</v>
      </c>
    </row>
    <row r="98" spans="1:27" x14ac:dyDescent="0.25">
      <c r="A98" s="131" t="s">
        <v>2716</v>
      </c>
      <c r="B98" s="3" t="s">
        <v>2701</v>
      </c>
      <c r="C98" s="3" t="s">
        <v>30</v>
      </c>
      <c r="D98" s="2" t="s">
        <v>73</v>
      </c>
      <c r="E98" s="4" t="s">
        <v>11</v>
      </c>
      <c r="F98" s="4" t="str">
        <f>IFERROR(_xlfn.XLOOKUP(B98,[4]Active!$B:$B,[4]Active!$U:$U),0)</f>
        <v>No</v>
      </c>
      <c r="G98" s="18" t="s">
        <v>163</v>
      </c>
      <c r="H98" s="18">
        <v>1</v>
      </c>
      <c r="I98" s="18">
        <v>1</v>
      </c>
      <c r="J98" s="18" t="b">
        <f t="shared" ref="J98" si="19">H98=I98</f>
        <v>1</v>
      </c>
      <c r="K98" s="42">
        <f t="shared" si="11"/>
        <v>4433.5814991499083</v>
      </c>
      <c r="L98" s="42">
        <f>_xlfn.XLOOKUP(B98,'V2'!A:A,'V2'!Q:Q)</f>
        <v>0</v>
      </c>
      <c r="M98" s="43">
        <f>_xlfn.XLOOKUP(B98,'V2'!A:A,'V2'!L:L)</f>
        <v>4433.5814991499083</v>
      </c>
      <c r="N98" s="43">
        <f t="shared" si="18"/>
        <v>0</v>
      </c>
      <c r="O98" s="45">
        <v>0</v>
      </c>
      <c r="P98" s="45">
        <v>0</v>
      </c>
      <c r="Q98" s="44">
        <f t="shared" ref="Q98" si="20">K98-N98</f>
        <v>4433.5814991499083</v>
      </c>
      <c r="R98" s="44">
        <f t="shared" ref="R98" si="21">L98-O98</f>
        <v>0</v>
      </c>
      <c r="S98" s="44">
        <f t="shared" ref="S98" si="22">M98-P98</f>
        <v>4433.5814991499083</v>
      </c>
      <c r="U98" s="1">
        <v>1</v>
      </c>
      <c r="V98" s="1">
        <v>1</v>
      </c>
      <c r="W98" s="6" t="b">
        <f t="shared" si="15"/>
        <v>1</v>
      </c>
      <c r="X98" s="6" t="b">
        <f t="shared" si="16"/>
        <v>1</v>
      </c>
      <c r="AA98" s="130">
        <v>3.3080113721600499E+17</v>
      </c>
    </row>
    <row r="99" spans="1:27" x14ac:dyDescent="0.25">
      <c r="A99" s="131" t="s">
        <v>2715</v>
      </c>
      <c r="B99" s="3" t="s">
        <v>85</v>
      </c>
      <c r="C99" s="3" t="s">
        <v>9</v>
      </c>
      <c r="D99" s="2" t="s">
        <v>86</v>
      </c>
      <c r="E99" s="4" t="s">
        <v>11</v>
      </c>
      <c r="F99" s="4" t="str">
        <f>IFERROR(_xlfn.XLOOKUP(B99,[4]Active!$B:$B,[4]Active!$U:$U),0)</f>
        <v>No</v>
      </c>
      <c r="G99" s="18" t="s">
        <v>163</v>
      </c>
      <c r="H99" s="18">
        <v>1</v>
      </c>
      <c r="I99" s="18">
        <v>1</v>
      </c>
      <c r="J99" s="18" t="b">
        <f t="shared" si="17"/>
        <v>1</v>
      </c>
      <c r="K99" s="42">
        <f t="shared" si="11"/>
        <v>775348.50902988599</v>
      </c>
      <c r="L99" s="42">
        <f>_xlfn.XLOOKUP(B99,'V2'!A:A,'V2'!Q:Q)</f>
        <v>0</v>
      </c>
      <c r="M99" s="43">
        <f>_xlfn.XLOOKUP(B99,'V2'!A:A,'V2'!L:L)</f>
        <v>775348.50902988599</v>
      </c>
      <c r="N99" s="43">
        <f t="shared" si="18"/>
        <v>775348.51</v>
      </c>
      <c r="O99" s="45">
        <v>0</v>
      </c>
      <c r="P99" s="45">
        <v>775348.51</v>
      </c>
      <c r="Q99" s="44">
        <f t="shared" si="12"/>
        <v>-9.7011402249336243E-4</v>
      </c>
      <c r="R99" s="44">
        <f t="shared" si="13"/>
        <v>0</v>
      </c>
      <c r="S99" s="44">
        <f t="shared" si="14"/>
        <v>-9.7011402249336243E-4</v>
      </c>
      <c r="U99" s="1">
        <v>1</v>
      </c>
      <c r="V99" s="1">
        <f>IFERROR(_xlfn.XLOOKUP(B99,[2]Details!$B:$B,[2]Details!$G:$G),0)</f>
        <v>1</v>
      </c>
      <c r="W99" s="6" t="b">
        <f t="shared" si="15"/>
        <v>1</v>
      </c>
      <c r="X99" s="6" t="b">
        <f t="shared" si="16"/>
        <v>1</v>
      </c>
      <c r="AA99" s="130">
        <f>_xlfn.XLOOKUP(B99,'[3]ECLReportData_2025-06-01_2025-0'!$C:$C,'[3]ECLReportData_2025-06-01_2025-0'!$B:$B)</f>
        <v>3.3080113711703699E+17</v>
      </c>
    </row>
    <row r="100" spans="1:27" x14ac:dyDescent="0.25">
      <c r="A100" s="131" t="s">
        <v>2798</v>
      </c>
      <c r="B100" s="3">
        <v>501168</v>
      </c>
      <c r="C100" s="3" t="s">
        <v>9</v>
      </c>
      <c r="D100" s="2" t="s">
        <v>87</v>
      </c>
      <c r="E100" s="4" t="s">
        <v>29</v>
      </c>
      <c r="F100" s="4" t="str">
        <f>IFERROR(_xlfn.XLOOKUP(B100,[4]Active!$B:$B,[4]Active!$U:$U),0)</f>
        <v>No</v>
      </c>
      <c r="G100" s="18" t="s">
        <v>162</v>
      </c>
      <c r="H100" s="18">
        <v>1</v>
      </c>
      <c r="I100" s="18">
        <v>1</v>
      </c>
      <c r="J100" s="18" t="b">
        <f t="shared" si="17"/>
        <v>1</v>
      </c>
      <c r="K100" s="42">
        <f t="shared" si="11"/>
        <v>3155819.8187890123</v>
      </c>
      <c r="L100" s="42">
        <f>_xlfn.XLOOKUP(B100,'V2'!A:A,'V2'!Q:Q)</f>
        <v>1358821.5605071883</v>
      </c>
      <c r="M100" s="43">
        <f>_xlfn.XLOOKUP(B100,'V2'!A:A,'V2'!L:L)</f>
        <v>1796998.2582818239</v>
      </c>
      <c r="N100" s="43">
        <f t="shared" si="18"/>
        <v>4053472.2708632043</v>
      </c>
      <c r="O100" s="45">
        <v>2031282.9619449838</v>
      </c>
      <c r="P100" s="45">
        <v>2022189.3089182205</v>
      </c>
      <c r="Q100" s="121">
        <f t="shared" si="12"/>
        <v>-897652.452074192</v>
      </c>
      <c r="R100" s="44">
        <f t="shared" si="13"/>
        <v>-672461.40143779549</v>
      </c>
      <c r="S100" s="44">
        <f t="shared" si="14"/>
        <v>-225191.05063639651</v>
      </c>
      <c r="U100" s="1">
        <v>1</v>
      </c>
      <c r="V100" s="1">
        <f>IFERROR(_xlfn.XLOOKUP(B100,[2]Details!$B:$B,[2]Details!$G:$G),0)</f>
        <v>1</v>
      </c>
      <c r="W100" s="6" t="b">
        <f t="shared" si="15"/>
        <v>1</v>
      </c>
      <c r="X100" s="6" t="b">
        <f t="shared" si="16"/>
        <v>1</v>
      </c>
      <c r="AA100" s="130">
        <f>_xlfn.XLOOKUP(B100,'[3]ECLReportData_2025-06-01_2025-0'!$C:$C,'[3]ECLReportData_2025-06-01_2025-0'!$B:$B)</f>
        <v>3.3080213711203597E+17</v>
      </c>
    </row>
    <row r="101" spans="1:27" x14ac:dyDescent="0.25">
      <c r="A101" s="131" t="s">
        <v>2799</v>
      </c>
      <c r="B101" s="3">
        <v>500694</v>
      </c>
      <c r="C101" s="3" t="s">
        <v>9</v>
      </c>
      <c r="D101" s="2" t="s">
        <v>88</v>
      </c>
      <c r="E101" s="4" t="s">
        <v>11</v>
      </c>
      <c r="F101" s="4" t="str">
        <f>IFERROR(_xlfn.XLOOKUP(B101,[4]Active!$B:$B,[4]Active!$U:$U),0)</f>
        <v>No</v>
      </c>
      <c r="G101" s="18" t="s">
        <v>162</v>
      </c>
      <c r="H101" s="18">
        <v>1</v>
      </c>
      <c r="I101" s="18">
        <v>1</v>
      </c>
      <c r="J101" s="18" t="b">
        <f t="shared" si="17"/>
        <v>1</v>
      </c>
      <c r="K101" s="42">
        <f t="shared" si="11"/>
        <v>8548688.4971057102</v>
      </c>
      <c r="L101" s="42">
        <f>_xlfn.XLOOKUP(B101,'V2'!A:A,'V2'!Q:Q)</f>
        <v>648319.20106919669</v>
      </c>
      <c r="M101" s="43">
        <f>_xlfn.XLOOKUP(B101,'V2'!A:A,'V2'!L:L)</f>
        <v>7900369.2960365135</v>
      </c>
      <c r="N101" s="43">
        <f t="shared" si="18"/>
        <v>2031271.74</v>
      </c>
      <c r="O101" s="45">
        <v>1086062.4931692823</v>
      </c>
      <c r="P101" s="45">
        <v>945209.24683071766</v>
      </c>
      <c r="Q101" s="121">
        <f t="shared" si="12"/>
        <v>6517416.75710571</v>
      </c>
      <c r="R101" s="44">
        <f t="shared" si="13"/>
        <v>-437743.29210008564</v>
      </c>
      <c r="S101" s="44">
        <f t="shared" si="14"/>
        <v>6955160.0492057959</v>
      </c>
      <c r="U101" s="1">
        <v>1</v>
      </c>
      <c r="V101" s="1">
        <f>IFERROR(_xlfn.XLOOKUP(B101,[2]Details!$B:$B,[2]Details!$G:$G),0)</f>
        <v>1</v>
      </c>
      <c r="W101" s="6" t="b">
        <f t="shared" si="15"/>
        <v>1</v>
      </c>
      <c r="X101" s="6" t="b">
        <f t="shared" si="16"/>
        <v>1</v>
      </c>
      <c r="AA101" s="130">
        <f>_xlfn.XLOOKUP(B101,'[3]ECLReportData_2025-06-01_2025-0'!$C:$C,'[3]ECLReportData_2025-06-01_2025-0'!$B:$B)</f>
        <v>3.3080113711300698E+17</v>
      </c>
    </row>
    <row r="102" spans="1:27" x14ac:dyDescent="0.25">
      <c r="A102" s="131" t="s">
        <v>2800</v>
      </c>
      <c r="B102" s="3">
        <v>500693</v>
      </c>
      <c r="C102" s="3" t="s">
        <v>30</v>
      </c>
      <c r="D102" s="2" t="s">
        <v>88</v>
      </c>
      <c r="E102" s="4" t="s">
        <v>11</v>
      </c>
      <c r="F102" s="4" t="str">
        <f>IFERROR(_xlfn.XLOOKUP(B102,[4]Active!$B:$B,[4]Active!$U:$U),0)</f>
        <v>No</v>
      </c>
      <c r="G102" s="18" t="s">
        <v>162</v>
      </c>
      <c r="H102" s="18">
        <v>1</v>
      </c>
      <c r="I102" s="18">
        <v>1</v>
      </c>
      <c r="J102" s="18" t="b">
        <f t="shared" si="17"/>
        <v>1</v>
      </c>
      <c r="K102" s="42">
        <f t="shared" si="11"/>
        <v>2362912.4022618486</v>
      </c>
      <c r="L102" s="42">
        <f>_xlfn.XLOOKUP(B102,'V2'!A:A,'V2'!Q:Q)</f>
        <v>40482.994086600374</v>
      </c>
      <c r="M102" s="43">
        <f>_xlfn.XLOOKUP(B102,'V2'!A:A,'V2'!L:L)</f>
        <v>2322429.4081752482</v>
      </c>
      <c r="N102" s="43">
        <f t="shared" si="18"/>
        <v>80280.72</v>
      </c>
      <c r="O102" s="45">
        <v>47954.153929390937</v>
      </c>
      <c r="P102" s="45">
        <v>32326.566070609064</v>
      </c>
      <c r="Q102" s="121">
        <f t="shared" si="12"/>
        <v>2282631.6822618484</v>
      </c>
      <c r="R102" s="44">
        <f t="shared" si="13"/>
        <v>-7471.1598427905628</v>
      </c>
      <c r="S102" s="44">
        <f t="shared" si="14"/>
        <v>2290102.8421046389</v>
      </c>
      <c r="U102" s="1">
        <v>1</v>
      </c>
      <c r="V102" s="1">
        <f>IFERROR(_xlfn.XLOOKUP(B102,[2]Details!$B:$B,[2]Details!$G:$G),0)</f>
        <v>1</v>
      </c>
      <c r="W102" s="6" t="b">
        <f t="shared" si="15"/>
        <v>1</v>
      </c>
      <c r="X102" s="6" t="b">
        <f t="shared" si="16"/>
        <v>1</v>
      </c>
      <c r="AA102" s="130">
        <f>_xlfn.XLOOKUP(B102,'[3]ECLReportData_2025-06-01_2025-0'!$C:$C,'[3]ECLReportData_2025-06-01_2025-0'!$B:$B)</f>
        <v>3.3080113721200698E+17</v>
      </c>
    </row>
    <row r="103" spans="1:27" x14ac:dyDescent="0.25">
      <c r="A103" s="131" t="s">
        <v>2801</v>
      </c>
      <c r="B103" s="3">
        <v>501175</v>
      </c>
      <c r="C103" s="3" t="s">
        <v>9</v>
      </c>
      <c r="D103" s="2" t="s">
        <v>89</v>
      </c>
      <c r="E103" s="4" t="s">
        <v>11</v>
      </c>
      <c r="F103" s="4" t="str">
        <f>IFERROR(_xlfn.XLOOKUP(B103,[4]Active!$B:$B,[4]Active!$U:$U),0)</f>
        <v>No</v>
      </c>
      <c r="G103" s="18" t="s">
        <v>162</v>
      </c>
      <c r="H103" s="18">
        <v>1</v>
      </c>
      <c r="I103" s="18">
        <v>1</v>
      </c>
      <c r="J103" s="18" t="b">
        <f t="shared" si="17"/>
        <v>1</v>
      </c>
      <c r="K103" s="42">
        <f t="shared" si="11"/>
        <v>74070.45936767236</v>
      </c>
      <c r="L103" s="42">
        <f>_xlfn.XLOOKUP(B103,'V2'!A:A,'V2'!Q:Q)</f>
        <v>27689.677689994147</v>
      </c>
      <c r="M103" s="43">
        <f>_xlfn.XLOOKUP(B103,'V2'!A:A,'V2'!L:L)</f>
        <v>46380.781677678213</v>
      </c>
      <c r="N103" s="43">
        <f t="shared" si="18"/>
        <v>58916.857659693109</v>
      </c>
      <c r="O103" s="45">
        <v>21292.968330148004</v>
      </c>
      <c r="P103" s="45">
        <v>37623.889329545105</v>
      </c>
      <c r="Q103" s="44">
        <f t="shared" si="12"/>
        <v>15153.601707979251</v>
      </c>
      <c r="R103" s="44">
        <f t="shared" si="13"/>
        <v>6396.7093598461433</v>
      </c>
      <c r="S103" s="44">
        <f t="shared" si="14"/>
        <v>8756.8923481331076</v>
      </c>
      <c r="U103" s="1">
        <v>1</v>
      </c>
      <c r="V103" s="1">
        <f>IFERROR(_xlfn.XLOOKUP(B103,[2]Details!$B:$B,[2]Details!$G:$G),0)</f>
        <v>1</v>
      </c>
      <c r="W103" s="6" t="b">
        <f t="shared" si="15"/>
        <v>1</v>
      </c>
      <c r="X103" s="6" t="b">
        <f t="shared" si="16"/>
        <v>1</v>
      </c>
      <c r="AA103" s="130">
        <f>_xlfn.XLOOKUP(B103,'[3]ECLReportData_2025-06-01_2025-0'!$C:$C,'[3]ECLReportData_2025-06-01_2025-0'!$B:$B)</f>
        <v>3.3080113711003699E+17</v>
      </c>
    </row>
    <row r="104" spans="1:27" x14ac:dyDescent="0.25">
      <c r="A104" s="131" t="s">
        <v>2802</v>
      </c>
      <c r="B104" s="3">
        <v>501026</v>
      </c>
      <c r="C104" s="3" t="s">
        <v>9</v>
      </c>
      <c r="D104" s="2" t="s">
        <v>90</v>
      </c>
      <c r="E104" s="4" t="s">
        <v>29</v>
      </c>
      <c r="F104" s="4" t="str">
        <f>IFERROR(_xlfn.XLOOKUP(B104,[4]Active!$B:$B,[4]Active!$U:$U),0)</f>
        <v>Yes</v>
      </c>
      <c r="G104" s="18" t="s">
        <v>162</v>
      </c>
      <c r="H104" s="18">
        <v>2</v>
      </c>
      <c r="I104" s="18">
        <v>2</v>
      </c>
      <c r="J104" s="18" t="b">
        <f t="shared" si="17"/>
        <v>1</v>
      </c>
      <c r="K104" s="42">
        <f t="shared" si="11"/>
        <v>381359.79735359509</v>
      </c>
      <c r="L104" s="42">
        <f>_xlfn.XLOOKUP(B104,'V2'!A:A,'V2'!Q:Q)</f>
        <v>381359.79735359509</v>
      </c>
      <c r="M104" s="43">
        <f>_xlfn.XLOOKUP(B104,'V2'!A:A,'V2'!L:L)</f>
        <v>0</v>
      </c>
      <c r="N104" s="43">
        <f t="shared" si="18"/>
        <v>468687.83863405947</v>
      </c>
      <c r="O104" s="45">
        <v>468687.83863405947</v>
      </c>
      <c r="P104" s="45">
        <v>0</v>
      </c>
      <c r="Q104" s="44">
        <f t="shared" si="12"/>
        <v>-87328.041280464386</v>
      </c>
      <c r="R104" s="44">
        <f t="shared" si="13"/>
        <v>-87328.041280464386</v>
      </c>
      <c r="S104" s="44">
        <f t="shared" si="14"/>
        <v>0</v>
      </c>
      <c r="U104" s="1">
        <v>2</v>
      </c>
      <c r="V104" s="1">
        <f>IFERROR(_xlfn.XLOOKUP(B104,[2]Details!$B:$B,[2]Details!$G:$G),0)</f>
        <v>2</v>
      </c>
      <c r="W104" s="6" t="b">
        <f t="shared" si="15"/>
        <v>1</v>
      </c>
      <c r="X104" s="6" t="b">
        <f t="shared" si="16"/>
        <v>1</v>
      </c>
      <c r="AA104" s="130">
        <f>_xlfn.XLOOKUP(B104,'[3]ECLReportData_2025-06-01_2025-0'!$C:$C,'[3]ECLReportData_2025-06-01_2025-0'!$B:$B)</f>
        <v>3.3080221810402502E+17</v>
      </c>
    </row>
    <row r="105" spans="1:27" x14ac:dyDescent="0.25">
      <c r="A105" s="131" t="s">
        <v>2803</v>
      </c>
      <c r="B105" s="3">
        <v>501096</v>
      </c>
      <c r="C105" s="3" t="s">
        <v>9</v>
      </c>
      <c r="D105" s="2" t="s">
        <v>91</v>
      </c>
      <c r="E105" s="4" t="s">
        <v>29</v>
      </c>
      <c r="F105" s="4" t="str">
        <f>IFERROR(_xlfn.XLOOKUP(B105,[4]Active!$B:$B,[4]Active!$U:$U),0)</f>
        <v>No</v>
      </c>
      <c r="G105" s="18" t="s">
        <v>162</v>
      </c>
      <c r="H105" s="18">
        <v>1</v>
      </c>
      <c r="I105" s="18">
        <v>1</v>
      </c>
      <c r="J105" s="18" t="b">
        <f t="shared" si="17"/>
        <v>1</v>
      </c>
      <c r="K105" s="42">
        <f t="shared" si="11"/>
        <v>341922.83410141693</v>
      </c>
      <c r="L105" s="42">
        <f>_xlfn.XLOOKUP(B105,'V2'!A:A,'V2'!Q:Q)</f>
        <v>341922.83410141693</v>
      </c>
      <c r="M105" s="43">
        <f>_xlfn.XLOOKUP(B105,'V2'!A:A,'V2'!L:L)</f>
        <v>0</v>
      </c>
      <c r="N105" s="43">
        <f t="shared" si="18"/>
        <v>887570.32283966674</v>
      </c>
      <c r="O105" s="45">
        <v>887570.32283966674</v>
      </c>
      <c r="P105" s="45">
        <v>0</v>
      </c>
      <c r="Q105" s="121">
        <f t="shared" si="12"/>
        <v>-545647.48873824975</v>
      </c>
      <c r="R105" s="44">
        <f t="shared" si="13"/>
        <v>-545647.48873824975</v>
      </c>
      <c r="S105" s="44">
        <f t="shared" si="14"/>
        <v>0</v>
      </c>
      <c r="U105" s="1">
        <v>1</v>
      </c>
      <c r="V105" s="1">
        <f>IFERROR(_xlfn.XLOOKUP(B105,[2]Details!$B:$B,[2]Details!$G:$G),0)</f>
        <v>1</v>
      </c>
      <c r="W105" s="6" t="b">
        <f t="shared" si="15"/>
        <v>1</v>
      </c>
      <c r="X105" s="6" t="b">
        <f t="shared" si="16"/>
        <v>1</v>
      </c>
      <c r="AA105" s="130">
        <f>_xlfn.XLOOKUP(B105,'[3]ECLReportData_2025-06-01_2025-0'!$C:$C,'[3]ECLReportData_2025-06-01_2025-0'!$B:$B)</f>
        <v>3.3080210520103002E+17</v>
      </c>
    </row>
    <row r="106" spans="1:27" x14ac:dyDescent="0.25">
      <c r="A106" s="131" t="s">
        <v>2804</v>
      </c>
      <c r="B106" s="3">
        <v>501110</v>
      </c>
      <c r="C106" s="3" t="s">
        <v>9</v>
      </c>
      <c r="D106" s="2" t="s">
        <v>92</v>
      </c>
      <c r="E106" s="4" t="s">
        <v>11</v>
      </c>
      <c r="F106" s="4" t="str">
        <f>IFERROR(_xlfn.XLOOKUP(B106,[4]Active!$B:$B,[4]Active!$U:$U),0)</f>
        <v>No</v>
      </c>
      <c r="G106" s="18" t="s">
        <v>162</v>
      </c>
      <c r="H106" s="18">
        <v>1</v>
      </c>
      <c r="I106" s="18">
        <v>1</v>
      </c>
      <c r="J106" s="18" t="b">
        <f t="shared" si="17"/>
        <v>1</v>
      </c>
      <c r="K106" s="42">
        <f t="shared" si="11"/>
        <v>298896.16541053518</v>
      </c>
      <c r="L106" s="42">
        <f>_xlfn.XLOOKUP(B106,'V2'!A:A,'V2'!Q:Q)</f>
        <v>293673.75500822038</v>
      </c>
      <c r="M106" s="43">
        <f>_xlfn.XLOOKUP(B106,'V2'!A:A,'V2'!L:L)</f>
        <v>5222.4104023147938</v>
      </c>
      <c r="N106" s="43">
        <f t="shared" si="18"/>
        <v>201333.58964028483</v>
      </c>
      <c r="O106" s="45">
        <v>95113.430411704263</v>
      </c>
      <c r="P106" s="45">
        <v>106220.15922858057</v>
      </c>
      <c r="Q106" s="44">
        <f t="shared" si="12"/>
        <v>97562.575770250347</v>
      </c>
      <c r="R106" s="44">
        <f t="shared" si="13"/>
        <v>198560.32459651612</v>
      </c>
      <c r="S106" s="44">
        <f t="shared" si="14"/>
        <v>-100997.74882626577</v>
      </c>
      <c r="U106" s="1">
        <v>1</v>
      </c>
      <c r="V106" s="1">
        <f>IFERROR(_xlfn.XLOOKUP(B106,[2]Details!$B:$B,[2]Details!$G:$G),0)</f>
        <v>1</v>
      </c>
      <c r="W106" s="6" t="b">
        <f t="shared" si="15"/>
        <v>1</v>
      </c>
      <c r="X106" s="6" t="b">
        <f t="shared" si="16"/>
        <v>1</v>
      </c>
      <c r="AA106" s="130">
        <f>_xlfn.XLOOKUP(B106,'[3]ECLReportData_2025-06-01_2025-0'!$C:$C,'[3]ECLReportData_2025-06-01_2025-0'!$B:$B)</f>
        <v>3.3080113711003098E+17</v>
      </c>
    </row>
    <row r="107" spans="1:27" x14ac:dyDescent="0.25">
      <c r="A107" s="131" t="s">
        <v>2805</v>
      </c>
      <c r="B107" s="3">
        <v>501224</v>
      </c>
      <c r="C107" s="3" t="s">
        <v>9</v>
      </c>
      <c r="D107" s="2" t="s">
        <v>92</v>
      </c>
      <c r="E107" s="4" t="s">
        <v>11</v>
      </c>
      <c r="F107" s="4" t="str">
        <f>IFERROR(_xlfn.XLOOKUP(B107,[4]Active!$B:$B,[4]Active!$U:$U),0)</f>
        <v>No</v>
      </c>
      <c r="G107" s="18" t="s">
        <v>162</v>
      </c>
      <c r="H107" s="18">
        <v>1</v>
      </c>
      <c r="I107" s="18">
        <v>1</v>
      </c>
      <c r="J107" s="18" t="b">
        <f t="shared" si="17"/>
        <v>1</v>
      </c>
      <c r="K107" s="42">
        <f t="shared" si="11"/>
        <v>294957.783211887</v>
      </c>
      <c r="L107" s="42">
        <f>_xlfn.XLOOKUP(B107,'V2'!A:A,'V2'!Q:Q)</f>
        <v>116375.23939000978</v>
      </c>
      <c r="M107" s="43">
        <f>_xlfn.XLOOKUP(B107,'V2'!A:A,'V2'!L:L)</f>
        <v>178582.54382187722</v>
      </c>
      <c r="N107" s="43">
        <f t="shared" si="18"/>
        <v>317666.52929905721</v>
      </c>
      <c r="O107" s="45">
        <v>174101.31362396086</v>
      </c>
      <c r="P107" s="45">
        <v>143565.21567509635</v>
      </c>
      <c r="Q107" s="44">
        <f t="shared" si="12"/>
        <v>-22708.746087170206</v>
      </c>
      <c r="R107" s="44">
        <f t="shared" si="13"/>
        <v>-57726.074233951076</v>
      </c>
      <c r="S107" s="44">
        <f t="shared" si="14"/>
        <v>35017.32814678087</v>
      </c>
      <c r="U107" s="1">
        <v>1</v>
      </c>
      <c r="V107" s="1">
        <f>IFERROR(_xlfn.XLOOKUP(B107,[2]Details!$B:$B,[2]Details!$G:$G),0)</f>
        <v>1</v>
      </c>
      <c r="W107" s="6" t="b">
        <f t="shared" si="15"/>
        <v>1</v>
      </c>
      <c r="X107" s="6" t="b">
        <f t="shared" si="16"/>
        <v>1</v>
      </c>
      <c r="AA107" s="130">
        <f>_xlfn.XLOOKUP(B107,'[3]ECLReportData_2025-06-01_2025-0'!$C:$C,'[3]ECLReportData_2025-06-01_2025-0'!$B:$B)</f>
        <v>3.3080113711004E+17</v>
      </c>
    </row>
    <row r="108" spans="1:27" x14ac:dyDescent="0.25">
      <c r="A108" s="131" t="s">
        <v>2806</v>
      </c>
      <c r="B108" s="3">
        <v>501170</v>
      </c>
      <c r="C108" s="3" t="s">
        <v>9</v>
      </c>
      <c r="D108" s="2" t="s">
        <v>93</v>
      </c>
      <c r="E108" s="4" t="s">
        <v>11</v>
      </c>
      <c r="F108" s="4" t="str">
        <f>IFERROR(_xlfn.XLOOKUP(B108,[4]Active!$B:$B,[4]Active!$U:$U),0)</f>
        <v>No</v>
      </c>
      <c r="G108" s="18" t="s">
        <v>162</v>
      </c>
      <c r="H108" s="18">
        <v>1</v>
      </c>
      <c r="I108" s="18">
        <v>1</v>
      </c>
      <c r="J108" s="18" t="b">
        <f t="shared" si="17"/>
        <v>1</v>
      </c>
      <c r="K108" s="42">
        <f t="shared" si="11"/>
        <v>15762.977107136687</v>
      </c>
      <c r="L108" s="42">
        <f>_xlfn.XLOOKUP(B108,'V2'!A:A,'V2'!Q:Q)</f>
        <v>15762.977107136687</v>
      </c>
      <c r="M108" s="43">
        <f>_xlfn.XLOOKUP(B108,'V2'!A:A,'V2'!L:L)</f>
        <v>0</v>
      </c>
      <c r="N108" s="43">
        <f t="shared" si="18"/>
        <v>16078.46065808922</v>
      </c>
      <c r="O108" s="45">
        <v>16078.46065808922</v>
      </c>
      <c r="P108" s="45">
        <v>0</v>
      </c>
      <c r="Q108" s="44">
        <f t="shared" si="12"/>
        <v>-315.48355095253282</v>
      </c>
      <c r="R108" s="44">
        <f t="shared" si="13"/>
        <v>-315.48355095253282</v>
      </c>
      <c r="S108" s="44">
        <f t="shared" si="14"/>
        <v>0</v>
      </c>
      <c r="U108" s="1">
        <v>1</v>
      </c>
      <c r="V108" s="1">
        <f>IFERROR(_xlfn.XLOOKUP(B108,[2]Details!$B:$B,[2]Details!$G:$G),0)</f>
        <v>1</v>
      </c>
      <c r="W108" s="6" t="b">
        <f t="shared" si="15"/>
        <v>1</v>
      </c>
      <c r="X108" s="6" t="b">
        <f t="shared" si="16"/>
        <v>1</v>
      </c>
      <c r="AA108" s="130">
        <f>_xlfn.XLOOKUP(B108,'[3]ECLReportData_2025-06-01_2025-0'!$C:$C,'[3]ECLReportData_2025-06-01_2025-0'!$B:$B)</f>
        <v>3.3080113710703603E+17</v>
      </c>
    </row>
    <row r="109" spans="1:27" x14ac:dyDescent="0.25">
      <c r="A109" s="131" t="s">
        <v>2807</v>
      </c>
      <c r="B109" s="3">
        <v>501169</v>
      </c>
      <c r="C109" s="3" t="s">
        <v>9</v>
      </c>
      <c r="D109" s="2" t="s">
        <v>93</v>
      </c>
      <c r="E109" s="4" t="s">
        <v>11</v>
      </c>
      <c r="F109" s="4" t="str">
        <f>IFERROR(_xlfn.XLOOKUP(B109,[4]Active!$B:$B,[4]Active!$U:$U),0)</f>
        <v>No</v>
      </c>
      <c r="G109" s="18" t="s">
        <v>162</v>
      </c>
      <c r="H109" s="18">
        <v>1</v>
      </c>
      <c r="I109" s="18">
        <v>1</v>
      </c>
      <c r="J109" s="18" t="b">
        <f t="shared" si="17"/>
        <v>1</v>
      </c>
      <c r="K109" s="42">
        <f t="shared" si="11"/>
        <v>36548.542276314896</v>
      </c>
      <c r="L109" s="42">
        <f>_xlfn.XLOOKUP(B109,'V2'!A:A,'V2'!Q:Q)</f>
        <v>12943.602320267069</v>
      </c>
      <c r="M109" s="43">
        <f>_xlfn.XLOOKUP(B109,'V2'!A:A,'V2'!L:L)</f>
        <v>23604.939956047827</v>
      </c>
      <c r="N109" s="43">
        <f t="shared" si="18"/>
        <v>36809.097141986771</v>
      </c>
      <c r="O109" s="45">
        <v>14273.463192945932</v>
      </c>
      <c r="P109" s="45">
        <v>22535.633949040839</v>
      </c>
      <c r="Q109" s="44">
        <f t="shared" si="12"/>
        <v>-260.55486567187472</v>
      </c>
      <c r="R109" s="44">
        <f t="shared" si="13"/>
        <v>-1329.8608726788625</v>
      </c>
      <c r="S109" s="44">
        <f t="shared" si="14"/>
        <v>1069.3060070069878</v>
      </c>
      <c r="U109" s="1">
        <v>1</v>
      </c>
      <c r="V109" s="1">
        <f>IFERROR(_xlfn.XLOOKUP(B109,[2]Details!$B:$B,[2]Details!$G:$G),0)</f>
        <v>1</v>
      </c>
      <c r="W109" s="6" t="b">
        <f t="shared" si="15"/>
        <v>1</v>
      </c>
      <c r="X109" s="6" t="b">
        <f t="shared" si="16"/>
        <v>1</v>
      </c>
      <c r="AA109" s="130">
        <f>_xlfn.XLOOKUP(B109,'[3]ECLReportData_2025-06-01_2025-0'!$C:$C,'[3]ECLReportData_2025-06-01_2025-0'!$B:$B)</f>
        <v>3.3080113711003898E+17</v>
      </c>
    </row>
    <row r="110" spans="1:27" x14ac:dyDescent="0.25">
      <c r="A110" s="131" t="s">
        <v>2808</v>
      </c>
      <c r="B110" s="3">
        <v>501218</v>
      </c>
      <c r="C110" s="3" t="s">
        <v>9</v>
      </c>
      <c r="D110" s="2" t="s">
        <v>94</v>
      </c>
      <c r="E110" s="4" t="s">
        <v>11</v>
      </c>
      <c r="F110" s="4" t="str">
        <f>IFERROR(_xlfn.XLOOKUP(B110,[4]Active!$B:$B,[4]Active!$U:$U),0)</f>
        <v>No</v>
      </c>
      <c r="G110" s="18" t="s">
        <v>162</v>
      </c>
      <c r="H110" s="18">
        <v>1</v>
      </c>
      <c r="I110" s="18">
        <v>1</v>
      </c>
      <c r="J110" s="18" t="b">
        <f t="shared" si="17"/>
        <v>1</v>
      </c>
      <c r="K110" s="42">
        <f t="shared" si="11"/>
        <v>171835.68678980364</v>
      </c>
      <c r="L110" s="42">
        <f>_xlfn.XLOOKUP(B110,'V2'!A:A,'V2'!Q:Q)</f>
        <v>150858.08077579233</v>
      </c>
      <c r="M110" s="43">
        <f>_xlfn.XLOOKUP(B110,'V2'!A:A,'V2'!L:L)</f>
        <v>20977.606014011304</v>
      </c>
      <c r="N110" s="43">
        <f t="shared" si="18"/>
        <v>161620.56257799454</v>
      </c>
      <c r="O110" s="45">
        <v>122808.03872286264</v>
      </c>
      <c r="P110" s="45">
        <v>38812.523855131898</v>
      </c>
      <c r="Q110" s="44">
        <f t="shared" si="12"/>
        <v>10215.124211809103</v>
      </c>
      <c r="R110" s="44">
        <f t="shared" si="13"/>
        <v>28050.042052929697</v>
      </c>
      <c r="S110" s="44">
        <f t="shared" si="14"/>
        <v>-17834.917841120594</v>
      </c>
      <c r="U110" s="1">
        <v>1</v>
      </c>
      <c r="V110" s="1">
        <f>IFERROR(_xlfn.XLOOKUP(B110,[2]Details!$B:$B,[2]Details!$G:$G),0)</f>
        <v>1</v>
      </c>
      <c r="W110" s="6" t="b">
        <f t="shared" si="15"/>
        <v>1</v>
      </c>
      <c r="X110" s="6" t="b">
        <f t="shared" si="16"/>
        <v>1</v>
      </c>
      <c r="AA110" s="130">
        <f>_xlfn.XLOOKUP(B110,'[3]ECLReportData_2025-06-01_2025-0'!$C:$C,'[3]ECLReportData_2025-06-01_2025-0'!$B:$B)</f>
        <v>3.3080113711004E+17</v>
      </c>
    </row>
    <row r="111" spans="1:27" x14ac:dyDescent="0.25">
      <c r="A111" s="131" t="s">
        <v>2809</v>
      </c>
      <c r="B111" s="3">
        <v>500941</v>
      </c>
      <c r="C111" s="3" t="s">
        <v>9</v>
      </c>
      <c r="D111" s="2" t="s">
        <v>95</v>
      </c>
      <c r="E111" s="4" t="s">
        <v>11</v>
      </c>
      <c r="F111" s="4" t="str">
        <f>IFERROR(_xlfn.XLOOKUP(B111,[4]Active!$B:$B,[4]Active!$U:$U),0)</f>
        <v>Yes</v>
      </c>
      <c r="G111" s="18" t="s">
        <v>162</v>
      </c>
      <c r="H111" s="18">
        <v>2</v>
      </c>
      <c r="I111" s="18">
        <v>2</v>
      </c>
      <c r="J111" s="18" t="b">
        <f t="shared" si="17"/>
        <v>1</v>
      </c>
      <c r="K111" s="42">
        <f t="shared" si="11"/>
        <v>43731.593251721519</v>
      </c>
      <c r="L111" s="42">
        <f>_xlfn.XLOOKUP(B111,'V2'!A:A,'V2'!Q:Q)</f>
        <v>43731.593251721519</v>
      </c>
      <c r="M111" s="43">
        <f>_xlfn.XLOOKUP(B111,'V2'!A:A,'V2'!L:L)</f>
        <v>0</v>
      </c>
      <c r="N111" s="43">
        <f t="shared" si="18"/>
        <v>85396.030191233571</v>
      </c>
      <c r="O111" s="45">
        <v>85396.030191233571</v>
      </c>
      <c r="P111" s="45">
        <v>0</v>
      </c>
      <c r="Q111" s="44">
        <f t="shared" si="12"/>
        <v>-41664.436939512052</v>
      </c>
      <c r="R111" s="44">
        <f t="shared" si="13"/>
        <v>-41664.436939512052</v>
      </c>
      <c r="S111" s="44">
        <f t="shared" si="14"/>
        <v>0</v>
      </c>
      <c r="U111" s="1">
        <v>2</v>
      </c>
      <c r="V111" s="1">
        <f>IFERROR(_xlfn.XLOOKUP(B111,[2]Details!$B:$B,[2]Details!$G:$G),0)</f>
        <v>2</v>
      </c>
      <c r="W111" s="6" t="b">
        <f t="shared" si="15"/>
        <v>1</v>
      </c>
      <c r="X111" s="6" t="b">
        <f t="shared" si="16"/>
        <v>1</v>
      </c>
      <c r="AA111" s="130">
        <f>_xlfn.XLOOKUP(B111,'[3]ECLReportData_2025-06-01_2025-0'!$C:$C,'[3]ECLReportData_2025-06-01_2025-0'!$B:$B)</f>
        <v>3.3080113710702003E+17</v>
      </c>
    </row>
    <row r="112" spans="1:27" x14ac:dyDescent="0.25">
      <c r="A112" s="131" t="s">
        <v>2810</v>
      </c>
      <c r="B112" s="3">
        <v>500943</v>
      </c>
      <c r="C112" s="3" t="s">
        <v>9</v>
      </c>
      <c r="D112" s="2" t="s">
        <v>95</v>
      </c>
      <c r="E112" s="4" t="s">
        <v>11</v>
      </c>
      <c r="F112" s="4" t="str">
        <f>IFERROR(_xlfn.XLOOKUP(B112,[4]Active!$B:$B,[4]Active!$U:$U),0)</f>
        <v>Yes</v>
      </c>
      <c r="G112" s="18" t="s">
        <v>162</v>
      </c>
      <c r="H112" s="18">
        <v>2</v>
      </c>
      <c r="I112" s="18">
        <v>2</v>
      </c>
      <c r="J112" s="18" t="b">
        <f t="shared" si="17"/>
        <v>1</v>
      </c>
      <c r="K112" s="42">
        <f t="shared" ref="K112:K172" si="23">L112+M112</f>
        <v>6985102.9379962161</v>
      </c>
      <c r="L112" s="42">
        <f>_xlfn.XLOOKUP(B112,'V2'!A:A,'V2'!Q:Q)</f>
        <v>2675175.1427343609</v>
      </c>
      <c r="M112" s="43">
        <f>_xlfn.XLOOKUP(B112,'V2'!A:A,'V2'!L:L)</f>
        <v>4309927.7952618552</v>
      </c>
      <c r="N112" s="43">
        <f t="shared" si="18"/>
        <v>3151508.81</v>
      </c>
      <c r="O112" s="45">
        <v>2720204.708939306</v>
      </c>
      <c r="P112" s="45">
        <v>431304.10106069391</v>
      </c>
      <c r="Q112" s="121">
        <f t="shared" ref="Q112:Q172" si="24">K112-N112</f>
        <v>3833594.1279962161</v>
      </c>
      <c r="R112" s="44">
        <f t="shared" ref="R112:R172" si="25">L112-O112</f>
        <v>-45029.566204945091</v>
      </c>
      <c r="S112" s="44">
        <f t="shared" ref="S112:S172" si="26">M112-P112</f>
        <v>3878623.6942011612</v>
      </c>
      <c r="U112" s="1">
        <v>2</v>
      </c>
      <c r="V112" s="1">
        <f>IFERROR(_xlfn.XLOOKUP(B112,[2]Details!$B:$B,[2]Details!$G:$G),0)</f>
        <v>2</v>
      </c>
      <c r="W112" s="6" t="b">
        <f t="shared" si="15"/>
        <v>1</v>
      </c>
      <c r="X112" s="6" t="b">
        <f t="shared" si="16"/>
        <v>1</v>
      </c>
      <c r="AA112" s="130">
        <f>_xlfn.XLOOKUP(B112,'[3]ECLReportData_2025-06-01_2025-0'!$C:$C,'[3]ECLReportData_2025-06-01_2025-0'!$B:$B)</f>
        <v>3.3080113710702003E+17</v>
      </c>
    </row>
    <row r="113" spans="1:27" x14ac:dyDescent="0.25">
      <c r="A113" s="131" t="s">
        <v>2811</v>
      </c>
      <c r="B113" s="3">
        <v>501118</v>
      </c>
      <c r="C113" s="3" t="s">
        <v>9</v>
      </c>
      <c r="D113" s="2" t="s">
        <v>96</v>
      </c>
      <c r="E113" s="4" t="s">
        <v>11</v>
      </c>
      <c r="F113" s="4" t="str">
        <f>IFERROR(_xlfn.XLOOKUP(B113,[4]Active!$B:$B,[4]Active!$U:$U),0)</f>
        <v>No</v>
      </c>
      <c r="G113" s="18" t="s">
        <v>162</v>
      </c>
      <c r="H113" s="18">
        <v>1</v>
      </c>
      <c r="I113" s="18">
        <v>1</v>
      </c>
      <c r="J113" s="18" t="b">
        <f t="shared" si="17"/>
        <v>1</v>
      </c>
      <c r="K113" s="42">
        <f t="shared" si="23"/>
        <v>138082.07900768978</v>
      </c>
      <c r="L113" s="42">
        <f>_xlfn.XLOOKUP(B113,'V2'!A:A,'V2'!Q:Q)</f>
        <v>138082.07900768978</v>
      </c>
      <c r="M113" s="43">
        <f>_xlfn.XLOOKUP(B113,'V2'!A:A,'V2'!L:L)</f>
        <v>0</v>
      </c>
      <c r="N113" s="43">
        <f t="shared" si="18"/>
        <v>141697.89857269789</v>
      </c>
      <c r="O113" s="45">
        <v>141697.89857269789</v>
      </c>
      <c r="P113" s="45">
        <v>0</v>
      </c>
      <c r="Q113" s="44">
        <f t="shared" si="24"/>
        <v>-3615.8195650081034</v>
      </c>
      <c r="R113" s="44">
        <f t="shared" si="25"/>
        <v>-3615.8195650081034</v>
      </c>
      <c r="S113" s="44">
        <f t="shared" si="26"/>
        <v>0</v>
      </c>
      <c r="U113" s="1">
        <v>1</v>
      </c>
      <c r="V113" s="1">
        <f>IFERROR(_xlfn.XLOOKUP(B113,[2]Details!$B:$B,[2]Details!$G:$G),0)</f>
        <v>1</v>
      </c>
      <c r="W113" s="6" t="b">
        <f t="shared" si="15"/>
        <v>1</v>
      </c>
      <c r="X113" s="6" t="b">
        <f t="shared" si="16"/>
        <v>1</v>
      </c>
      <c r="AA113" s="130">
        <f>_xlfn.XLOOKUP(B113,'[3]ECLReportData_2025-06-01_2025-0'!$C:$C,'[3]ECLReportData_2025-06-01_2025-0'!$B:$B)</f>
        <v>3.3080113710703098E+17</v>
      </c>
    </row>
    <row r="114" spans="1:27" x14ac:dyDescent="0.25">
      <c r="A114" s="131" t="s">
        <v>2812</v>
      </c>
      <c r="B114" s="3">
        <v>500400</v>
      </c>
      <c r="C114" s="3" t="s">
        <v>30</v>
      </c>
      <c r="D114" s="2" t="s">
        <v>97</v>
      </c>
      <c r="E114" s="4" t="s">
        <v>29</v>
      </c>
      <c r="F114" s="4" t="str">
        <f>IFERROR(_xlfn.XLOOKUP(B114,[4]Active!$B:$B,[4]Active!$U:$U),0)</f>
        <v>No</v>
      </c>
      <c r="G114" s="18" t="s">
        <v>162</v>
      </c>
      <c r="H114" s="18">
        <v>1</v>
      </c>
      <c r="I114" s="18">
        <v>1</v>
      </c>
      <c r="J114" s="18" t="b">
        <f t="shared" si="17"/>
        <v>1</v>
      </c>
      <c r="K114" s="42">
        <f t="shared" si="23"/>
        <v>45273.189130714039</v>
      </c>
      <c r="L114" s="42">
        <f>_xlfn.XLOOKUP(B114,'V2'!A:A,'V2'!Q:Q)</f>
        <v>45273.189130714039</v>
      </c>
      <c r="M114" s="43">
        <f>_xlfn.XLOOKUP(B114,'V2'!A:A,'V2'!L:L)</f>
        <v>0</v>
      </c>
      <c r="N114" s="43">
        <f t="shared" si="18"/>
        <v>45465.966055331119</v>
      </c>
      <c r="O114" s="45">
        <v>45465.966055331119</v>
      </c>
      <c r="P114" s="45">
        <v>0</v>
      </c>
      <c r="Q114" s="44">
        <f t="shared" si="24"/>
        <v>-192.7769246170792</v>
      </c>
      <c r="R114" s="44">
        <f t="shared" si="25"/>
        <v>-192.7769246170792</v>
      </c>
      <c r="S114" s="44">
        <f t="shared" si="26"/>
        <v>0</v>
      </c>
      <c r="U114" s="1">
        <v>1</v>
      </c>
      <c r="V114" s="1">
        <f>IFERROR(_xlfn.XLOOKUP(B114,[2]Details!$B:$B,[2]Details!$G:$G),0)</f>
        <v>1</v>
      </c>
      <c r="W114" s="6" t="b">
        <f t="shared" si="15"/>
        <v>1</v>
      </c>
      <c r="X114" s="6" t="b">
        <f t="shared" si="16"/>
        <v>1</v>
      </c>
      <c r="AA114" s="130">
        <f>_xlfn.XLOOKUP(B114,'[3]ECLReportData_2025-06-01_2025-0'!$C:$C,'[3]ECLReportData_2025-06-01_2025-0'!$B:$B)</f>
        <v>3.308021072E+17</v>
      </c>
    </row>
    <row r="115" spans="1:27" s="119" customFormat="1" x14ac:dyDescent="0.25">
      <c r="A115" s="133" t="s">
        <v>2813</v>
      </c>
      <c r="B115" s="85">
        <v>500401</v>
      </c>
      <c r="C115" s="85" t="s">
        <v>30</v>
      </c>
      <c r="D115" s="112" t="s">
        <v>98</v>
      </c>
      <c r="E115" s="113" t="s">
        <v>29</v>
      </c>
      <c r="F115" s="113" t="str">
        <f>IFERROR(_xlfn.XLOOKUP(B115,[4]Active!$B:$B,[4]Active!$U:$U),0)</f>
        <v>No</v>
      </c>
      <c r="G115" s="114" t="s">
        <v>162</v>
      </c>
      <c r="H115" s="114">
        <v>1</v>
      </c>
      <c r="I115" s="114">
        <v>2</v>
      </c>
      <c r="J115" s="114" t="b">
        <f t="shared" si="17"/>
        <v>0</v>
      </c>
      <c r="K115" s="115">
        <f t="shared" si="23"/>
        <v>9995.274287207294</v>
      </c>
      <c r="L115" s="115">
        <f>_xlfn.XLOOKUP(B115,'V2'!A:A,'V2'!Q:Q)</f>
        <v>9995.274287207294</v>
      </c>
      <c r="M115" s="116">
        <f>_xlfn.XLOOKUP(B115,'V2'!A:A,'V2'!L:L)</f>
        <v>0</v>
      </c>
      <c r="N115" s="116">
        <f t="shared" si="18"/>
        <v>83963.900851198196</v>
      </c>
      <c r="O115" s="117">
        <v>83963.900851198196</v>
      </c>
      <c r="P115" s="117">
        <v>0</v>
      </c>
      <c r="Q115" s="118">
        <f t="shared" si="24"/>
        <v>-73968.626563990896</v>
      </c>
      <c r="R115" s="118">
        <f t="shared" si="25"/>
        <v>-73968.626563990896</v>
      </c>
      <c r="S115" s="118">
        <f t="shared" si="26"/>
        <v>0</v>
      </c>
      <c r="U115" s="119">
        <v>1</v>
      </c>
      <c r="V115" s="119">
        <f>IFERROR(_xlfn.XLOOKUP(B115,[2]Details!$B:$B,[2]Details!$G:$G),0)</f>
        <v>2</v>
      </c>
      <c r="W115" s="120" t="b">
        <f t="shared" si="15"/>
        <v>1</v>
      </c>
      <c r="X115" s="120" t="b">
        <f t="shared" si="16"/>
        <v>1</v>
      </c>
      <c r="AA115" s="130">
        <f>_xlfn.XLOOKUP(B115,'[3]ECLReportData_2025-06-01_2025-0'!$C:$C,'[3]ECLReportData_2025-06-01_2025-0'!$B:$B)</f>
        <v>3.3080220320000198E+17</v>
      </c>
    </row>
    <row r="116" spans="1:27" x14ac:dyDescent="0.25">
      <c r="A116" s="131" t="s">
        <v>2814</v>
      </c>
      <c r="B116" s="3">
        <v>501203</v>
      </c>
      <c r="C116" s="3" t="s">
        <v>9</v>
      </c>
      <c r="D116" s="2" t="s">
        <v>99</v>
      </c>
      <c r="E116" s="4" t="s">
        <v>11</v>
      </c>
      <c r="F116" s="4" t="str">
        <f>IFERROR(_xlfn.XLOOKUP(B116,[4]Active!$B:$B,[4]Active!$U:$U),0)</f>
        <v>No</v>
      </c>
      <c r="G116" s="18" t="s">
        <v>162</v>
      </c>
      <c r="H116" s="18">
        <v>1</v>
      </c>
      <c r="I116" s="18">
        <v>1</v>
      </c>
      <c r="J116" s="18" t="b">
        <f t="shared" si="17"/>
        <v>1</v>
      </c>
      <c r="K116" s="42">
        <f t="shared" si="23"/>
        <v>5135.7732194462878</v>
      </c>
      <c r="L116" s="42">
        <f>_xlfn.XLOOKUP(B116,'V2'!A:A,'V2'!Q:Q)</f>
        <v>5135.7732194462878</v>
      </c>
      <c r="M116" s="43">
        <f>_xlfn.XLOOKUP(B116,'V2'!A:A,'V2'!L:L)</f>
        <v>0</v>
      </c>
      <c r="N116" s="43">
        <f t="shared" si="18"/>
        <v>5130.9624386547393</v>
      </c>
      <c r="O116" s="45">
        <v>5082.7398049690992</v>
      </c>
      <c r="P116" s="45">
        <v>48.222633685639877</v>
      </c>
      <c r="Q116" s="44">
        <f t="shared" si="24"/>
        <v>4.8107807915484955</v>
      </c>
      <c r="R116" s="44">
        <f t="shared" si="25"/>
        <v>53.033414477188671</v>
      </c>
      <c r="S116" s="44">
        <f t="shared" si="26"/>
        <v>-48.222633685639877</v>
      </c>
      <c r="U116" s="1">
        <v>1</v>
      </c>
      <c r="V116" s="1">
        <f>IFERROR(_xlfn.XLOOKUP(B116,[2]Details!$B:$B,[2]Details!$G:$G),0)</f>
        <v>1</v>
      </c>
      <c r="W116" s="6" t="b">
        <f t="shared" si="15"/>
        <v>1</v>
      </c>
      <c r="X116" s="6" t="b">
        <f t="shared" si="16"/>
        <v>1</v>
      </c>
      <c r="AA116" s="130">
        <f>_xlfn.XLOOKUP(B116,'[3]ECLReportData_2025-06-01_2025-0'!$C:$C,'[3]ECLReportData_2025-06-01_2025-0'!$B:$B)</f>
        <v>3.3080113710703802E+17</v>
      </c>
    </row>
    <row r="117" spans="1:27" x14ac:dyDescent="0.25">
      <c r="A117" s="131" t="s">
        <v>2815</v>
      </c>
      <c r="B117" s="3">
        <v>501206</v>
      </c>
      <c r="C117" s="3" t="s">
        <v>9</v>
      </c>
      <c r="D117" s="2" t="s">
        <v>99</v>
      </c>
      <c r="E117" s="4" t="s">
        <v>11</v>
      </c>
      <c r="F117" s="4" t="str">
        <f>IFERROR(_xlfn.XLOOKUP(B117,[4]Active!$B:$B,[4]Active!$U:$U),0)</f>
        <v>No</v>
      </c>
      <c r="G117" s="18" t="s">
        <v>162</v>
      </c>
      <c r="H117" s="18">
        <v>1</v>
      </c>
      <c r="I117" s="18">
        <v>1</v>
      </c>
      <c r="J117" s="18" t="b">
        <f t="shared" si="17"/>
        <v>1</v>
      </c>
      <c r="K117" s="42">
        <f t="shared" si="23"/>
        <v>908.18627489881214</v>
      </c>
      <c r="L117" s="42">
        <f>_xlfn.XLOOKUP(B117,'V2'!A:A,'V2'!Q:Q)</f>
        <v>908.18627489881214</v>
      </c>
      <c r="M117" s="43">
        <f>_xlfn.XLOOKUP(B117,'V2'!A:A,'V2'!L:L)</f>
        <v>0</v>
      </c>
      <c r="N117" s="43">
        <f t="shared" si="18"/>
        <v>2764.1836506201321</v>
      </c>
      <c r="O117" s="45">
        <v>2764.1836506201321</v>
      </c>
      <c r="P117" s="45">
        <v>0</v>
      </c>
      <c r="Q117" s="44">
        <f t="shared" si="24"/>
        <v>-1855.9973757213199</v>
      </c>
      <c r="R117" s="44">
        <f t="shared" si="25"/>
        <v>-1855.9973757213199</v>
      </c>
      <c r="S117" s="44">
        <f t="shared" si="26"/>
        <v>0</v>
      </c>
      <c r="U117" s="1">
        <v>1</v>
      </c>
      <c r="V117" s="1">
        <f>IFERROR(_xlfn.XLOOKUP(B117,[2]Details!$B:$B,[2]Details!$G:$G),0)</f>
        <v>1</v>
      </c>
      <c r="W117" s="6" t="b">
        <f t="shared" si="15"/>
        <v>1</v>
      </c>
      <c r="X117" s="6" t="b">
        <f t="shared" si="16"/>
        <v>1</v>
      </c>
      <c r="AA117" s="130">
        <f>_xlfn.XLOOKUP(B117,'[3]ECLReportData_2025-06-01_2025-0'!$C:$C,'[3]ECLReportData_2025-06-01_2025-0'!$B:$B)</f>
        <v>3.3080113712103802E+17</v>
      </c>
    </row>
    <row r="118" spans="1:27" x14ac:dyDescent="0.25">
      <c r="A118" s="131" t="s">
        <v>2816</v>
      </c>
      <c r="B118" s="3">
        <v>501066</v>
      </c>
      <c r="C118" s="3" t="s">
        <v>9</v>
      </c>
      <c r="D118" s="2" t="s">
        <v>100</v>
      </c>
      <c r="E118" s="4" t="s">
        <v>18</v>
      </c>
      <c r="F118" s="4" t="str">
        <f>IFERROR(_xlfn.XLOOKUP(B118,[4]Active!$B:$B,[4]Active!$U:$U),0)</f>
        <v>No</v>
      </c>
      <c r="G118" s="18" t="s">
        <v>162</v>
      </c>
      <c r="H118" s="18">
        <v>1</v>
      </c>
      <c r="I118" s="18">
        <v>1</v>
      </c>
      <c r="J118" s="18" t="b">
        <f t="shared" si="17"/>
        <v>1</v>
      </c>
      <c r="K118" s="42">
        <f t="shared" si="23"/>
        <v>2285957.272663617</v>
      </c>
      <c r="L118" s="42">
        <f>_xlfn.XLOOKUP(B118,'V2'!A:A,'V2'!Q:Q)</f>
        <v>2285957.272663617</v>
      </c>
      <c r="M118" s="43">
        <f>_xlfn.XLOOKUP(B118,'V2'!A:A,'V2'!L:L)</f>
        <v>0</v>
      </c>
      <c r="N118" s="43">
        <f t="shared" si="18"/>
        <v>3070733.78</v>
      </c>
      <c r="O118" s="45">
        <v>3070733.78</v>
      </c>
      <c r="P118" s="45">
        <v>0</v>
      </c>
      <c r="Q118" s="121">
        <f t="shared" si="24"/>
        <v>-784776.50733638275</v>
      </c>
      <c r="R118" s="44">
        <f t="shared" si="25"/>
        <v>-784776.50733638275</v>
      </c>
      <c r="S118" s="44">
        <f t="shared" si="26"/>
        <v>0</v>
      </c>
      <c r="U118" s="1">
        <v>1</v>
      </c>
      <c r="V118" s="1">
        <f>IFERROR(_xlfn.XLOOKUP(B118,[2]Details!$B:$B,[2]Details!$G:$G),0)</f>
        <v>1</v>
      </c>
      <c r="W118" s="6" t="b">
        <f t="shared" si="15"/>
        <v>1</v>
      </c>
      <c r="X118" s="6" t="b">
        <f t="shared" si="16"/>
        <v>1</v>
      </c>
      <c r="AA118" s="130">
        <f>_xlfn.XLOOKUP(B118,'[3]ECLReportData_2025-06-01_2025-0'!$C:$C,'[3]ECLReportData_2025-06-01_2025-0'!$B:$B)</f>
        <v>3.3080313710702701E+17</v>
      </c>
    </row>
    <row r="119" spans="1:27" s="119" customFormat="1" x14ac:dyDescent="0.25">
      <c r="A119" s="133" t="s">
        <v>2817</v>
      </c>
      <c r="B119" s="85">
        <v>501196</v>
      </c>
      <c r="C119" s="85" t="s">
        <v>9</v>
      </c>
      <c r="D119" s="112" t="s">
        <v>101</v>
      </c>
      <c r="E119" s="113" t="s">
        <v>11</v>
      </c>
      <c r="F119" s="113" t="str">
        <f>IFERROR(_xlfn.XLOOKUP(B119,[4]Active!$B:$B,[4]Active!$U:$U),0)</f>
        <v>Yes</v>
      </c>
      <c r="G119" s="114" t="s">
        <v>162</v>
      </c>
      <c r="H119" s="114">
        <v>2</v>
      </c>
      <c r="I119" s="114">
        <v>1</v>
      </c>
      <c r="J119" s="114" t="b">
        <f t="shared" si="17"/>
        <v>0</v>
      </c>
      <c r="K119" s="115">
        <f t="shared" si="23"/>
        <v>19475.187829898565</v>
      </c>
      <c r="L119" s="115">
        <f>_xlfn.XLOOKUP(B119,'V2'!A:A,'V2'!Q:Q)</f>
        <v>11576.092166672577</v>
      </c>
      <c r="M119" s="116">
        <f>_xlfn.XLOOKUP(B119,'V2'!A:A,'V2'!L:L)</f>
        <v>7899.0956632259886</v>
      </c>
      <c r="N119" s="116">
        <f t="shared" si="18"/>
        <v>19493.132898782515</v>
      </c>
      <c r="O119" s="117">
        <v>12175.666180506714</v>
      </c>
      <c r="P119" s="117">
        <v>7317.4667182758003</v>
      </c>
      <c r="Q119" s="118">
        <f t="shared" si="24"/>
        <v>-17.945068883949716</v>
      </c>
      <c r="R119" s="118">
        <f t="shared" si="25"/>
        <v>-599.57401383413708</v>
      </c>
      <c r="S119" s="118">
        <f t="shared" si="26"/>
        <v>581.62894495018827</v>
      </c>
      <c r="U119" s="119">
        <v>2</v>
      </c>
      <c r="V119" s="119">
        <f>IFERROR(_xlfn.XLOOKUP(B119,[2]Details!$B:$B,[2]Details!$G:$G),0)</f>
        <v>1</v>
      </c>
      <c r="W119" s="120" t="b">
        <f t="shared" si="15"/>
        <v>1</v>
      </c>
      <c r="X119" s="120" t="b">
        <f t="shared" si="16"/>
        <v>1</v>
      </c>
      <c r="AA119" s="130">
        <f>_xlfn.XLOOKUP(B119,'[3]ECLReportData_2025-06-01_2025-0'!$C:$C,'[3]ECLReportData_2025-06-01_2025-0'!$B:$B)</f>
        <v>3.3080113711003898E+17</v>
      </c>
    </row>
    <row r="120" spans="1:27" x14ac:dyDescent="0.25">
      <c r="A120" s="131" t="s">
        <v>2818</v>
      </c>
      <c r="B120" s="3">
        <v>501098</v>
      </c>
      <c r="C120" s="3" t="s">
        <v>30</v>
      </c>
      <c r="D120" s="2" t="s">
        <v>102</v>
      </c>
      <c r="E120" s="4" t="s">
        <v>29</v>
      </c>
      <c r="F120" s="4" t="str">
        <f>IFERROR(_xlfn.XLOOKUP(B120,[4]Active!$B:$B,[4]Active!$U:$U),0)</f>
        <v>No</v>
      </c>
      <c r="G120" s="18" t="s">
        <v>162</v>
      </c>
      <c r="H120" s="18">
        <v>1</v>
      </c>
      <c r="I120" s="18">
        <v>1</v>
      </c>
      <c r="J120" s="18" t="b">
        <f t="shared" si="17"/>
        <v>1</v>
      </c>
      <c r="K120" s="42">
        <f t="shared" si="23"/>
        <v>2445224.3305232893</v>
      </c>
      <c r="L120" s="42">
        <f>_xlfn.XLOOKUP(B120,'V2'!A:A,'V2'!Q:Q)</f>
        <v>2445224.3305232893</v>
      </c>
      <c r="M120" s="43">
        <f>_xlfn.XLOOKUP(B120,'V2'!A:A,'V2'!L:L)</f>
        <v>0</v>
      </c>
      <c r="N120" s="43">
        <f t="shared" si="18"/>
        <v>2452368.8976506409</v>
      </c>
      <c r="O120" s="45">
        <v>2452368.8976506409</v>
      </c>
      <c r="P120" s="45">
        <v>0</v>
      </c>
      <c r="Q120" s="44">
        <f t="shared" si="24"/>
        <v>-7144.5671273516491</v>
      </c>
      <c r="R120" s="44">
        <f t="shared" si="25"/>
        <v>-7144.5671273516491</v>
      </c>
      <c r="S120" s="44">
        <f t="shared" si="26"/>
        <v>0</v>
      </c>
      <c r="U120" s="1">
        <v>1</v>
      </c>
      <c r="V120" s="1">
        <f>IFERROR(_xlfn.XLOOKUP(B120,[2]Details!$B:$B,[2]Details!$G:$G),0)</f>
        <v>1</v>
      </c>
      <c r="W120" s="6" t="b">
        <f t="shared" si="15"/>
        <v>1</v>
      </c>
      <c r="X120" s="6" t="b">
        <f t="shared" si="16"/>
        <v>1</v>
      </c>
      <c r="AA120" s="130">
        <f>_xlfn.XLOOKUP(B120,'[3]ECLReportData_2025-06-01_2025-0'!$C:$C,'[3]ECLReportData_2025-06-01_2025-0'!$B:$B)</f>
        <v>3.3080213720003002E+17</v>
      </c>
    </row>
    <row r="121" spans="1:27" x14ac:dyDescent="0.25">
      <c r="A121" s="131" t="s">
        <v>2819</v>
      </c>
      <c r="B121" s="3">
        <v>501075</v>
      </c>
      <c r="C121" s="3" t="s">
        <v>30</v>
      </c>
      <c r="D121" s="2" t="s">
        <v>103</v>
      </c>
      <c r="E121" s="4" t="s">
        <v>29</v>
      </c>
      <c r="F121" s="4" t="str">
        <f>IFERROR(_xlfn.XLOOKUP(B121,[4]Active!$B:$B,[4]Active!$U:$U),0)</f>
        <v>No</v>
      </c>
      <c r="G121" s="18" t="s">
        <v>162</v>
      </c>
      <c r="H121" s="18">
        <v>1</v>
      </c>
      <c r="I121" s="18">
        <v>1</v>
      </c>
      <c r="J121" s="18" t="b">
        <f t="shared" si="17"/>
        <v>1</v>
      </c>
      <c r="K121" s="42">
        <f t="shared" si="23"/>
        <v>1273828.1150014326</v>
      </c>
      <c r="L121" s="42">
        <f>_xlfn.XLOOKUP(B121,'V2'!A:A,'V2'!Q:Q)</f>
        <v>1273828.1150014326</v>
      </c>
      <c r="M121" s="43">
        <f>_xlfn.XLOOKUP(B121,'V2'!A:A,'V2'!L:L)</f>
        <v>0</v>
      </c>
      <c r="N121" s="43">
        <f t="shared" si="18"/>
        <v>1277755.384338188</v>
      </c>
      <c r="O121" s="45">
        <v>1277755.384338188</v>
      </c>
      <c r="P121" s="45">
        <v>0</v>
      </c>
      <c r="Q121" s="44">
        <f t="shared" si="24"/>
        <v>-3927.2693367553875</v>
      </c>
      <c r="R121" s="44">
        <f t="shared" si="25"/>
        <v>-3927.2693367553875</v>
      </c>
      <c r="S121" s="44">
        <f t="shared" si="26"/>
        <v>0</v>
      </c>
      <c r="U121" s="1">
        <v>1</v>
      </c>
      <c r="V121" s="1">
        <f>IFERROR(_xlfn.XLOOKUP(B121,[2]Details!$B:$B,[2]Details!$G:$G),0)</f>
        <v>1</v>
      </c>
      <c r="W121" s="6" t="b">
        <f t="shared" si="15"/>
        <v>1</v>
      </c>
      <c r="X121" s="6" t="b">
        <f t="shared" si="16"/>
        <v>1</v>
      </c>
      <c r="AA121" s="130">
        <f>_xlfn.XLOOKUP(B121,'[3]ECLReportData_2025-06-01_2025-0'!$C:$C,'[3]ECLReportData_2025-06-01_2025-0'!$B:$B)</f>
        <v>3.3080220520102797E+17</v>
      </c>
    </row>
    <row r="122" spans="1:27" x14ac:dyDescent="0.25">
      <c r="A122" s="131" t="s">
        <v>2820</v>
      </c>
      <c r="B122" s="3">
        <v>501077</v>
      </c>
      <c r="C122" s="3" t="s">
        <v>30</v>
      </c>
      <c r="D122" s="2" t="s">
        <v>104</v>
      </c>
      <c r="E122" s="4" t="s">
        <v>29</v>
      </c>
      <c r="F122" s="4" t="str">
        <f>IFERROR(_xlfn.XLOOKUP(B122,[4]Active!$B:$B,[4]Active!$U:$U),0)</f>
        <v>No</v>
      </c>
      <c r="G122" s="18" t="s">
        <v>162</v>
      </c>
      <c r="H122" s="18">
        <v>1</v>
      </c>
      <c r="I122" s="18">
        <v>1</v>
      </c>
      <c r="J122" s="18" t="b">
        <f t="shared" si="17"/>
        <v>1</v>
      </c>
      <c r="K122" s="42">
        <f t="shared" si="23"/>
        <v>1302945.7964359506</v>
      </c>
      <c r="L122" s="42">
        <f>_xlfn.XLOOKUP(B122,'V2'!A:A,'V2'!Q:Q)</f>
        <v>1302945.7964359506</v>
      </c>
      <c r="M122" s="43">
        <f>_xlfn.XLOOKUP(B122,'V2'!A:A,'V2'!L:L)</f>
        <v>0</v>
      </c>
      <c r="N122" s="43">
        <f t="shared" si="18"/>
        <v>1306959.4505327709</v>
      </c>
      <c r="O122" s="45">
        <v>1306959.4505327709</v>
      </c>
      <c r="P122" s="45">
        <v>0</v>
      </c>
      <c r="Q122" s="44">
        <f t="shared" si="24"/>
        <v>-4013.6540968203917</v>
      </c>
      <c r="R122" s="44">
        <f t="shared" si="25"/>
        <v>-4013.6540968203917</v>
      </c>
      <c r="S122" s="44">
        <f t="shared" si="26"/>
        <v>0</v>
      </c>
      <c r="U122" s="1">
        <v>1</v>
      </c>
      <c r="V122" s="1">
        <f>IFERROR(_xlfn.XLOOKUP(B122,[2]Details!$B:$B,[2]Details!$G:$G),0)</f>
        <v>1</v>
      </c>
      <c r="W122" s="6" t="b">
        <f t="shared" si="15"/>
        <v>1</v>
      </c>
      <c r="X122" s="6" t="b">
        <f t="shared" si="16"/>
        <v>1</v>
      </c>
      <c r="AA122" s="130">
        <f>_xlfn.XLOOKUP(B122,'[3]ECLReportData_2025-06-01_2025-0'!$C:$C,'[3]ECLReportData_2025-06-01_2025-0'!$B:$B)</f>
        <v>3.3080220520102797E+17</v>
      </c>
    </row>
    <row r="123" spans="1:27" x14ac:dyDescent="0.25">
      <c r="A123" s="131" t="s">
        <v>2821</v>
      </c>
      <c r="B123" s="3">
        <v>501076</v>
      </c>
      <c r="C123" s="3" t="s">
        <v>30</v>
      </c>
      <c r="D123" s="2" t="s">
        <v>105</v>
      </c>
      <c r="E123" s="4" t="s">
        <v>29</v>
      </c>
      <c r="F123" s="4" t="str">
        <f>IFERROR(_xlfn.XLOOKUP(B123,[4]Active!$B:$B,[4]Active!$U:$U),0)</f>
        <v>No</v>
      </c>
      <c r="G123" s="18" t="s">
        <v>162</v>
      </c>
      <c r="H123" s="18">
        <v>1</v>
      </c>
      <c r="I123" s="18">
        <v>1</v>
      </c>
      <c r="J123" s="18" t="b">
        <f t="shared" si="17"/>
        <v>1</v>
      </c>
      <c r="K123" s="42">
        <f t="shared" si="23"/>
        <v>1272049.7835243661</v>
      </c>
      <c r="L123" s="42">
        <f>_xlfn.XLOOKUP(B123,'V2'!A:A,'V2'!Q:Q)</f>
        <v>1272049.7835243661</v>
      </c>
      <c r="M123" s="43">
        <f>_xlfn.XLOOKUP(B123,'V2'!A:A,'V2'!L:L)</f>
        <v>0</v>
      </c>
      <c r="N123" s="43">
        <f t="shared" si="18"/>
        <v>1275970.786277564</v>
      </c>
      <c r="O123" s="45">
        <v>1275970.786277564</v>
      </c>
      <c r="P123" s="45">
        <v>0</v>
      </c>
      <c r="Q123" s="44">
        <f t="shared" si="24"/>
        <v>-3921.002753197914</v>
      </c>
      <c r="R123" s="44">
        <f t="shared" si="25"/>
        <v>-3921.002753197914</v>
      </c>
      <c r="S123" s="44">
        <f t="shared" si="26"/>
        <v>0</v>
      </c>
      <c r="U123" s="1">
        <v>1</v>
      </c>
      <c r="V123" s="1">
        <f>IFERROR(_xlfn.XLOOKUP(B123,[2]Details!$B:$B,[2]Details!$G:$G),0)</f>
        <v>1</v>
      </c>
      <c r="W123" s="6" t="b">
        <f t="shared" si="15"/>
        <v>1</v>
      </c>
      <c r="X123" s="6" t="b">
        <f t="shared" si="16"/>
        <v>1</v>
      </c>
      <c r="AA123" s="130">
        <f>_xlfn.XLOOKUP(B123,'[3]ECLReportData_2025-06-01_2025-0'!$C:$C,'[3]ECLReportData_2025-06-01_2025-0'!$B:$B)</f>
        <v>3.3080220520102797E+17</v>
      </c>
    </row>
    <row r="124" spans="1:27" x14ac:dyDescent="0.25">
      <c r="A124" s="131" t="s">
        <v>2822</v>
      </c>
      <c r="B124" s="3">
        <v>501078</v>
      </c>
      <c r="C124" s="3" t="s">
        <v>30</v>
      </c>
      <c r="D124" s="2" t="s">
        <v>106</v>
      </c>
      <c r="E124" s="4" t="s">
        <v>29</v>
      </c>
      <c r="F124" s="4" t="str">
        <f>IFERROR(_xlfn.XLOOKUP(B124,[4]Active!$B:$B,[4]Active!$U:$U),0)</f>
        <v>No</v>
      </c>
      <c r="G124" s="18" t="s">
        <v>162</v>
      </c>
      <c r="H124" s="18">
        <v>1</v>
      </c>
      <c r="I124" s="18">
        <v>1</v>
      </c>
      <c r="J124" s="18" t="b">
        <f t="shared" si="17"/>
        <v>1</v>
      </c>
      <c r="K124" s="42">
        <f t="shared" si="23"/>
        <v>1272049.7835243661</v>
      </c>
      <c r="L124" s="42">
        <f>_xlfn.XLOOKUP(B124,'V2'!A:A,'V2'!Q:Q)</f>
        <v>1272049.7835243661</v>
      </c>
      <c r="M124" s="43">
        <f>_xlfn.XLOOKUP(B124,'V2'!A:A,'V2'!L:L)</f>
        <v>0</v>
      </c>
      <c r="N124" s="43">
        <f t="shared" si="18"/>
        <v>1275970.786277564</v>
      </c>
      <c r="O124" s="45">
        <v>1275970.786277564</v>
      </c>
      <c r="P124" s="45">
        <v>0</v>
      </c>
      <c r="Q124" s="44">
        <f t="shared" si="24"/>
        <v>-3921.002753197914</v>
      </c>
      <c r="R124" s="44">
        <f t="shared" si="25"/>
        <v>-3921.002753197914</v>
      </c>
      <c r="S124" s="44">
        <f t="shared" si="26"/>
        <v>0</v>
      </c>
      <c r="U124" s="1">
        <v>1</v>
      </c>
      <c r="V124" s="1">
        <f>IFERROR(_xlfn.XLOOKUP(B124,[2]Details!$B:$B,[2]Details!$G:$G),0)</f>
        <v>1</v>
      </c>
      <c r="W124" s="6" t="b">
        <f t="shared" si="15"/>
        <v>1</v>
      </c>
      <c r="X124" s="6" t="b">
        <f t="shared" si="16"/>
        <v>1</v>
      </c>
      <c r="AA124" s="130">
        <f>_xlfn.XLOOKUP(B124,'[3]ECLReportData_2025-06-01_2025-0'!$C:$C,'[3]ECLReportData_2025-06-01_2025-0'!$B:$B)</f>
        <v>3.3080220520102797E+17</v>
      </c>
    </row>
    <row r="125" spans="1:27" x14ac:dyDescent="0.25">
      <c r="A125" s="131" t="s">
        <v>2823</v>
      </c>
      <c r="B125" s="3">
        <v>501072</v>
      </c>
      <c r="C125" s="3" t="s">
        <v>30</v>
      </c>
      <c r="D125" s="2" t="s">
        <v>107</v>
      </c>
      <c r="E125" s="4" t="s">
        <v>29</v>
      </c>
      <c r="F125" s="4" t="str">
        <f>IFERROR(_xlfn.XLOOKUP(B125,[4]Active!$B:$B,[4]Active!$U:$U),0)</f>
        <v>No</v>
      </c>
      <c r="G125" s="18" t="s">
        <v>162</v>
      </c>
      <c r="H125" s="18">
        <v>1</v>
      </c>
      <c r="I125" s="18">
        <v>1</v>
      </c>
      <c r="J125" s="18" t="b">
        <f t="shared" si="17"/>
        <v>1</v>
      </c>
      <c r="K125" s="42">
        <f t="shared" si="23"/>
        <v>1261952.3647908389</v>
      </c>
      <c r="L125" s="42">
        <f>_xlfn.XLOOKUP(B125,'V2'!A:A,'V2'!Q:Q)</f>
        <v>1261952.3647908389</v>
      </c>
      <c r="M125" s="43">
        <f>_xlfn.XLOOKUP(B125,'V2'!A:A,'V2'!L:L)</f>
        <v>0</v>
      </c>
      <c r="N125" s="43">
        <f t="shared" si="18"/>
        <v>1265771.0988500039</v>
      </c>
      <c r="O125" s="45">
        <v>1265771.0988500039</v>
      </c>
      <c r="P125" s="45">
        <v>0</v>
      </c>
      <c r="Q125" s="44">
        <f t="shared" si="24"/>
        <v>-3818.7340591649991</v>
      </c>
      <c r="R125" s="44">
        <f t="shared" si="25"/>
        <v>-3818.7340591649991</v>
      </c>
      <c r="S125" s="44">
        <f t="shared" si="26"/>
        <v>0</v>
      </c>
      <c r="U125" s="1">
        <v>1</v>
      </c>
      <c r="V125" s="1">
        <f>IFERROR(_xlfn.XLOOKUP(B125,[2]Details!$B:$B,[2]Details!$G:$G),0)</f>
        <v>1</v>
      </c>
      <c r="W125" s="6" t="b">
        <f t="shared" si="15"/>
        <v>1</v>
      </c>
      <c r="X125" s="6" t="b">
        <f t="shared" si="16"/>
        <v>1</v>
      </c>
      <c r="AA125" s="130">
        <f>_xlfn.XLOOKUP(B125,'[3]ECLReportData_2025-06-01_2025-0'!$C:$C,'[3]ECLReportData_2025-06-01_2025-0'!$B:$B)</f>
        <v>3.3080220520102797E+17</v>
      </c>
    </row>
    <row r="126" spans="1:27" x14ac:dyDescent="0.25">
      <c r="A126" s="131" t="s">
        <v>2824</v>
      </c>
      <c r="B126" s="3">
        <v>501073</v>
      </c>
      <c r="C126" s="3" t="s">
        <v>30</v>
      </c>
      <c r="D126" s="2" t="s">
        <v>108</v>
      </c>
      <c r="E126" s="4" t="s">
        <v>29</v>
      </c>
      <c r="F126" s="4" t="str">
        <f>IFERROR(_xlfn.XLOOKUP(B126,[4]Active!$B:$B,[4]Active!$U:$U),0)</f>
        <v>No</v>
      </c>
      <c r="G126" s="18" t="s">
        <v>162</v>
      </c>
      <c r="H126" s="18">
        <v>1</v>
      </c>
      <c r="I126" s="18">
        <v>1</v>
      </c>
      <c r="J126" s="18" t="b">
        <f t="shared" si="17"/>
        <v>1</v>
      </c>
      <c r="K126" s="42">
        <f t="shared" si="23"/>
        <v>1262339.0681654618</v>
      </c>
      <c r="L126" s="42">
        <f>_xlfn.XLOOKUP(B126,'V2'!A:A,'V2'!Q:Q)</f>
        <v>1262339.0681654618</v>
      </c>
      <c r="M126" s="43">
        <f>_xlfn.XLOOKUP(B126,'V2'!A:A,'V2'!L:L)</f>
        <v>0</v>
      </c>
      <c r="N126" s="43">
        <f t="shared" si="18"/>
        <v>1266159.2528177591</v>
      </c>
      <c r="O126" s="45">
        <v>1266159.2528177591</v>
      </c>
      <c r="P126" s="45">
        <v>0</v>
      </c>
      <c r="Q126" s="44">
        <f t="shared" si="24"/>
        <v>-3820.1846522972919</v>
      </c>
      <c r="R126" s="44">
        <f t="shared" si="25"/>
        <v>-3820.1846522972919</v>
      </c>
      <c r="S126" s="44">
        <f t="shared" si="26"/>
        <v>0</v>
      </c>
      <c r="U126" s="1">
        <v>1</v>
      </c>
      <c r="V126" s="1">
        <f>IFERROR(_xlfn.XLOOKUP(B126,[2]Details!$B:$B,[2]Details!$G:$G),0)</f>
        <v>1</v>
      </c>
      <c r="W126" s="6" t="b">
        <f t="shared" si="15"/>
        <v>1</v>
      </c>
      <c r="X126" s="6" t="b">
        <f t="shared" si="16"/>
        <v>1</v>
      </c>
      <c r="AA126" s="130">
        <f>_xlfn.XLOOKUP(B126,'[3]ECLReportData_2025-06-01_2025-0'!$C:$C,'[3]ECLReportData_2025-06-01_2025-0'!$B:$B)</f>
        <v>3.3080220520102797E+17</v>
      </c>
    </row>
    <row r="127" spans="1:27" x14ac:dyDescent="0.25">
      <c r="A127" s="131" t="s">
        <v>2825</v>
      </c>
      <c r="B127" s="3">
        <v>501124</v>
      </c>
      <c r="C127" s="3" t="s">
        <v>9</v>
      </c>
      <c r="D127" s="2" t="s">
        <v>109</v>
      </c>
      <c r="E127" s="4" t="s">
        <v>11</v>
      </c>
      <c r="F127" s="4" t="str">
        <f>IFERROR(_xlfn.XLOOKUP(B127,[4]Active!$B:$B,[4]Active!$U:$U),0)</f>
        <v>No</v>
      </c>
      <c r="G127" s="18" t="s">
        <v>162</v>
      </c>
      <c r="H127" s="18">
        <v>1</v>
      </c>
      <c r="I127" s="18">
        <v>1</v>
      </c>
      <c r="J127" s="18" t="b">
        <f t="shared" si="17"/>
        <v>1</v>
      </c>
      <c r="K127" s="42">
        <f t="shared" si="23"/>
        <v>6676.8925108607818</v>
      </c>
      <c r="L127" s="42">
        <f>_xlfn.XLOOKUP(B127,'V2'!A:A,'V2'!Q:Q)</f>
        <v>3560.7944897040434</v>
      </c>
      <c r="M127" s="43">
        <f>_xlfn.XLOOKUP(B127,'V2'!A:A,'V2'!L:L)</f>
        <v>3116.0980211567385</v>
      </c>
      <c r="N127" s="43">
        <f t="shared" si="18"/>
        <v>215585.98413293337</v>
      </c>
      <c r="O127" s="45">
        <v>136619.23254893144</v>
      </c>
      <c r="P127" s="45">
        <v>78966.751584001933</v>
      </c>
      <c r="Q127" s="44">
        <f t="shared" si="24"/>
        <v>-208909.09162207259</v>
      </c>
      <c r="R127" s="44">
        <f t="shared" si="25"/>
        <v>-133058.4380592274</v>
      </c>
      <c r="S127" s="44">
        <f t="shared" si="26"/>
        <v>-75850.653562845197</v>
      </c>
      <c r="U127" s="1">
        <v>1</v>
      </c>
      <c r="V127" s="1">
        <f>IFERROR(_xlfn.XLOOKUP(B127,[2]Details!$B:$B,[2]Details!$G:$G),0)</f>
        <v>1</v>
      </c>
      <c r="W127" s="6" t="b">
        <f t="shared" si="15"/>
        <v>1</v>
      </c>
      <c r="X127" s="6" t="b">
        <f t="shared" si="16"/>
        <v>1</v>
      </c>
      <c r="AA127" s="130">
        <f>_xlfn.XLOOKUP(B127,'[3]ECLReportData_2025-06-01_2025-0'!$C:$C,'[3]ECLReportData_2025-06-01_2025-0'!$B:$B)</f>
        <v>3.3080113711003398E+17</v>
      </c>
    </row>
    <row r="128" spans="1:27" x14ac:dyDescent="0.25">
      <c r="A128" s="131" t="s">
        <v>2826</v>
      </c>
      <c r="B128" s="3">
        <v>501127</v>
      </c>
      <c r="C128" s="3" t="s">
        <v>9</v>
      </c>
      <c r="D128" s="2" t="s">
        <v>109</v>
      </c>
      <c r="E128" s="4" t="s">
        <v>11</v>
      </c>
      <c r="F128" s="4" t="str">
        <f>IFERROR(_xlfn.XLOOKUP(B128,[4]Active!$B:$B,[4]Active!$U:$U),0)</f>
        <v>No</v>
      </c>
      <c r="G128" s="18" t="s">
        <v>162</v>
      </c>
      <c r="H128" s="18">
        <v>1</v>
      </c>
      <c r="I128" s="18">
        <v>1</v>
      </c>
      <c r="J128" s="18" t="b">
        <f t="shared" si="17"/>
        <v>1</v>
      </c>
      <c r="K128" s="42">
        <f t="shared" si="23"/>
        <v>1564.8225451010883</v>
      </c>
      <c r="L128" s="42">
        <f>_xlfn.XLOOKUP(B128,'V2'!A:A,'V2'!Q:Q)</f>
        <v>1564.8225451010883</v>
      </c>
      <c r="M128" s="43">
        <f>_xlfn.XLOOKUP(B128,'V2'!A:A,'V2'!L:L)</f>
        <v>0</v>
      </c>
      <c r="N128" s="43">
        <f t="shared" si="18"/>
        <v>71181.823209182883</v>
      </c>
      <c r="O128" s="45">
        <v>70981.514044697265</v>
      </c>
      <c r="P128" s="45">
        <v>200.30916448561661</v>
      </c>
      <c r="Q128" s="44">
        <f t="shared" si="24"/>
        <v>-69617.000664081788</v>
      </c>
      <c r="R128" s="44">
        <f t="shared" si="25"/>
        <v>-69416.691499596171</v>
      </c>
      <c r="S128" s="44">
        <f t="shared" si="26"/>
        <v>-200.30916448561661</v>
      </c>
      <c r="U128" s="1">
        <v>1</v>
      </c>
      <c r="V128" s="1">
        <f>IFERROR(_xlfn.XLOOKUP(B128,[2]Details!$B:$B,[2]Details!$G:$G),0)</f>
        <v>1</v>
      </c>
      <c r="W128" s="6" t="b">
        <f t="shared" si="15"/>
        <v>1</v>
      </c>
      <c r="X128" s="6" t="b">
        <f t="shared" si="16"/>
        <v>1</v>
      </c>
      <c r="AA128" s="130">
        <f>_xlfn.XLOOKUP(B128,'[3]ECLReportData_2025-06-01_2025-0'!$C:$C,'[3]ECLReportData_2025-06-01_2025-0'!$B:$B)</f>
        <v>3.30801137107032E+17</v>
      </c>
    </row>
    <row r="129" spans="1:27" x14ac:dyDescent="0.25">
      <c r="A129" s="131" t="s">
        <v>2827</v>
      </c>
      <c r="B129" s="3">
        <v>501155</v>
      </c>
      <c r="C129" s="3" t="s">
        <v>9</v>
      </c>
      <c r="D129" s="2" t="s">
        <v>110</v>
      </c>
      <c r="E129" s="4" t="s">
        <v>29</v>
      </c>
      <c r="F129" s="4" t="str">
        <f>IFERROR(_xlfn.XLOOKUP(B129,[4]Active!$B:$B,[4]Active!$U:$U),0)</f>
        <v>No</v>
      </c>
      <c r="G129" s="18" t="s">
        <v>162</v>
      </c>
      <c r="H129" s="18">
        <v>1</v>
      </c>
      <c r="I129" s="18">
        <v>1</v>
      </c>
      <c r="J129" s="18" t="b">
        <f t="shared" si="17"/>
        <v>1</v>
      </c>
      <c r="K129" s="42">
        <f t="shared" si="23"/>
        <v>41123.402806511382</v>
      </c>
      <c r="L129" s="42">
        <f>_xlfn.XLOOKUP(B129,'V2'!A:A,'V2'!Q:Q)</f>
        <v>41123.402806511382</v>
      </c>
      <c r="M129" s="43">
        <f>_xlfn.XLOOKUP(B129,'V2'!A:A,'V2'!L:L)</f>
        <v>0</v>
      </c>
      <c r="N129" s="43">
        <f t="shared" si="18"/>
        <v>42329.110541539652</v>
      </c>
      <c r="O129" s="45">
        <v>27578.309265615324</v>
      </c>
      <c r="P129" s="45">
        <v>14750.80127592433</v>
      </c>
      <c r="Q129" s="44">
        <f t="shared" si="24"/>
        <v>-1205.7077350282707</v>
      </c>
      <c r="R129" s="44">
        <f t="shared" si="25"/>
        <v>13545.093540896058</v>
      </c>
      <c r="S129" s="44">
        <f t="shared" si="26"/>
        <v>-14750.80127592433</v>
      </c>
      <c r="U129" s="1">
        <v>1</v>
      </c>
      <c r="V129" s="1">
        <f>IFERROR(_xlfn.XLOOKUP(B129,[2]Details!$B:$B,[2]Details!$G:$G),0)</f>
        <v>1</v>
      </c>
      <c r="W129" s="6" t="b">
        <f t="shared" si="15"/>
        <v>1</v>
      </c>
      <c r="X129" s="6" t="b">
        <f t="shared" si="16"/>
        <v>1</v>
      </c>
      <c r="AA129" s="130">
        <f>_xlfn.XLOOKUP(B129,'[3]ECLReportData_2025-06-01_2025-0'!$C:$C,'[3]ECLReportData_2025-06-01_2025-0'!$B:$B)</f>
        <v>3.3080213710703398E+17</v>
      </c>
    </row>
    <row r="130" spans="1:27" x14ac:dyDescent="0.25">
      <c r="A130" s="131" t="s">
        <v>2828</v>
      </c>
      <c r="B130" s="3">
        <v>501079</v>
      </c>
      <c r="C130" s="3" t="s">
        <v>9</v>
      </c>
      <c r="D130" s="2" t="s">
        <v>111</v>
      </c>
      <c r="E130" s="4" t="s">
        <v>29</v>
      </c>
      <c r="F130" s="4" t="str">
        <f>IFERROR(_xlfn.XLOOKUP(B130,[4]Active!$B:$B,[4]Active!$U:$U),0)</f>
        <v>No</v>
      </c>
      <c r="G130" s="18" t="s">
        <v>162</v>
      </c>
      <c r="H130" s="18">
        <v>1</v>
      </c>
      <c r="I130" s="18">
        <v>1</v>
      </c>
      <c r="J130" s="18" t="b">
        <f t="shared" si="17"/>
        <v>1</v>
      </c>
      <c r="K130" s="42">
        <f t="shared" si="23"/>
        <v>422291.47789535951</v>
      </c>
      <c r="L130" s="42">
        <f>_xlfn.XLOOKUP(B130,'V2'!A:A,'V2'!Q:Q)</f>
        <v>422291.47789535951</v>
      </c>
      <c r="M130" s="43">
        <f>_xlfn.XLOOKUP(B130,'V2'!A:A,'V2'!L:L)</f>
        <v>0</v>
      </c>
      <c r="N130" s="43">
        <f t="shared" si="18"/>
        <v>512895.66587572137</v>
      </c>
      <c r="O130" s="45">
        <v>508271.30864019314</v>
      </c>
      <c r="P130" s="45">
        <v>4624.3572355282513</v>
      </c>
      <c r="Q130" s="44">
        <f t="shared" si="24"/>
        <v>-90604.187980361865</v>
      </c>
      <c r="R130" s="44">
        <f t="shared" si="25"/>
        <v>-85979.830744833627</v>
      </c>
      <c r="S130" s="44">
        <f t="shared" si="26"/>
        <v>-4624.3572355282513</v>
      </c>
      <c r="U130" s="1">
        <v>1</v>
      </c>
      <c r="V130" s="1">
        <f>IFERROR(_xlfn.XLOOKUP(B130,[2]Details!$B:$B,[2]Details!$G:$G),0)</f>
        <v>1</v>
      </c>
      <c r="W130" s="6" t="b">
        <f t="shared" si="15"/>
        <v>1</v>
      </c>
      <c r="X130" s="6" t="b">
        <f t="shared" si="16"/>
        <v>1</v>
      </c>
      <c r="AA130" s="130">
        <f>_xlfn.XLOOKUP(B130,'[3]ECLReportData_2025-06-01_2025-0'!$C:$C,'[3]ECLReportData_2025-06-01_2025-0'!$B:$B)</f>
        <v>3.3080213710402803E+17</v>
      </c>
    </row>
    <row r="131" spans="1:27" x14ac:dyDescent="0.25">
      <c r="A131" s="131" t="s">
        <v>2829</v>
      </c>
      <c r="B131" s="3">
        <v>501070</v>
      </c>
      <c r="C131" s="3" t="s">
        <v>9</v>
      </c>
      <c r="D131" s="2" t="s">
        <v>111</v>
      </c>
      <c r="E131" s="4" t="s">
        <v>11</v>
      </c>
      <c r="F131" s="4" t="str">
        <f>IFERROR(_xlfn.XLOOKUP(B131,[4]Active!$B:$B,[4]Active!$U:$U),0)</f>
        <v>No</v>
      </c>
      <c r="G131" s="18" t="s">
        <v>162</v>
      </c>
      <c r="H131" s="18">
        <v>1</v>
      </c>
      <c r="I131" s="18">
        <v>1</v>
      </c>
      <c r="J131" s="18" t="b">
        <f t="shared" si="17"/>
        <v>1</v>
      </c>
      <c r="K131" s="42">
        <f t="shared" si="23"/>
        <v>199116.87034137372</v>
      </c>
      <c r="L131" s="42">
        <f>_xlfn.XLOOKUP(B131,'V2'!A:A,'V2'!Q:Q)</f>
        <v>199116.87034137372</v>
      </c>
      <c r="M131" s="43">
        <f>_xlfn.XLOOKUP(B131,'V2'!A:A,'V2'!L:L)</f>
        <v>0</v>
      </c>
      <c r="N131" s="43">
        <f t="shared" si="18"/>
        <v>280648.19649102428</v>
      </c>
      <c r="O131" s="45">
        <v>265793.32846906927</v>
      </c>
      <c r="P131" s="45">
        <v>14854.868021955017</v>
      </c>
      <c r="Q131" s="44">
        <f t="shared" si="24"/>
        <v>-81531.326149650558</v>
      </c>
      <c r="R131" s="44">
        <f t="shared" si="25"/>
        <v>-66676.458127695543</v>
      </c>
      <c r="S131" s="44">
        <f t="shared" si="26"/>
        <v>-14854.868021955017</v>
      </c>
      <c r="U131" s="1">
        <v>1</v>
      </c>
      <c r="V131" s="1">
        <f>IFERROR(_xlfn.XLOOKUP(B131,[2]Details!$B:$B,[2]Details!$G:$G),0)</f>
        <v>1</v>
      </c>
      <c r="W131" s="6" t="b">
        <f t="shared" si="15"/>
        <v>1</v>
      </c>
      <c r="X131" s="6" t="b">
        <f t="shared" si="16"/>
        <v>1</v>
      </c>
      <c r="AA131" s="130">
        <f>_xlfn.XLOOKUP(B131,'[3]ECLReportData_2025-06-01_2025-0'!$C:$C,'[3]ECLReportData_2025-06-01_2025-0'!$B:$B)</f>
        <v>3.3080113710702797E+17</v>
      </c>
    </row>
    <row r="132" spans="1:27" x14ac:dyDescent="0.25">
      <c r="A132" s="131" t="s">
        <v>2714</v>
      </c>
      <c r="B132" s="3" t="s">
        <v>112</v>
      </c>
      <c r="C132" s="3" t="s">
        <v>30</v>
      </c>
      <c r="D132" s="2" t="s">
        <v>113</v>
      </c>
      <c r="E132" s="4" t="s">
        <v>29</v>
      </c>
      <c r="F132" s="4" t="str">
        <f>IFERROR(_xlfn.XLOOKUP(B132,[4]Active!$B:$B,[4]Active!$U:$U),0)</f>
        <v>No</v>
      </c>
      <c r="G132" s="18" t="s">
        <v>163</v>
      </c>
      <c r="H132" s="18">
        <v>1</v>
      </c>
      <c r="I132" s="18">
        <v>1</v>
      </c>
      <c r="J132" s="18" t="b">
        <f t="shared" si="17"/>
        <v>1</v>
      </c>
      <c r="K132" s="42">
        <f t="shared" si="23"/>
        <v>142054.2035570952</v>
      </c>
      <c r="L132" s="42">
        <f>_xlfn.XLOOKUP(B132,'V2'!A:A,'V2'!Q:Q)</f>
        <v>0</v>
      </c>
      <c r="M132" s="43">
        <f>_xlfn.XLOOKUP(B132,'V2'!A:A,'V2'!L:L)</f>
        <v>142054.2035570952</v>
      </c>
      <c r="N132" s="43">
        <f t="shared" si="18"/>
        <v>95024.643788583824</v>
      </c>
      <c r="O132" s="45">
        <v>0</v>
      </c>
      <c r="P132" s="45">
        <v>95024.643788583824</v>
      </c>
      <c r="Q132" s="44">
        <f t="shared" si="24"/>
        <v>47029.559768511375</v>
      </c>
      <c r="R132" s="44">
        <f t="shared" si="25"/>
        <v>0</v>
      </c>
      <c r="S132" s="44">
        <f t="shared" si="26"/>
        <v>47029.559768511375</v>
      </c>
      <c r="U132" s="1">
        <v>1</v>
      </c>
      <c r="V132" s="1">
        <f>IFERROR(_xlfn.XLOOKUP(B132,[2]Details!$B:$B,[2]Details!$G:$G),0)</f>
        <v>1</v>
      </c>
      <c r="W132" s="6" t="b">
        <f t="shared" ref="W132:W181" si="27">U132=H132</f>
        <v>1</v>
      </c>
      <c r="X132" s="6" t="b">
        <f t="shared" ref="X132:X181" si="28">V132=I132</f>
        <v>1</v>
      </c>
      <c r="AA132" s="130">
        <f>_xlfn.XLOOKUP(B132,'[3]ECLReportData_2025-06-01_2025-0'!$C:$C,'[3]ECLReportData_2025-06-01_2025-0'!$B:$B)</f>
        <v>3.3080213721600397E+17</v>
      </c>
    </row>
    <row r="133" spans="1:27" x14ac:dyDescent="0.25">
      <c r="A133" s="131" t="s">
        <v>2714</v>
      </c>
      <c r="B133" s="3" t="s">
        <v>114</v>
      </c>
      <c r="C133" s="3" t="s">
        <v>30</v>
      </c>
      <c r="D133" s="2" t="s">
        <v>115</v>
      </c>
      <c r="E133" s="4" t="s">
        <v>29</v>
      </c>
      <c r="F133" s="4" t="str">
        <f>IFERROR(_xlfn.XLOOKUP(B133,[4]Active!$B:$B,[4]Active!$U:$U),0)</f>
        <v>No</v>
      </c>
      <c r="G133" s="18" t="s">
        <v>163</v>
      </c>
      <c r="H133" s="18">
        <v>1</v>
      </c>
      <c r="I133" s="18">
        <v>1</v>
      </c>
      <c r="J133" s="18" t="b">
        <f t="shared" si="17"/>
        <v>1</v>
      </c>
      <c r="K133" s="42">
        <f t="shared" si="23"/>
        <v>97224.401485059789</v>
      </c>
      <c r="L133" s="42">
        <f>_xlfn.XLOOKUP(B133,'V2'!A:A,'V2'!Q:Q)</f>
        <v>0</v>
      </c>
      <c r="M133" s="43">
        <f>_xlfn.XLOOKUP(B133,'V2'!A:A,'V2'!L:L)</f>
        <v>97224.401485059789</v>
      </c>
      <c r="N133" s="43">
        <f t="shared" si="18"/>
        <v>65036.541597044612</v>
      </c>
      <c r="O133" s="45">
        <v>0</v>
      </c>
      <c r="P133" s="45">
        <v>65036.541597044612</v>
      </c>
      <c r="Q133" s="44">
        <f t="shared" si="24"/>
        <v>32187.859888015177</v>
      </c>
      <c r="R133" s="44">
        <f t="shared" si="25"/>
        <v>0</v>
      </c>
      <c r="S133" s="44">
        <f t="shared" si="26"/>
        <v>32187.859888015177</v>
      </c>
      <c r="U133" s="1">
        <v>1</v>
      </c>
      <c r="V133" s="1">
        <f>IFERROR(_xlfn.XLOOKUP(B133,[2]Details!$B:$B,[2]Details!$G:$G),0)</f>
        <v>1</v>
      </c>
      <c r="W133" s="6" t="b">
        <f t="shared" si="27"/>
        <v>1</v>
      </c>
      <c r="X133" s="6" t="b">
        <f t="shared" si="28"/>
        <v>1</v>
      </c>
      <c r="AA133" s="130">
        <f>_xlfn.XLOOKUP(B133,'[3]ECLReportData_2025-06-01_2025-0'!$C:$C,'[3]ECLReportData_2025-06-01_2025-0'!$B:$B)</f>
        <v>3.3080213721600397E+17</v>
      </c>
    </row>
    <row r="134" spans="1:27" x14ac:dyDescent="0.25">
      <c r="A134" s="131" t="s">
        <v>2714</v>
      </c>
      <c r="B134" s="3" t="s">
        <v>116</v>
      </c>
      <c r="C134" s="3" t="s">
        <v>30</v>
      </c>
      <c r="D134" s="2" t="s">
        <v>117</v>
      </c>
      <c r="E134" s="4" t="s">
        <v>29</v>
      </c>
      <c r="F134" s="4" t="str">
        <f>IFERROR(_xlfn.XLOOKUP(B134,[4]Active!$B:$B,[4]Active!$U:$U),0)</f>
        <v>No</v>
      </c>
      <c r="G134" s="18" t="s">
        <v>163</v>
      </c>
      <c r="H134" s="18">
        <v>1</v>
      </c>
      <c r="I134" s="18">
        <v>1</v>
      </c>
      <c r="J134" s="18" t="b">
        <f t="shared" ref="J134:J180" si="29">H134=I134</f>
        <v>1</v>
      </c>
      <c r="K134" s="42">
        <f t="shared" si="23"/>
        <v>6076.5250928162368</v>
      </c>
      <c r="L134" s="42">
        <f>_xlfn.XLOOKUP(B134,'V2'!A:A,'V2'!Q:Q)</f>
        <v>0</v>
      </c>
      <c r="M134" s="43">
        <f>_xlfn.XLOOKUP(B134,'V2'!A:A,'V2'!L:L)</f>
        <v>6076.5250928162368</v>
      </c>
      <c r="N134" s="43">
        <f t="shared" ref="N134:N181" si="30">O134+P134</f>
        <v>4064.7838498152882</v>
      </c>
      <c r="O134" s="45">
        <v>0</v>
      </c>
      <c r="P134" s="45">
        <v>4064.7838498152882</v>
      </c>
      <c r="Q134" s="44">
        <f t="shared" si="24"/>
        <v>2011.7412430009485</v>
      </c>
      <c r="R134" s="44">
        <f t="shared" si="25"/>
        <v>0</v>
      </c>
      <c r="S134" s="44">
        <f t="shared" si="26"/>
        <v>2011.7412430009485</v>
      </c>
      <c r="U134" s="1">
        <v>1</v>
      </c>
      <c r="V134" s="1">
        <f>IFERROR(_xlfn.XLOOKUP(B134,[2]Details!$B:$B,[2]Details!$G:$G),0)</f>
        <v>1</v>
      </c>
      <c r="W134" s="6" t="b">
        <f t="shared" si="27"/>
        <v>1</v>
      </c>
      <c r="X134" s="6" t="b">
        <f t="shared" si="28"/>
        <v>1</v>
      </c>
      <c r="AA134" s="130">
        <f>_xlfn.XLOOKUP(B134,'[3]ECLReportData_2025-06-01_2025-0'!$C:$C,'[3]ECLReportData_2025-06-01_2025-0'!$B:$B)</f>
        <v>3.3080213721600397E+17</v>
      </c>
    </row>
    <row r="135" spans="1:27" x14ac:dyDescent="0.25">
      <c r="A135" s="131" t="s">
        <v>2714</v>
      </c>
      <c r="B135" s="3" t="s">
        <v>118</v>
      </c>
      <c r="C135" s="3" t="s">
        <v>30</v>
      </c>
      <c r="D135" s="2" t="s">
        <v>119</v>
      </c>
      <c r="E135" s="4" t="s">
        <v>29</v>
      </c>
      <c r="F135" s="4" t="str">
        <f>IFERROR(_xlfn.XLOOKUP(B135,[4]Active!$B:$B,[4]Active!$U:$U),0)</f>
        <v>No</v>
      </c>
      <c r="G135" s="18" t="s">
        <v>163</v>
      </c>
      <c r="H135" s="18">
        <v>1</v>
      </c>
      <c r="I135" s="18">
        <v>1</v>
      </c>
      <c r="J135" s="18" t="b">
        <f t="shared" si="29"/>
        <v>1</v>
      </c>
      <c r="K135" s="42">
        <f t="shared" si="23"/>
        <v>6076.5250928162368</v>
      </c>
      <c r="L135" s="42">
        <f>_xlfn.XLOOKUP(B135,'V2'!A:A,'V2'!Q:Q)</f>
        <v>0</v>
      </c>
      <c r="M135" s="43">
        <f>_xlfn.XLOOKUP(B135,'V2'!A:A,'V2'!L:L)</f>
        <v>6076.5250928162368</v>
      </c>
      <c r="N135" s="43">
        <f t="shared" si="30"/>
        <v>4064.7838498152882</v>
      </c>
      <c r="O135" s="45">
        <v>0</v>
      </c>
      <c r="P135" s="45">
        <v>4064.7838498152882</v>
      </c>
      <c r="Q135" s="44">
        <f t="shared" si="24"/>
        <v>2011.7412430009485</v>
      </c>
      <c r="R135" s="44">
        <f t="shared" si="25"/>
        <v>0</v>
      </c>
      <c r="S135" s="44">
        <f t="shared" si="26"/>
        <v>2011.7412430009485</v>
      </c>
      <c r="U135" s="1">
        <v>1</v>
      </c>
      <c r="V135" s="1">
        <f>IFERROR(_xlfn.XLOOKUP(B135,[2]Details!$B:$B,[2]Details!$G:$G),0)</f>
        <v>1</v>
      </c>
      <c r="W135" s="6" t="b">
        <f t="shared" si="27"/>
        <v>1</v>
      </c>
      <c r="X135" s="6" t="b">
        <f t="shared" si="28"/>
        <v>1</v>
      </c>
      <c r="AA135" s="130">
        <f>_xlfn.XLOOKUP(B135,'[3]ECLReportData_2025-06-01_2025-0'!$C:$C,'[3]ECLReportData_2025-06-01_2025-0'!$B:$B)</f>
        <v>3.3080213721600397E+17</v>
      </c>
    </row>
    <row r="136" spans="1:27" x14ac:dyDescent="0.25">
      <c r="A136" s="131" t="s">
        <v>2714</v>
      </c>
      <c r="B136" s="3" t="s">
        <v>144</v>
      </c>
      <c r="C136" s="3" t="s">
        <v>30</v>
      </c>
      <c r="D136" s="2" t="s">
        <v>120</v>
      </c>
      <c r="E136" s="4" t="s">
        <v>29</v>
      </c>
      <c r="F136" s="4" t="str">
        <f>IFERROR(_xlfn.XLOOKUP(B136,[4]Active!$B:$B,[4]Active!$U:$U),0)</f>
        <v>No</v>
      </c>
      <c r="G136" s="18" t="s">
        <v>163</v>
      </c>
      <c r="H136" s="18">
        <v>1</v>
      </c>
      <c r="I136" s="18">
        <v>1</v>
      </c>
      <c r="J136" s="18" t="b">
        <f t="shared" si="29"/>
        <v>1</v>
      </c>
      <c r="K136" s="42">
        <f t="shared" si="23"/>
        <v>64249.190130978001</v>
      </c>
      <c r="L136" s="42">
        <f>_xlfn.XLOOKUP(B136,'V2'!A:A,'V2'!Q:Q)</f>
        <v>0</v>
      </c>
      <c r="M136" s="43">
        <f>_xlfn.XLOOKUP(B136,'V2'!A:A,'V2'!L:L)</f>
        <v>64249.190130978001</v>
      </c>
      <c r="N136" s="43">
        <f t="shared" si="30"/>
        <v>42978.357929741374</v>
      </c>
      <c r="O136" s="45">
        <v>0</v>
      </c>
      <c r="P136" s="45">
        <v>42978.357929741374</v>
      </c>
      <c r="Q136" s="44">
        <f t="shared" si="24"/>
        <v>21270.832201236626</v>
      </c>
      <c r="R136" s="44">
        <f t="shared" si="25"/>
        <v>0</v>
      </c>
      <c r="S136" s="44">
        <f t="shared" si="26"/>
        <v>21270.832201236626</v>
      </c>
      <c r="U136" s="1">
        <v>1</v>
      </c>
      <c r="V136" s="1">
        <v>1</v>
      </c>
      <c r="W136" s="6" t="b">
        <f t="shared" si="27"/>
        <v>1</v>
      </c>
      <c r="X136" s="6" t="b">
        <f t="shared" si="28"/>
        <v>1</v>
      </c>
      <c r="AA136" s="130">
        <f>_xlfn.XLOOKUP(B136,'[3]ECLReportData_2025-06-01_2025-0'!$C:$C,'[3]ECLReportData_2025-06-01_2025-0'!$B:$B)</f>
        <v>3.3080213721600397E+17</v>
      </c>
    </row>
    <row r="137" spans="1:27" x14ac:dyDescent="0.25">
      <c r="A137" s="131" t="s">
        <v>2714</v>
      </c>
      <c r="B137" s="3" t="s">
        <v>2703</v>
      </c>
      <c r="C137" s="3" t="s">
        <v>30</v>
      </c>
      <c r="D137" s="89" t="s">
        <v>2662</v>
      </c>
      <c r="E137" s="4" t="s">
        <v>29</v>
      </c>
      <c r="F137" s="4" t="s">
        <v>12</v>
      </c>
      <c r="G137" s="18" t="s">
        <v>163</v>
      </c>
      <c r="H137" s="18">
        <v>1</v>
      </c>
      <c r="I137" s="18">
        <v>1</v>
      </c>
      <c r="J137" s="18" t="b">
        <f t="shared" ref="J137" si="31">H137=I137</f>
        <v>1</v>
      </c>
      <c r="K137" s="42">
        <f t="shared" si="23"/>
        <v>514508.96593473706</v>
      </c>
      <c r="L137" s="42">
        <f>'V2'!Q146</f>
        <v>0</v>
      </c>
      <c r="M137" s="43">
        <f>'V2'!L146</f>
        <v>514508.96593473706</v>
      </c>
      <c r="N137" s="43">
        <f t="shared" si="30"/>
        <v>0</v>
      </c>
      <c r="O137" s="45">
        <v>0</v>
      </c>
      <c r="P137" s="45">
        <v>0</v>
      </c>
      <c r="Q137" s="121">
        <f t="shared" si="24"/>
        <v>514508.96593473706</v>
      </c>
      <c r="R137" s="44">
        <f t="shared" si="25"/>
        <v>0</v>
      </c>
      <c r="S137" s="44">
        <f t="shared" si="26"/>
        <v>514508.96593473706</v>
      </c>
      <c r="U137" s="1">
        <v>1</v>
      </c>
      <c r="V137" s="1">
        <v>1</v>
      </c>
      <c r="W137" s="6" t="b">
        <f t="shared" si="27"/>
        <v>1</v>
      </c>
      <c r="X137" s="6" t="b">
        <f t="shared" si="28"/>
        <v>1</v>
      </c>
      <c r="AA137" s="130">
        <v>3.3080213721600397E+17</v>
      </c>
    </row>
    <row r="138" spans="1:27" x14ac:dyDescent="0.25">
      <c r="A138" s="131" t="s">
        <v>2830</v>
      </c>
      <c r="B138" s="3">
        <v>501006</v>
      </c>
      <c r="C138" s="3" t="s">
        <v>9</v>
      </c>
      <c r="D138" s="2" t="s">
        <v>121</v>
      </c>
      <c r="E138" s="4" t="s">
        <v>29</v>
      </c>
      <c r="F138" s="4" t="s">
        <v>12</v>
      </c>
      <c r="G138" s="18" t="s">
        <v>162</v>
      </c>
      <c r="H138" s="18">
        <v>1</v>
      </c>
      <c r="I138" s="18">
        <v>1</v>
      </c>
      <c r="J138" s="18" t="b">
        <f t="shared" si="29"/>
        <v>1</v>
      </c>
      <c r="K138" s="42">
        <f t="shared" si="23"/>
        <v>0</v>
      </c>
      <c r="L138" s="42">
        <f>IFERROR(_xlfn.XLOOKUP(B138,'V2'!A:A,'V2'!Q:Q),0)</f>
        <v>0</v>
      </c>
      <c r="M138" s="43">
        <f>IFERROR(_xlfn.XLOOKUP(B138,'V2'!A:A,'V2'!L:L),0)</f>
        <v>0</v>
      </c>
      <c r="N138" s="43">
        <f t="shared" si="30"/>
        <v>28657.248048475118</v>
      </c>
      <c r="O138" s="45">
        <v>28657.248048475118</v>
      </c>
      <c r="P138" s="45">
        <v>0</v>
      </c>
      <c r="Q138" s="44">
        <f t="shared" si="24"/>
        <v>-28657.248048475118</v>
      </c>
      <c r="R138" s="44">
        <f t="shared" si="25"/>
        <v>-28657.248048475118</v>
      </c>
      <c r="S138" s="44">
        <f t="shared" si="26"/>
        <v>0</v>
      </c>
      <c r="U138" s="1">
        <v>1</v>
      </c>
      <c r="V138" s="1">
        <f>IFERROR(_xlfn.XLOOKUP(B138,[2]Details!$B:$B,[2]Details!$G:$G),0)</f>
        <v>1</v>
      </c>
      <c r="W138" s="6" t="b">
        <f t="shared" si="27"/>
        <v>1</v>
      </c>
      <c r="X138" s="6" t="b">
        <f t="shared" si="28"/>
        <v>1</v>
      </c>
      <c r="AA138" s="130">
        <v>3.3080213710702298E+17</v>
      </c>
    </row>
    <row r="139" spans="1:27" x14ac:dyDescent="0.25">
      <c r="A139" s="131" t="s">
        <v>2831</v>
      </c>
      <c r="B139" s="3">
        <v>501148</v>
      </c>
      <c r="C139" s="3" t="s">
        <v>9</v>
      </c>
      <c r="D139" s="2" t="s">
        <v>122</v>
      </c>
      <c r="E139" s="4" t="s">
        <v>11</v>
      </c>
      <c r="F139" s="4" t="str">
        <f>IFERROR(_xlfn.XLOOKUP(B139,[4]Active!$B:$B,[4]Active!$U:$U),0)</f>
        <v>No</v>
      </c>
      <c r="G139" s="18" t="s">
        <v>162</v>
      </c>
      <c r="H139" s="18">
        <v>1</v>
      </c>
      <c r="I139" s="18">
        <v>1</v>
      </c>
      <c r="J139" s="18" t="b">
        <f t="shared" si="29"/>
        <v>1</v>
      </c>
      <c r="K139" s="42">
        <f t="shared" si="23"/>
        <v>82855.402727993744</v>
      </c>
      <c r="L139" s="42">
        <f>_xlfn.XLOOKUP(B139,'V2'!A:A,'V2'!Q:Q)</f>
        <v>46445.355732515112</v>
      </c>
      <c r="M139" s="43">
        <f>_xlfn.XLOOKUP(B139,'V2'!A:A,'V2'!L:L)</f>
        <v>36410.046995478631</v>
      </c>
      <c r="N139" s="43">
        <f t="shared" si="30"/>
        <v>82645.283874350687</v>
      </c>
      <c r="O139" s="45">
        <v>48957.41320366603</v>
      </c>
      <c r="P139" s="45">
        <v>33687.870670684657</v>
      </c>
      <c r="Q139" s="44">
        <f t="shared" si="24"/>
        <v>210.11885364305635</v>
      </c>
      <c r="R139" s="44">
        <f t="shared" si="25"/>
        <v>-2512.057471150918</v>
      </c>
      <c r="S139" s="44">
        <f t="shared" si="26"/>
        <v>2722.1763247939743</v>
      </c>
      <c r="U139" s="1">
        <v>1</v>
      </c>
      <c r="V139" s="1">
        <f>IFERROR(_xlfn.XLOOKUP(B139,[2]Details!$B:$B,[2]Details!$G:$G),0)</f>
        <v>1</v>
      </c>
      <c r="W139" s="6" t="b">
        <f t="shared" si="27"/>
        <v>1</v>
      </c>
      <c r="X139" s="6" t="b">
        <f t="shared" si="28"/>
        <v>1</v>
      </c>
      <c r="AA139" s="130">
        <f>_xlfn.XLOOKUP(B139,'[3]ECLReportData_2025-06-01_2025-0'!$C:$C,'[3]ECLReportData_2025-06-01_2025-0'!$B:$B)</f>
        <v>3.3080113711003501E+17</v>
      </c>
    </row>
    <row r="140" spans="1:27" x14ac:dyDescent="0.25">
      <c r="A140" s="131" t="s">
        <v>2832</v>
      </c>
      <c r="B140" s="3">
        <v>501090</v>
      </c>
      <c r="C140" s="3" t="s">
        <v>9</v>
      </c>
      <c r="D140" s="2" t="s">
        <v>123</v>
      </c>
      <c r="E140" s="4" t="s">
        <v>11</v>
      </c>
      <c r="F140" s="4" t="str">
        <f>IFERROR(_xlfn.XLOOKUP(B140,[4]Active!$B:$B,[4]Active!$U:$U),0)</f>
        <v>Yes</v>
      </c>
      <c r="G140" s="18" t="s">
        <v>162</v>
      </c>
      <c r="H140" s="18">
        <v>2</v>
      </c>
      <c r="I140" s="18">
        <v>2</v>
      </c>
      <c r="J140" s="18" t="b">
        <f t="shared" si="29"/>
        <v>1</v>
      </c>
      <c r="K140" s="42">
        <f t="shared" si="23"/>
        <v>2837.7362407450546</v>
      </c>
      <c r="L140" s="42">
        <f>_xlfn.XLOOKUP(B140,'V2'!A:A,'V2'!Q:Q)</f>
        <v>2837.7362407450546</v>
      </c>
      <c r="M140" s="43">
        <f>_xlfn.XLOOKUP(B140,'V2'!A:A,'V2'!L:L)</f>
        <v>0</v>
      </c>
      <c r="N140" s="43">
        <f t="shared" si="30"/>
        <v>1206.8087488532774</v>
      </c>
      <c r="O140" s="45">
        <v>1206.8087488532774</v>
      </c>
      <c r="P140" s="45">
        <v>0</v>
      </c>
      <c r="Q140" s="44">
        <f t="shared" si="24"/>
        <v>1630.9274918917772</v>
      </c>
      <c r="R140" s="44">
        <f t="shared" si="25"/>
        <v>1630.9274918917772</v>
      </c>
      <c r="S140" s="44">
        <f t="shared" si="26"/>
        <v>0</v>
      </c>
      <c r="U140" s="1">
        <v>2</v>
      </c>
      <c r="V140" s="1">
        <f>IFERROR(_xlfn.XLOOKUP(B140,[2]Details!$B:$B,[2]Details!$G:$G),0)</f>
        <v>2</v>
      </c>
      <c r="W140" s="6" t="b">
        <f t="shared" si="27"/>
        <v>1</v>
      </c>
      <c r="X140" s="6" t="b">
        <f t="shared" si="28"/>
        <v>1</v>
      </c>
      <c r="AA140" s="130">
        <f>_xlfn.XLOOKUP(B140,'[3]ECLReportData_2025-06-01_2025-0'!$C:$C,'[3]ECLReportData_2025-06-01_2025-0'!$B:$B)</f>
        <v>3.3080113710702899E+17</v>
      </c>
    </row>
    <row r="141" spans="1:27" x14ac:dyDescent="0.25">
      <c r="A141" s="131" t="s">
        <v>2833</v>
      </c>
      <c r="B141" s="3">
        <v>501080</v>
      </c>
      <c r="C141" s="3" t="s">
        <v>9</v>
      </c>
      <c r="D141" s="2" t="s">
        <v>123</v>
      </c>
      <c r="E141" s="4" t="s">
        <v>11</v>
      </c>
      <c r="F141" s="4" t="str">
        <f>IFERROR(_xlfn.XLOOKUP(B141,[4]Active!$B:$B,[4]Active!$U:$U),0)</f>
        <v>Yes</v>
      </c>
      <c r="G141" s="18" t="s">
        <v>162</v>
      </c>
      <c r="H141" s="18">
        <v>2</v>
      </c>
      <c r="I141" s="18">
        <v>2</v>
      </c>
      <c r="J141" s="106" t="b">
        <f t="shared" si="29"/>
        <v>1</v>
      </c>
      <c r="K141" s="42">
        <f t="shared" si="23"/>
        <v>2702.0444473565813</v>
      </c>
      <c r="L141" s="42">
        <f>_xlfn.XLOOKUP(B141,'V2'!A:A,'V2'!Q:Q)</f>
        <v>0</v>
      </c>
      <c r="M141" s="43">
        <f>_xlfn.XLOOKUP(B141,'V2'!A:A,'V2'!L:L)</f>
        <v>2702.0444473565813</v>
      </c>
      <c r="N141" s="43">
        <f t="shared" si="30"/>
        <v>1757.3297163766613</v>
      </c>
      <c r="O141" s="45">
        <v>1753.7438501372283</v>
      </c>
      <c r="P141" s="45">
        <v>3.5858662394329621</v>
      </c>
      <c r="Q141" s="44">
        <f t="shared" si="24"/>
        <v>944.71473097991998</v>
      </c>
      <c r="R141" s="44">
        <f t="shared" si="25"/>
        <v>-1753.7438501372283</v>
      </c>
      <c r="S141" s="44">
        <f t="shared" si="26"/>
        <v>2698.4585811171482</v>
      </c>
      <c r="U141" s="1">
        <v>2</v>
      </c>
      <c r="V141" s="1">
        <f>IFERROR(_xlfn.XLOOKUP(B141,[2]Details!$B:$B,[2]Details!$G:$G),0)</f>
        <v>2</v>
      </c>
      <c r="W141" s="6" t="b">
        <f t="shared" si="27"/>
        <v>1</v>
      </c>
      <c r="X141" s="6" t="b">
        <f t="shared" si="28"/>
        <v>1</v>
      </c>
      <c r="AA141" s="130">
        <f>_xlfn.XLOOKUP(B141,'[3]ECLReportData_2025-06-01_2025-0'!$C:$C,'[3]ECLReportData_2025-06-01_2025-0'!$B:$B)</f>
        <v>3.3080113711002899E+17</v>
      </c>
    </row>
    <row r="142" spans="1:27" s="119" customFormat="1" x14ac:dyDescent="0.25">
      <c r="A142" s="133" t="s">
        <v>2834</v>
      </c>
      <c r="B142" s="85">
        <v>501158</v>
      </c>
      <c r="C142" s="85" t="s">
        <v>9</v>
      </c>
      <c r="D142" s="112" t="s">
        <v>124</v>
      </c>
      <c r="E142" s="113" t="s">
        <v>55</v>
      </c>
      <c r="F142" s="113" t="str">
        <f>IFERROR(_xlfn.XLOOKUP(B142,[4]Active!$B:$B,[4]Active!$U:$U),0)</f>
        <v>Yes</v>
      </c>
      <c r="G142" s="114" t="s">
        <v>162</v>
      </c>
      <c r="H142" s="114">
        <v>2</v>
      </c>
      <c r="I142" s="114">
        <v>1</v>
      </c>
      <c r="J142" s="114" t="b">
        <f t="shared" si="29"/>
        <v>0</v>
      </c>
      <c r="K142" s="115">
        <f t="shared" si="23"/>
        <v>1994.9010871968583</v>
      </c>
      <c r="L142" s="115">
        <f>_xlfn.XLOOKUP(B142,'V2'!A:A,'V2'!Q:Q)</f>
        <v>1994.9010871968583</v>
      </c>
      <c r="M142" s="116">
        <f>_xlfn.XLOOKUP(B142,'V2'!A:A,'V2'!L:L)</f>
        <v>0</v>
      </c>
      <c r="N142" s="116">
        <f t="shared" si="30"/>
        <v>48496.536261435773</v>
      </c>
      <c r="O142" s="117">
        <v>48496.536261435773</v>
      </c>
      <c r="P142" s="117">
        <v>0</v>
      </c>
      <c r="Q142" s="118">
        <f t="shared" si="24"/>
        <v>-46501.635174238916</v>
      </c>
      <c r="R142" s="118">
        <f t="shared" si="25"/>
        <v>-46501.635174238916</v>
      </c>
      <c r="S142" s="118">
        <f t="shared" si="26"/>
        <v>0</v>
      </c>
      <c r="U142" s="119">
        <v>2</v>
      </c>
      <c r="V142" s="119">
        <f>IFERROR(_xlfn.XLOOKUP(B142,[2]Details!$B:$B,[2]Details!$G:$G),0)</f>
        <v>1</v>
      </c>
      <c r="W142" s="120" t="b">
        <f t="shared" si="27"/>
        <v>1</v>
      </c>
      <c r="X142" s="120" t="b">
        <f t="shared" si="28"/>
        <v>1</v>
      </c>
      <c r="AA142" s="130">
        <f>_xlfn.XLOOKUP(B142,'[3]ECLReportData_2025-06-01_2025-0'!$C:$C,'[3]ECLReportData_2025-06-01_2025-0'!$B:$B)</f>
        <v>3.3080513710703398E+17</v>
      </c>
    </row>
    <row r="143" spans="1:27" x14ac:dyDescent="0.25">
      <c r="A143" s="131" t="s">
        <v>2835</v>
      </c>
      <c r="B143" s="3">
        <v>501058</v>
      </c>
      <c r="C143" s="3" t="s">
        <v>9</v>
      </c>
      <c r="D143" s="2" t="s">
        <v>125</v>
      </c>
      <c r="E143" s="4" t="s">
        <v>11</v>
      </c>
      <c r="F143" s="4" t="str">
        <f>IFERROR(_xlfn.XLOOKUP(B143,[4]Active!$B:$B,[4]Active!$U:$U),0)</f>
        <v>Yes</v>
      </c>
      <c r="G143" s="18" t="s">
        <v>162</v>
      </c>
      <c r="H143" s="18">
        <v>2</v>
      </c>
      <c r="I143" s="18">
        <v>2</v>
      </c>
      <c r="J143" s="106" t="b">
        <f t="shared" si="29"/>
        <v>1</v>
      </c>
      <c r="K143" s="42">
        <f t="shared" si="23"/>
        <v>283.69144739206183</v>
      </c>
      <c r="L143" s="42">
        <f>_xlfn.XLOOKUP(B143,'V2'!A:A,'V2'!Q:Q)</f>
        <v>283.69144739206183</v>
      </c>
      <c r="M143" s="43">
        <f>_xlfn.XLOOKUP(B143,'V2'!A:A,'V2'!L:L)</f>
        <v>0</v>
      </c>
      <c r="N143" s="43">
        <f t="shared" si="30"/>
        <v>405.40950894185642</v>
      </c>
      <c r="O143" s="45">
        <v>405.40950894185642</v>
      </c>
      <c r="P143" s="45">
        <v>0</v>
      </c>
      <c r="Q143" s="44">
        <f t="shared" si="24"/>
        <v>-121.71806154979458</v>
      </c>
      <c r="R143" s="44">
        <f t="shared" si="25"/>
        <v>-121.71806154979458</v>
      </c>
      <c r="S143" s="44">
        <f t="shared" si="26"/>
        <v>0</v>
      </c>
      <c r="U143" s="1">
        <v>2</v>
      </c>
      <c r="V143" s="1">
        <f>IFERROR(_xlfn.XLOOKUP(B143,[2]Details!$B:$B,[2]Details!$G:$G),0)</f>
        <v>2</v>
      </c>
      <c r="W143" s="6" t="b">
        <f t="shared" si="27"/>
        <v>1</v>
      </c>
      <c r="X143" s="6" t="b">
        <f t="shared" si="28"/>
        <v>1</v>
      </c>
      <c r="AA143" s="130">
        <f>_xlfn.XLOOKUP(B143,'[3]ECLReportData_2025-06-01_2025-0'!$C:$C,'[3]ECLReportData_2025-06-01_2025-0'!$B:$B)</f>
        <v>3.3080113710702701E+17</v>
      </c>
    </row>
    <row r="144" spans="1:27" x14ac:dyDescent="0.25">
      <c r="A144" s="131" t="s">
        <v>2836</v>
      </c>
      <c r="B144" s="3">
        <v>501056</v>
      </c>
      <c r="C144" s="3" t="s">
        <v>9</v>
      </c>
      <c r="D144" s="2" t="s">
        <v>125</v>
      </c>
      <c r="E144" s="4" t="s">
        <v>11</v>
      </c>
      <c r="F144" s="4" t="str">
        <f>IFERROR(_xlfn.XLOOKUP(B144,[4]Active!$B:$B,[4]Active!$U:$U),0)</f>
        <v>Yes</v>
      </c>
      <c r="G144" s="18" t="s">
        <v>162</v>
      </c>
      <c r="H144" s="18">
        <v>2</v>
      </c>
      <c r="I144" s="18">
        <v>2</v>
      </c>
      <c r="J144" s="106" t="b">
        <f t="shared" si="29"/>
        <v>1</v>
      </c>
      <c r="K144" s="42">
        <f t="shared" si="23"/>
        <v>371.87160484922214</v>
      </c>
      <c r="L144" s="42">
        <f>_xlfn.XLOOKUP(B144,'V2'!A:A,'V2'!Q:Q)</f>
        <v>371.87160484922214</v>
      </c>
      <c r="M144" s="43">
        <f>_xlfn.XLOOKUP(B144,'V2'!A:A,'V2'!L:L)</f>
        <v>0</v>
      </c>
      <c r="N144" s="43">
        <f t="shared" si="30"/>
        <v>531.42368860422027</v>
      </c>
      <c r="O144" s="45">
        <v>531.42368860422027</v>
      </c>
      <c r="P144" s="45">
        <v>0</v>
      </c>
      <c r="Q144" s="44">
        <f t="shared" si="24"/>
        <v>-159.55208375499814</v>
      </c>
      <c r="R144" s="44">
        <f t="shared" si="25"/>
        <v>-159.55208375499814</v>
      </c>
      <c r="S144" s="44">
        <f t="shared" si="26"/>
        <v>0</v>
      </c>
      <c r="U144" s="1">
        <v>2</v>
      </c>
      <c r="V144" s="1">
        <f>IFERROR(_xlfn.XLOOKUP(B144,[2]Details!$B:$B,[2]Details!$G:$G),0)</f>
        <v>2</v>
      </c>
      <c r="W144" s="6" t="b">
        <f t="shared" si="27"/>
        <v>1</v>
      </c>
      <c r="X144" s="6" t="b">
        <f t="shared" si="28"/>
        <v>1</v>
      </c>
      <c r="AA144" s="130">
        <f>_xlfn.XLOOKUP(B144,'[3]ECLReportData_2025-06-01_2025-0'!$C:$C,'[3]ECLReportData_2025-06-01_2025-0'!$B:$B)</f>
        <v>3.3080113710702701E+17</v>
      </c>
    </row>
    <row r="145" spans="1:27" x14ac:dyDescent="0.25">
      <c r="A145" s="131" t="s">
        <v>2837</v>
      </c>
      <c r="B145" s="3">
        <v>501071</v>
      </c>
      <c r="C145" s="3" t="s">
        <v>9</v>
      </c>
      <c r="D145" s="2" t="s">
        <v>125</v>
      </c>
      <c r="E145" s="4" t="s">
        <v>11</v>
      </c>
      <c r="F145" s="4" t="str">
        <f>IFERROR(_xlfn.XLOOKUP(B145,[4]Active!$B:$B,[4]Active!$U:$U),0)</f>
        <v>Yes</v>
      </c>
      <c r="G145" s="18" t="s">
        <v>162</v>
      </c>
      <c r="H145" s="18">
        <v>2</v>
      </c>
      <c r="I145" s="18">
        <v>2</v>
      </c>
      <c r="J145" s="106" t="b">
        <f t="shared" si="29"/>
        <v>1</v>
      </c>
      <c r="K145" s="42">
        <f t="shared" si="23"/>
        <v>508.81423794727931</v>
      </c>
      <c r="L145" s="42">
        <f>_xlfn.XLOOKUP(B145,'V2'!A:A,'V2'!Q:Q)</f>
        <v>508.81423794727931</v>
      </c>
      <c r="M145" s="43">
        <f>_xlfn.XLOOKUP(B145,'V2'!A:A,'V2'!L:L)</f>
        <v>0</v>
      </c>
      <c r="N145" s="43">
        <f t="shared" si="30"/>
        <v>517.07278222774289</v>
      </c>
      <c r="O145" s="45">
        <v>517.07278222774289</v>
      </c>
      <c r="P145" s="45">
        <v>0</v>
      </c>
      <c r="Q145" s="44">
        <f t="shared" si="24"/>
        <v>-8.2585442804635818</v>
      </c>
      <c r="R145" s="44">
        <f t="shared" si="25"/>
        <v>-8.2585442804635818</v>
      </c>
      <c r="S145" s="44">
        <f t="shared" si="26"/>
        <v>0</v>
      </c>
      <c r="U145" s="1">
        <v>2</v>
      </c>
      <c r="V145" s="1">
        <f>IFERROR(_xlfn.XLOOKUP(B145,[2]Details!$B:$B,[2]Details!$G:$G),0)</f>
        <v>2</v>
      </c>
      <c r="W145" s="6" t="b">
        <f t="shared" si="27"/>
        <v>1</v>
      </c>
      <c r="X145" s="6" t="b">
        <f t="shared" si="28"/>
        <v>1</v>
      </c>
      <c r="AA145" s="130">
        <f>_xlfn.XLOOKUP(B145,'[3]ECLReportData_2025-06-01_2025-0'!$C:$C,'[3]ECLReportData_2025-06-01_2025-0'!$B:$B)</f>
        <v>3.3080113710702701E+17</v>
      </c>
    </row>
    <row r="146" spans="1:27" x14ac:dyDescent="0.25">
      <c r="A146" s="131" t="s">
        <v>2838</v>
      </c>
      <c r="B146" s="3">
        <v>501057</v>
      </c>
      <c r="C146" s="3" t="s">
        <v>9</v>
      </c>
      <c r="D146" s="2" t="s">
        <v>125</v>
      </c>
      <c r="E146" s="4" t="s">
        <v>11</v>
      </c>
      <c r="F146" s="4" t="str">
        <f>IFERROR(_xlfn.XLOOKUP(B146,[4]Active!$B:$B,[4]Active!$U:$U),0)</f>
        <v>Yes</v>
      </c>
      <c r="G146" s="18" t="s">
        <v>162</v>
      </c>
      <c r="H146" s="18">
        <v>2</v>
      </c>
      <c r="I146" s="18">
        <v>2</v>
      </c>
      <c r="J146" s="106" t="b">
        <f t="shared" si="29"/>
        <v>1</v>
      </c>
      <c r="K146" s="42">
        <f t="shared" si="23"/>
        <v>463.45149424434794</v>
      </c>
      <c r="L146" s="42">
        <f>_xlfn.XLOOKUP(B146,'V2'!A:A,'V2'!Q:Q)</f>
        <v>463.45149424434794</v>
      </c>
      <c r="M146" s="43">
        <f>_xlfn.XLOOKUP(B146,'V2'!A:A,'V2'!L:L)</f>
        <v>0</v>
      </c>
      <c r="N146" s="43">
        <f t="shared" si="30"/>
        <v>662.29580607503067</v>
      </c>
      <c r="O146" s="45">
        <v>662.29580607503067</v>
      </c>
      <c r="P146" s="45">
        <v>0</v>
      </c>
      <c r="Q146" s="44">
        <f t="shared" si="24"/>
        <v>-198.84431183068273</v>
      </c>
      <c r="R146" s="44">
        <f t="shared" si="25"/>
        <v>-198.84431183068273</v>
      </c>
      <c r="S146" s="44">
        <f t="shared" si="26"/>
        <v>0</v>
      </c>
      <c r="U146" s="1">
        <v>2</v>
      </c>
      <c r="V146" s="1">
        <f>IFERROR(_xlfn.XLOOKUP(B146,[2]Details!$B:$B,[2]Details!$G:$G),0)</f>
        <v>2</v>
      </c>
      <c r="W146" s="6" t="b">
        <f t="shared" si="27"/>
        <v>1</v>
      </c>
      <c r="X146" s="6" t="b">
        <f t="shared" si="28"/>
        <v>1</v>
      </c>
      <c r="AA146" s="130">
        <f>_xlfn.XLOOKUP(B146,'[3]ECLReportData_2025-06-01_2025-0'!$C:$C,'[3]ECLReportData_2025-06-01_2025-0'!$B:$B)</f>
        <v>3.3080113710702701E+17</v>
      </c>
    </row>
    <row r="147" spans="1:27" x14ac:dyDescent="0.25">
      <c r="A147" s="131" t="s">
        <v>2839</v>
      </c>
      <c r="B147" s="3">
        <v>501217</v>
      </c>
      <c r="C147" s="3" t="s">
        <v>9</v>
      </c>
      <c r="D147" s="2" t="s">
        <v>125</v>
      </c>
      <c r="E147" s="4" t="s">
        <v>11</v>
      </c>
      <c r="F147" s="4" t="str">
        <f>IFERROR(_xlfn.XLOOKUP(B147,[4]Active!$B:$B,[4]Active!$U:$U),0)</f>
        <v>Yes</v>
      </c>
      <c r="G147" s="18" t="s">
        <v>162</v>
      </c>
      <c r="H147" s="18">
        <v>2</v>
      </c>
      <c r="I147" s="18">
        <v>2</v>
      </c>
      <c r="J147" s="106" t="b">
        <f t="shared" si="29"/>
        <v>1</v>
      </c>
      <c r="K147" s="42">
        <f t="shared" si="23"/>
        <v>1150.466566212925</v>
      </c>
      <c r="L147" s="42">
        <f>_xlfn.XLOOKUP(B147,'V2'!A:A,'V2'!Q:Q)</f>
        <v>1150.466566212925</v>
      </c>
      <c r="M147" s="43">
        <f>_xlfn.XLOOKUP(B147,'V2'!A:A,'V2'!L:L)</f>
        <v>0</v>
      </c>
      <c r="N147" s="43">
        <f t="shared" si="30"/>
        <v>1144.673758752999</v>
      </c>
      <c r="O147" s="45">
        <v>1144.673758752999</v>
      </c>
      <c r="P147" s="45">
        <v>0</v>
      </c>
      <c r="Q147" s="44">
        <f t="shared" si="24"/>
        <v>5.7928074599260526</v>
      </c>
      <c r="R147" s="44">
        <f t="shared" si="25"/>
        <v>5.7928074599260526</v>
      </c>
      <c r="S147" s="44">
        <f t="shared" si="26"/>
        <v>0</v>
      </c>
      <c r="U147" s="1">
        <v>2</v>
      </c>
      <c r="V147" s="1">
        <f>IFERROR(_xlfn.XLOOKUP(B147,[2]Details!$B:$B,[2]Details!$G:$G),0)</f>
        <v>2</v>
      </c>
      <c r="W147" s="6" t="b">
        <f t="shared" si="27"/>
        <v>1</v>
      </c>
      <c r="X147" s="6" t="b">
        <f t="shared" si="28"/>
        <v>1</v>
      </c>
      <c r="AA147" s="130">
        <f>_xlfn.XLOOKUP(B147,'[3]ECLReportData_2025-06-01_2025-0'!$C:$C,'[3]ECLReportData_2025-06-01_2025-0'!$B:$B)</f>
        <v>3.3080113710702701E+17</v>
      </c>
    </row>
    <row r="148" spans="1:27" s="119" customFormat="1" x14ac:dyDescent="0.25">
      <c r="A148" s="133" t="s">
        <v>2840</v>
      </c>
      <c r="B148" s="85">
        <v>501136</v>
      </c>
      <c r="C148" s="85" t="s">
        <v>9</v>
      </c>
      <c r="D148" s="112" t="s">
        <v>126</v>
      </c>
      <c r="E148" s="113" t="s">
        <v>11</v>
      </c>
      <c r="F148" s="113" t="str">
        <f>IFERROR(_xlfn.XLOOKUP(B148,[4]Active!$B:$B,[4]Active!$U:$U),0)</f>
        <v>Yes</v>
      </c>
      <c r="G148" s="114" t="s">
        <v>162</v>
      </c>
      <c r="H148" s="114">
        <v>2</v>
      </c>
      <c r="I148" s="114">
        <v>2</v>
      </c>
      <c r="J148" s="114" t="b">
        <f t="shared" si="29"/>
        <v>1</v>
      </c>
      <c r="K148" s="115">
        <f t="shared" si="23"/>
        <v>1840.8679055454991</v>
      </c>
      <c r="L148" s="115">
        <f>_xlfn.XLOOKUP(B148,'V2'!A:A,'V2'!Q:Q)</f>
        <v>1840.8679055454991</v>
      </c>
      <c r="M148" s="116">
        <f>_xlfn.XLOOKUP(B148,'V2'!A:A,'V2'!L:L)</f>
        <v>0</v>
      </c>
      <c r="N148" s="116">
        <f t="shared" si="30"/>
        <v>2304.25</v>
      </c>
      <c r="O148" s="117">
        <v>2298.45080578343</v>
      </c>
      <c r="P148" s="117">
        <v>5.79919421656985</v>
      </c>
      <c r="Q148" s="118">
        <f t="shared" si="24"/>
        <v>-463.38209445450093</v>
      </c>
      <c r="R148" s="118">
        <f t="shared" si="25"/>
        <v>-457.58290023793097</v>
      </c>
      <c r="S148" s="118">
        <f t="shared" si="26"/>
        <v>-5.79919421656985</v>
      </c>
      <c r="U148" s="119">
        <v>2</v>
      </c>
      <c r="V148" s="119">
        <f>IFERROR(_xlfn.XLOOKUP(B148,[2]Details!$B:$B,[2]Details!$G:$G),0)</f>
        <v>1</v>
      </c>
      <c r="W148" s="120" t="b">
        <f t="shared" si="27"/>
        <v>1</v>
      </c>
      <c r="X148" s="120" t="b">
        <f>V148=I148</f>
        <v>0</v>
      </c>
      <c r="AA148" s="130">
        <f>_xlfn.XLOOKUP(B148,'[3]ECLReportData_2025-06-01_2025-0'!$C:$C,'[3]ECLReportData_2025-06-01_2025-0'!$B:$B)</f>
        <v>3.3080113710703302E+17</v>
      </c>
    </row>
    <row r="149" spans="1:27" x14ac:dyDescent="0.25">
      <c r="A149" s="131" t="s">
        <v>2841</v>
      </c>
      <c r="B149" s="3">
        <v>501182</v>
      </c>
      <c r="C149" s="3" t="s">
        <v>9</v>
      </c>
      <c r="D149" s="2" t="s">
        <v>127</v>
      </c>
      <c r="E149" s="4" t="s">
        <v>11</v>
      </c>
      <c r="F149" s="4" t="str">
        <f>IFERROR(_xlfn.XLOOKUP(B149,[4]Active!$B:$B,[4]Active!$U:$U),0)</f>
        <v>No</v>
      </c>
      <c r="G149" s="18" t="s">
        <v>162</v>
      </c>
      <c r="H149" s="18">
        <v>1</v>
      </c>
      <c r="I149" s="18">
        <v>1</v>
      </c>
      <c r="J149" s="18" t="b">
        <f t="shared" si="29"/>
        <v>1</v>
      </c>
      <c r="K149" s="42">
        <f t="shared" si="23"/>
        <v>119338.84161283814</v>
      </c>
      <c r="L149" s="42">
        <f>_xlfn.XLOOKUP(B149,'V2'!A:A,'V2'!Q:Q)</f>
        <v>119338.84161283814</v>
      </c>
      <c r="M149" s="43">
        <f>_xlfn.XLOOKUP(B149,'V2'!A:A,'V2'!L:L)</f>
        <v>0</v>
      </c>
      <c r="N149" s="43">
        <f t="shared" si="30"/>
        <v>121651.5393600079</v>
      </c>
      <c r="O149" s="45">
        <v>121651.5393600079</v>
      </c>
      <c r="P149" s="45">
        <v>0</v>
      </c>
      <c r="Q149" s="44">
        <f t="shared" si="24"/>
        <v>-2312.697747169761</v>
      </c>
      <c r="R149" s="44">
        <f t="shared" si="25"/>
        <v>-2312.697747169761</v>
      </c>
      <c r="S149" s="44">
        <f t="shared" si="26"/>
        <v>0</v>
      </c>
      <c r="U149" s="1">
        <v>1</v>
      </c>
      <c r="V149" s="1">
        <f>IFERROR(_xlfn.XLOOKUP(B149,[2]Details!$B:$B,[2]Details!$G:$G),0)</f>
        <v>1</v>
      </c>
      <c r="W149" s="6" t="b">
        <f t="shared" si="27"/>
        <v>1</v>
      </c>
      <c r="X149" s="6" t="b">
        <f t="shared" si="28"/>
        <v>1</v>
      </c>
      <c r="AA149" s="130">
        <f>_xlfn.XLOOKUP(B149,'[3]ECLReportData_2025-06-01_2025-0'!$C:$C,'[3]ECLReportData_2025-06-01_2025-0'!$B:$B)</f>
        <v>3.3080122410703699E+17</v>
      </c>
    </row>
    <row r="150" spans="1:27" x14ac:dyDescent="0.25">
      <c r="A150" s="131" t="s">
        <v>2842</v>
      </c>
      <c r="B150" s="3">
        <v>500937</v>
      </c>
      <c r="C150" s="3" t="s">
        <v>30</v>
      </c>
      <c r="D150" s="2" t="s">
        <v>128</v>
      </c>
      <c r="E150" s="4" t="s">
        <v>29</v>
      </c>
      <c r="F150" s="4" t="str">
        <f>IFERROR(_xlfn.XLOOKUP(B150,[4]Active!$B:$B,[4]Active!$U:$U),0)</f>
        <v>No</v>
      </c>
      <c r="G150" s="18" t="s">
        <v>162</v>
      </c>
      <c r="H150" s="18">
        <v>1</v>
      </c>
      <c r="I150" s="18">
        <v>1</v>
      </c>
      <c r="J150" s="18" t="b">
        <f t="shared" si="29"/>
        <v>1</v>
      </c>
      <c r="K150" s="42">
        <f t="shared" si="23"/>
        <v>23993977.528033696</v>
      </c>
      <c r="L150" s="42">
        <f>_xlfn.XLOOKUP(B150,'V2'!A:A,'V2'!Q:Q)</f>
        <v>23993977.528033696</v>
      </c>
      <c r="M150" s="43">
        <f>_xlfn.XLOOKUP(B150,'V2'!A:A,'V2'!L:L)</f>
        <v>0</v>
      </c>
      <c r="N150" s="43">
        <f t="shared" si="30"/>
        <v>24035296.301973142</v>
      </c>
      <c r="O150" s="45">
        <v>24035296.301973142</v>
      </c>
      <c r="P150" s="45">
        <v>0</v>
      </c>
      <c r="Q150" s="44">
        <f t="shared" si="24"/>
        <v>-41318.773939445615</v>
      </c>
      <c r="R150" s="44">
        <f t="shared" si="25"/>
        <v>-41318.773939445615</v>
      </c>
      <c r="S150" s="44">
        <f t="shared" si="26"/>
        <v>0</v>
      </c>
      <c r="U150" s="1">
        <v>1</v>
      </c>
      <c r="V150" s="1">
        <f>IFERROR(_xlfn.XLOOKUP(B150,[2]Details!$B:$B,[2]Details!$G:$G),0)</f>
        <v>1</v>
      </c>
      <c r="W150" s="6" t="b">
        <f t="shared" si="27"/>
        <v>1</v>
      </c>
      <c r="X150" s="6" t="b">
        <f t="shared" si="28"/>
        <v>1</v>
      </c>
      <c r="AA150" s="130">
        <f>_xlfn.XLOOKUP(B150,'[3]ECLReportData_2025-06-01_2025-0'!$C:$C,'[3]ECLReportData_2025-06-01_2025-0'!$B:$B)</f>
        <v>3.3080212320502003E+17</v>
      </c>
    </row>
    <row r="151" spans="1:27" x14ac:dyDescent="0.25">
      <c r="A151" s="131" t="s">
        <v>2843</v>
      </c>
      <c r="B151" s="3">
        <v>501097</v>
      </c>
      <c r="C151" s="3" t="s">
        <v>9</v>
      </c>
      <c r="D151" s="2" t="s">
        <v>129</v>
      </c>
      <c r="E151" s="4" t="s">
        <v>11</v>
      </c>
      <c r="F151" s="4" t="str">
        <f>IFERROR(_xlfn.XLOOKUP(B151,[4]Active!$B:$B,[4]Active!$U:$U),0)</f>
        <v>No</v>
      </c>
      <c r="G151" s="18" t="s">
        <v>162</v>
      </c>
      <c r="H151" s="18">
        <v>1</v>
      </c>
      <c r="I151" s="18">
        <v>1</v>
      </c>
      <c r="J151" s="18" t="b">
        <f t="shared" si="29"/>
        <v>1</v>
      </c>
      <c r="K151" s="42">
        <f t="shared" si="23"/>
        <v>75809.228143042099</v>
      </c>
      <c r="L151" s="42">
        <f>_xlfn.XLOOKUP(B151,'V2'!A:A,'V2'!Q:Q)</f>
        <v>75809.228143042099</v>
      </c>
      <c r="M151" s="43">
        <f>_xlfn.XLOOKUP(B151,'V2'!A:A,'V2'!L:L)</f>
        <v>0</v>
      </c>
      <c r="N151" s="43">
        <f t="shared" si="30"/>
        <v>76662.073939829235</v>
      </c>
      <c r="O151" s="45">
        <v>76662.073939829235</v>
      </c>
      <c r="P151" s="45">
        <v>0</v>
      </c>
      <c r="Q151" s="44">
        <f t="shared" si="24"/>
        <v>-852.84579678713635</v>
      </c>
      <c r="R151" s="44">
        <f t="shared" si="25"/>
        <v>-852.84579678713635</v>
      </c>
      <c r="S151" s="44">
        <f t="shared" si="26"/>
        <v>0</v>
      </c>
      <c r="U151" s="1">
        <v>1</v>
      </c>
      <c r="V151" s="1">
        <f>IFERROR(_xlfn.XLOOKUP(B151,[2]Details!$B:$B,[2]Details!$G:$G),0)</f>
        <v>1</v>
      </c>
      <c r="W151" s="6" t="b">
        <f t="shared" si="27"/>
        <v>1</v>
      </c>
      <c r="X151" s="6" t="b">
        <f t="shared" si="28"/>
        <v>1</v>
      </c>
      <c r="AA151" s="130">
        <f>_xlfn.XLOOKUP(B151,'[3]ECLReportData_2025-06-01_2025-0'!$C:$C,'[3]ECLReportData_2025-06-01_2025-0'!$B:$B)</f>
        <v>3.3080113710703002E+17</v>
      </c>
    </row>
    <row r="152" spans="1:27" x14ac:dyDescent="0.25">
      <c r="A152" s="131" t="s">
        <v>2844</v>
      </c>
      <c r="B152" s="3">
        <v>501193</v>
      </c>
      <c r="C152" s="3" t="s">
        <v>9</v>
      </c>
      <c r="D152" s="2" t="s">
        <v>129</v>
      </c>
      <c r="E152" s="4" t="s">
        <v>11</v>
      </c>
      <c r="F152" s="4" t="str">
        <f>IFERROR(_xlfn.XLOOKUP(B152,[4]Active!$B:$B,[4]Active!$U:$U),0)</f>
        <v>No</v>
      </c>
      <c r="G152" s="18" t="s">
        <v>162</v>
      </c>
      <c r="H152" s="18">
        <v>1</v>
      </c>
      <c r="I152" s="18">
        <v>1</v>
      </c>
      <c r="J152" s="18" t="b">
        <f t="shared" si="29"/>
        <v>1</v>
      </c>
      <c r="K152" s="42">
        <f t="shared" si="23"/>
        <v>389517.4428313456</v>
      </c>
      <c r="L152" s="42">
        <f>_xlfn.XLOOKUP(B152,'V2'!A:A,'V2'!Q:Q)</f>
        <v>389517.4428313456</v>
      </c>
      <c r="M152" s="43">
        <f>_xlfn.XLOOKUP(B152,'V2'!A:A,'V2'!L:L)</f>
        <v>0</v>
      </c>
      <c r="N152" s="43">
        <f t="shared" si="30"/>
        <v>242025.70371233451</v>
      </c>
      <c r="O152" s="45">
        <v>240251.87944703613</v>
      </c>
      <c r="P152" s="45">
        <v>1773.8242652983608</v>
      </c>
      <c r="Q152" s="44">
        <f t="shared" si="24"/>
        <v>147491.73911901109</v>
      </c>
      <c r="R152" s="44">
        <f t="shared" si="25"/>
        <v>149265.56338430947</v>
      </c>
      <c r="S152" s="44">
        <f t="shared" si="26"/>
        <v>-1773.8242652983608</v>
      </c>
      <c r="U152" s="1">
        <v>1</v>
      </c>
      <c r="V152" s="1">
        <f>IFERROR(_xlfn.XLOOKUP(B152,[2]Details!$B:$B,[2]Details!$G:$G),0)</f>
        <v>1</v>
      </c>
      <c r="W152" s="6" t="b">
        <f t="shared" si="27"/>
        <v>1</v>
      </c>
      <c r="X152" s="6" t="b">
        <f t="shared" si="28"/>
        <v>1</v>
      </c>
      <c r="AA152" s="130">
        <f>_xlfn.XLOOKUP(B152,'[3]ECLReportData_2025-06-01_2025-0'!$C:$C,'[3]ECLReportData_2025-06-01_2025-0'!$B:$B)</f>
        <v>3.3080113710703002E+17</v>
      </c>
    </row>
    <row r="153" spans="1:27" x14ac:dyDescent="0.25">
      <c r="A153" s="131" t="s">
        <v>2845</v>
      </c>
      <c r="B153" s="3">
        <v>501119</v>
      </c>
      <c r="C153" s="3" t="s">
        <v>9</v>
      </c>
      <c r="D153" s="2" t="s">
        <v>130</v>
      </c>
      <c r="E153" s="4" t="s">
        <v>11</v>
      </c>
      <c r="F153" s="4" t="str">
        <f>IFERROR(_xlfn.XLOOKUP(B153,[4]Active!$B:$B,[4]Active!$U:$U),0)</f>
        <v>No</v>
      </c>
      <c r="G153" s="18" t="s">
        <v>162</v>
      </c>
      <c r="H153" s="18">
        <v>1</v>
      </c>
      <c r="I153" s="18">
        <v>1</v>
      </c>
      <c r="J153" s="18" t="b">
        <f t="shared" si="29"/>
        <v>1</v>
      </c>
      <c r="K153" s="42">
        <f t="shared" si="23"/>
        <v>52126.369435470304</v>
      </c>
      <c r="L153" s="42">
        <f>_xlfn.XLOOKUP(B153,'V2'!A:A,'V2'!Q:Q)</f>
        <v>0</v>
      </c>
      <c r="M153" s="43">
        <f>_xlfn.XLOOKUP(B153,'V2'!A:A,'V2'!L:L)</f>
        <v>52126.369435470304</v>
      </c>
      <c r="N153" s="43">
        <f t="shared" si="30"/>
        <v>52541.238580108111</v>
      </c>
      <c r="O153" s="45">
        <v>4081.205290666272</v>
      </c>
      <c r="P153" s="45">
        <v>48460.033289441839</v>
      </c>
      <c r="Q153" s="44">
        <f t="shared" si="24"/>
        <v>-414.86914463780704</v>
      </c>
      <c r="R153" s="44">
        <f t="shared" si="25"/>
        <v>-4081.205290666272</v>
      </c>
      <c r="S153" s="44">
        <f t="shared" si="26"/>
        <v>3666.336146028465</v>
      </c>
      <c r="U153" s="1">
        <v>1</v>
      </c>
      <c r="V153" s="1">
        <f>IFERROR(_xlfn.XLOOKUP(B153,[2]Details!$B:$B,[2]Details!$G:$G),0)</f>
        <v>1</v>
      </c>
      <c r="W153" s="6" t="b">
        <f t="shared" si="27"/>
        <v>1</v>
      </c>
      <c r="X153" s="6" t="b">
        <f t="shared" si="28"/>
        <v>1</v>
      </c>
      <c r="AA153" s="130">
        <f>_xlfn.XLOOKUP(B153,'[3]ECLReportData_2025-06-01_2025-0'!$C:$C,'[3]ECLReportData_2025-06-01_2025-0'!$B:$B)</f>
        <v>3.3080113711003398E+17</v>
      </c>
    </row>
    <row r="154" spans="1:27" x14ac:dyDescent="0.25">
      <c r="A154" s="131" t="s">
        <v>2846</v>
      </c>
      <c r="B154" s="3">
        <v>501134</v>
      </c>
      <c r="C154" s="3" t="s">
        <v>9</v>
      </c>
      <c r="D154" s="2" t="s">
        <v>131</v>
      </c>
      <c r="E154" s="4" t="s">
        <v>11</v>
      </c>
      <c r="F154" s="4" t="str">
        <f>IFERROR(_xlfn.XLOOKUP(B154,[4]Active!$B:$B,[4]Active!$U:$U),0)</f>
        <v>No</v>
      </c>
      <c r="G154" s="18" t="s">
        <v>162</v>
      </c>
      <c r="H154" s="18">
        <v>1</v>
      </c>
      <c r="I154" s="18">
        <v>1</v>
      </c>
      <c r="J154" s="18" t="b">
        <f t="shared" si="29"/>
        <v>1</v>
      </c>
      <c r="K154" s="42">
        <f t="shared" si="23"/>
        <v>76161.769085386957</v>
      </c>
      <c r="L154" s="42">
        <f>_xlfn.XLOOKUP(B154,'V2'!A:A,'V2'!Q:Q)</f>
        <v>75113.473368303297</v>
      </c>
      <c r="M154" s="43">
        <f>_xlfn.XLOOKUP(B154,'V2'!A:A,'V2'!L:L)</f>
        <v>1048.2957170836573</v>
      </c>
      <c r="N154" s="43">
        <f t="shared" si="30"/>
        <v>75637.783281428099</v>
      </c>
      <c r="O154" s="45">
        <v>74269.976595296364</v>
      </c>
      <c r="P154" s="45">
        <v>1367.8066861317375</v>
      </c>
      <c r="Q154" s="44">
        <f t="shared" si="24"/>
        <v>523.98580395885801</v>
      </c>
      <c r="R154" s="44">
        <f t="shared" si="25"/>
        <v>843.49677300693293</v>
      </c>
      <c r="S154" s="44">
        <f t="shared" si="26"/>
        <v>-319.51096904808014</v>
      </c>
      <c r="U154" s="1">
        <v>1</v>
      </c>
      <c r="V154" s="1">
        <f>IFERROR(_xlfn.XLOOKUP(B154,[2]Details!$B:$B,[2]Details!$G:$G),0)</f>
        <v>1</v>
      </c>
      <c r="W154" s="6" t="b">
        <f t="shared" si="27"/>
        <v>1</v>
      </c>
      <c r="X154" s="6" t="b">
        <f t="shared" si="28"/>
        <v>1</v>
      </c>
      <c r="AA154" s="130">
        <f>_xlfn.XLOOKUP(B154,'[3]ECLReportData_2025-06-01_2025-0'!$C:$C,'[3]ECLReportData_2025-06-01_2025-0'!$B:$B)</f>
        <v>3.3080113711003398E+17</v>
      </c>
    </row>
    <row r="155" spans="1:27" x14ac:dyDescent="0.25">
      <c r="A155" s="131" t="s">
        <v>2847</v>
      </c>
      <c r="B155" s="3">
        <v>501121</v>
      </c>
      <c r="C155" s="3" t="s">
        <v>9</v>
      </c>
      <c r="D155" s="2" t="s">
        <v>132</v>
      </c>
      <c r="E155" s="4" t="s">
        <v>11</v>
      </c>
      <c r="F155" s="4" t="str">
        <f>IFERROR(_xlfn.XLOOKUP(B155,[4]Active!$B:$B,[4]Active!$U:$U),0)</f>
        <v>No</v>
      </c>
      <c r="G155" s="18" t="s">
        <v>162</v>
      </c>
      <c r="H155" s="18">
        <v>1</v>
      </c>
      <c r="I155" s="18">
        <v>1</v>
      </c>
      <c r="J155" s="18" t="b">
        <f t="shared" si="29"/>
        <v>1</v>
      </c>
      <c r="K155" s="42">
        <f t="shared" si="23"/>
        <v>247444.14861625797</v>
      </c>
      <c r="L155" s="42">
        <f>_xlfn.XLOOKUP(B155,'V2'!A:A,'V2'!Q:Q)</f>
        <v>247444.14861625797</v>
      </c>
      <c r="M155" s="43">
        <f>_xlfn.XLOOKUP(B155,'V2'!A:A,'V2'!L:L)</f>
        <v>0</v>
      </c>
      <c r="N155" s="43">
        <f t="shared" si="30"/>
        <v>281237.69</v>
      </c>
      <c r="O155" s="45">
        <v>281172.21385853837</v>
      </c>
      <c r="P155" s="45">
        <v>65.476141461619676</v>
      </c>
      <c r="Q155" s="44">
        <f t="shared" si="24"/>
        <v>-33793.541383742035</v>
      </c>
      <c r="R155" s="44">
        <f t="shared" si="25"/>
        <v>-33728.065242280398</v>
      </c>
      <c r="S155" s="44">
        <f t="shared" si="26"/>
        <v>-65.476141461619676</v>
      </c>
      <c r="U155" s="1">
        <v>1</v>
      </c>
      <c r="V155" s="1">
        <f>IFERROR(_xlfn.XLOOKUP(B155,[2]Details!$B:$B,[2]Details!$G:$G),0)</f>
        <v>1</v>
      </c>
      <c r="W155" s="6" t="b">
        <f t="shared" si="27"/>
        <v>1</v>
      </c>
      <c r="X155" s="6" t="b">
        <f t="shared" si="28"/>
        <v>1</v>
      </c>
      <c r="AA155" s="130">
        <f>_xlfn.XLOOKUP(B155,'[3]ECLReportData_2025-06-01_2025-0'!$C:$C,'[3]ECLReportData_2025-06-01_2025-0'!$B:$B)</f>
        <v>3.3080113710703098E+17</v>
      </c>
    </row>
    <row r="156" spans="1:27" x14ac:dyDescent="0.25">
      <c r="A156" s="131" t="s">
        <v>2848</v>
      </c>
      <c r="B156" s="3">
        <v>501122</v>
      </c>
      <c r="C156" s="3" t="s">
        <v>9</v>
      </c>
      <c r="D156" s="2" t="s">
        <v>132</v>
      </c>
      <c r="E156" s="4" t="s">
        <v>11</v>
      </c>
      <c r="F156" s="4" t="str">
        <f>IFERROR(_xlfn.XLOOKUP(B156,[4]Active!$B:$B,[4]Active!$U:$U),0)</f>
        <v>No</v>
      </c>
      <c r="G156" s="18" t="s">
        <v>162</v>
      </c>
      <c r="H156" s="18">
        <v>1</v>
      </c>
      <c r="I156" s="18">
        <v>1</v>
      </c>
      <c r="J156" s="18" t="b">
        <f t="shared" si="29"/>
        <v>1</v>
      </c>
      <c r="K156" s="42">
        <f t="shared" si="23"/>
        <v>476519.0300149885</v>
      </c>
      <c r="L156" s="42">
        <f>_xlfn.XLOOKUP(B156,'V2'!A:A,'V2'!Q:Q)</f>
        <v>476519.0300149885</v>
      </c>
      <c r="M156" s="43">
        <f>_xlfn.XLOOKUP(B156,'V2'!A:A,'V2'!L:L)</f>
        <v>0</v>
      </c>
      <c r="N156" s="43">
        <f t="shared" si="30"/>
        <v>489609.14</v>
      </c>
      <c r="O156" s="45">
        <v>489609.14</v>
      </c>
      <c r="P156" s="45">
        <v>0</v>
      </c>
      <c r="Q156" s="44">
        <f t="shared" si="24"/>
        <v>-13090.109985011513</v>
      </c>
      <c r="R156" s="44">
        <f t="shared" si="25"/>
        <v>-13090.109985011513</v>
      </c>
      <c r="S156" s="44">
        <f t="shared" si="26"/>
        <v>0</v>
      </c>
      <c r="U156" s="1">
        <v>1</v>
      </c>
      <c r="V156" s="1">
        <f>IFERROR(_xlfn.XLOOKUP(B156,[2]Details!$B:$B,[2]Details!$G:$G),0)</f>
        <v>1</v>
      </c>
      <c r="W156" s="6" t="b">
        <f t="shared" si="27"/>
        <v>1</v>
      </c>
      <c r="X156" s="6" t="b">
        <f t="shared" si="28"/>
        <v>1</v>
      </c>
      <c r="AA156" s="130">
        <f>_xlfn.XLOOKUP(B156,'[3]ECLReportData_2025-06-01_2025-0'!$C:$C,'[3]ECLReportData_2025-06-01_2025-0'!$B:$B)</f>
        <v>3.3080113710703098E+17</v>
      </c>
    </row>
    <row r="157" spans="1:27" x14ac:dyDescent="0.25">
      <c r="A157" s="131" t="s">
        <v>2849</v>
      </c>
      <c r="B157" s="3">
        <v>501126</v>
      </c>
      <c r="C157" s="3" t="s">
        <v>9</v>
      </c>
      <c r="D157" s="2" t="s">
        <v>132</v>
      </c>
      <c r="E157" s="4" t="s">
        <v>11</v>
      </c>
      <c r="F157" s="4" t="str">
        <f>IFERROR(_xlfn.XLOOKUP(B157,[4]Active!$B:$B,[4]Active!$U:$U),0)</f>
        <v>No</v>
      </c>
      <c r="G157" s="18" t="s">
        <v>162</v>
      </c>
      <c r="H157" s="18">
        <v>1</v>
      </c>
      <c r="I157" s="18">
        <v>1</v>
      </c>
      <c r="J157" s="18" t="b">
        <f t="shared" si="29"/>
        <v>1</v>
      </c>
      <c r="K157" s="42">
        <f t="shared" si="23"/>
        <v>246070.9091756446</v>
      </c>
      <c r="L157" s="42">
        <f>_xlfn.XLOOKUP(B157,'V2'!A:A,'V2'!Q:Q)</f>
        <v>246070.9091756446</v>
      </c>
      <c r="M157" s="43">
        <f>_xlfn.XLOOKUP(B157,'V2'!A:A,'V2'!L:L)</f>
        <v>0</v>
      </c>
      <c r="N157" s="43">
        <f t="shared" si="30"/>
        <v>252790.33</v>
      </c>
      <c r="O157" s="45">
        <v>252790.33</v>
      </c>
      <c r="P157" s="45">
        <v>0</v>
      </c>
      <c r="Q157" s="44">
        <f t="shared" si="24"/>
        <v>-6719.4208243553876</v>
      </c>
      <c r="R157" s="44">
        <f t="shared" si="25"/>
        <v>-6719.4208243553876</v>
      </c>
      <c r="S157" s="44">
        <f t="shared" si="26"/>
        <v>0</v>
      </c>
      <c r="U157" s="1">
        <v>1</v>
      </c>
      <c r="V157" s="1">
        <f>IFERROR(_xlfn.XLOOKUP(B157,[2]Details!$B:$B,[2]Details!$G:$G),0)</f>
        <v>1</v>
      </c>
      <c r="W157" s="6" t="b">
        <f t="shared" si="27"/>
        <v>1</v>
      </c>
      <c r="X157" s="6" t="b">
        <f t="shared" si="28"/>
        <v>1</v>
      </c>
      <c r="AA157" s="130">
        <f>_xlfn.XLOOKUP(B157,'[3]ECLReportData_2025-06-01_2025-0'!$C:$C,'[3]ECLReportData_2025-06-01_2025-0'!$B:$B)</f>
        <v>3.30801137107032E+17</v>
      </c>
    </row>
    <row r="158" spans="1:27" x14ac:dyDescent="0.25">
      <c r="A158" s="131" t="s">
        <v>2713</v>
      </c>
      <c r="B158" s="3" t="s">
        <v>2702</v>
      </c>
      <c r="C158" s="3" t="s">
        <v>9</v>
      </c>
      <c r="D158" s="2" t="s">
        <v>2675</v>
      </c>
      <c r="E158" s="4" t="s">
        <v>11</v>
      </c>
      <c r="F158" s="4" t="str">
        <f>IFERROR(_xlfn.XLOOKUP(B158,[4]Active!$B:$B,[4]Active!$U:$U),0)</f>
        <v>No</v>
      </c>
      <c r="G158" s="18" t="s">
        <v>163</v>
      </c>
      <c r="H158" s="18">
        <v>1</v>
      </c>
      <c r="I158" s="18">
        <v>1</v>
      </c>
      <c r="J158" s="18" t="b">
        <f t="shared" si="29"/>
        <v>1</v>
      </c>
      <c r="K158" s="42">
        <f t="shared" si="23"/>
        <v>20641.034632282106</v>
      </c>
      <c r="L158" s="42">
        <f>_xlfn.XLOOKUP(B158,'V2'!A:A,'V2'!Q:Q)</f>
        <v>0</v>
      </c>
      <c r="M158" s="43">
        <f>_xlfn.XLOOKUP(B158,'V2'!A:A,'V2'!L:L)</f>
        <v>20641.034632282106</v>
      </c>
      <c r="N158" s="43">
        <f t="shared" si="30"/>
        <v>0</v>
      </c>
      <c r="O158" s="45">
        <v>0</v>
      </c>
      <c r="P158" s="45">
        <v>0</v>
      </c>
      <c r="Q158" s="44">
        <f t="shared" si="24"/>
        <v>20641.034632282106</v>
      </c>
      <c r="R158" s="44">
        <f t="shared" si="25"/>
        <v>0</v>
      </c>
      <c r="S158" s="44">
        <f t="shared" si="26"/>
        <v>20641.034632282106</v>
      </c>
      <c r="U158" s="1">
        <v>1</v>
      </c>
      <c r="V158" s="1">
        <v>1</v>
      </c>
      <c r="W158" s="6" t="b">
        <f t="shared" si="27"/>
        <v>1</v>
      </c>
      <c r="X158" s="6" t="b">
        <f t="shared" si="28"/>
        <v>1</v>
      </c>
      <c r="AA158" s="130">
        <v>3.30801137117032E+17</v>
      </c>
    </row>
    <row r="159" spans="1:27" x14ac:dyDescent="0.25">
      <c r="A159" s="131" t="s">
        <v>2850</v>
      </c>
      <c r="B159" s="3">
        <v>501123</v>
      </c>
      <c r="C159" s="3" t="s">
        <v>9</v>
      </c>
      <c r="D159" s="2" t="s">
        <v>133</v>
      </c>
      <c r="E159" s="4" t="s">
        <v>11</v>
      </c>
      <c r="F159" s="4" t="str">
        <f>IFERROR(_xlfn.XLOOKUP(B159,[4]Active!$B:$B,[4]Active!$U:$U),0)</f>
        <v>No</v>
      </c>
      <c r="G159" s="18" t="s">
        <v>162</v>
      </c>
      <c r="H159" s="18">
        <v>1</v>
      </c>
      <c r="I159" s="18">
        <v>1</v>
      </c>
      <c r="J159" s="18" t="b">
        <f t="shared" si="29"/>
        <v>1</v>
      </c>
      <c r="K159" s="42">
        <f t="shared" si="23"/>
        <v>173723.66988554801</v>
      </c>
      <c r="L159" s="42">
        <f>_xlfn.XLOOKUP(B159,'V2'!A:A,'V2'!Q:Q)</f>
        <v>153207.85502003576</v>
      </c>
      <c r="M159" s="43">
        <f>_xlfn.XLOOKUP(B159,'V2'!A:A,'V2'!L:L)</f>
        <v>20515.81486551225</v>
      </c>
      <c r="N159" s="43">
        <f t="shared" si="30"/>
        <v>173024.66341414952</v>
      </c>
      <c r="O159" s="45">
        <v>140421.63810892621</v>
      </c>
      <c r="P159" s="45">
        <v>32603.025305223298</v>
      </c>
      <c r="Q159" s="44">
        <f t="shared" si="24"/>
        <v>699.00647139849025</v>
      </c>
      <c r="R159" s="44">
        <f t="shared" si="25"/>
        <v>12786.216911109543</v>
      </c>
      <c r="S159" s="44">
        <f t="shared" si="26"/>
        <v>-12087.210439711049</v>
      </c>
      <c r="U159" s="1">
        <v>1</v>
      </c>
      <c r="V159" s="1">
        <f>IFERROR(_xlfn.XLOOKUP(B159,[2]Details!$B:$B,[2]Details!$G:$G),0)</f>
        <v>1</v>
      </c>
      <c r="W159" s="6" t="b">
        <f t="shared" si="27"/>
        <v>1</v>
      </c>
      <c r="X159" s="6" t="b">
        <f t="shared" si="28"/>
        <v>1</v>
      </c>
      <c r="AA159" s="130">
        <f>_xlfn.XLOOKUP(B159,'[3]ECLReportData_2025-06-01_2025-0'!$C:$C,'[3]ECLReportData_2025-06-01_2025-0'!$B:$B)</f>
        <v>3.3080113711004E+17</v>
      </c>
    </row>
    <row r="160" spans="1:27" x14ac:dyDescent="0.25">
      <c r="A160" s="131" t="s">
        <v>2851</v>
      </c>
      <c r="B160" s="3">
        <v>501157</v>
      </c>
      <c r="C160" s="3" t="s">
        <v>9</v>
      </c>
      <c r="D160" s="2" t="s">
        <v>134</v>
      </c>
      <c r="E160" s="4" t="s">
        <v>29</v>
      </c>
      <c r="F160" s="4" t="str">
        <f>IFERROR(_xlfn.XLOOKUP(B160,[4]Active!$B:$B,[4]Active!$U:$U),0)</f>
        <v>No</v>
      </c>
      <c r="G160" s="18" t="s">
        <v>162</v>
      </c>
      <c r="H160" s="18">
        <v>1</v>
      </c>
      <c r="I160" s="18">
        <v>1</v>
      </c>
      <c r="J160" s="18" t="b">
        <f t="shared" si="29"/>
        <v>1</v>
      </c>
      <c r="K160" s="42">
        <f t="shared" si="23"/>
        <v>1280585.8888085303</v>
      </c>
      <c r="L160" s="42">
        <f>_xlfn.XLOOKUP(B160,'V2'!A:A,'V2'!Q:Q)</f>
        <v>1279917.9403567947</v>
      </c>
      <c r="M160" s="43">
        <f>_xlfn.XLOOKUP(B160,'V2'!A:A,'V2'!L:L)</f>
        <v>667.94845173565875</v>
      </c>
      <c r="N160" s="43">
        <f t="shared" si="30"/>
        <v>1121100.9455172163</v>
      </c>
      <c r="O160" s="45">
        <v>1054962.8465410396</v>
      </c>
      <c r="P160" s="45">
        <v>66138.098976176654</v>
      </c>
      <c r="Q160" s="44">
        <f t="shared" si="24"/>
        <v>159484.94329131395</v>
      </c>
      <c r="R160" s="44">
        <f t="shared" si="25"/>
        <v>224955.0938157551</v>
      </c>
      <c r="S160" s="44">
        <f t="shared" si="26"/>
        <v>-65470.150524440993</v>
      </c>
      <c r="U160" s="1">
        <v>1</v>
      </c>
      <c r="V160" s="1">
        <f>IFERROR(_xlfn.XLOOKUP(B160,[2]Details!$B:$B,[2]Details!$G:$G),0)</f>
        <v>1</v>
      </c>
      <c r="W160" s="6" t="b">
        <f t="shared" si="27"/>
        <v>1</v>
      </c>
      <c r="X160" s="6" t="b">
        <f t="shared" si="28"/>
        <v>1</v>
      </c>
      <c r="AA160" s="130">
        <f>_xlfn.XLOOKUP(B160,'[3]ECLReportData_2025-06-01_2025-0'!$C:$C,'[3]ECLReportData_2025-06-01_2025-0'!$B:$B)</f>
        <v>3.3080213711003501E+17</v>
      </c>
    </row>
    <row r="161" spans="1:27" x14ac:dyDescent="0.25">
      <c r="A161" s="131" t="s">
        <v>2852</v>
      </c>
      <c r="B161" s="3">
        <v>500605</v>
      </c>
      <c r="C161" s="3" t="s">
        <v>9</v>
      </c>
      <c r="D161" s="2" t="s">
        <v>134</v>
      </c>
      <c r="E161" s="4" t="s">
        <v>29</v>
      </c>
      <c r="F161" s="4" t="str">
        <f>IFERROR(_xlfn.XLOOKUP(B161,[4]Active!$B:$B,[4]Active!$U:$U),0)</f>
        <v>No</v>
      </c>
      <c r="G161" s="18" t="s">
        <v>162</v>
      </c>
      <c r="H161" s="18">
        <v>1</v>
      </c>
      <c r="I161" s="18">
        <v>1</v>
      </c>
      <c r="J161" s="18" t="b">
        <f t="shared" si="29"/>
        <v>1</v>
      </c>
      <c r="K161" s="42">
        <f t="shared" si="23"/>
        <v>1115017.6897586233</v>
      </c>
      <c r="L161" s="42">
        <f>_xlfn.XLOOKUP(B161,'V2'!A:A,'V2'!Q:Q)</f>
        <v>1114854.9049009304</v>
      </c>
      <c r="M161" s="43">
        <f>_xlfn.XLOOKUP(B161,'V2'!A:A,'V2'!L:L)</f>
        <v>162.7848576929014</v>
      </c>
      <c r="N161" s="43">
        <f t="shared" si="30"/>
        <v>1001428.8066494204</v>
      </c>
      <c r="O161" s="45">
        <v>960917.69078566704</v>
      </c>
      <c r="P161" s="45">
        <v>40511.115863753352</v>
      </c>
      <c r="Q161" s="44">
        <f t="shared" si="24"/>
        <v>113588.88310920284</v>
      </c>
      <c r="R161" s="44">
        <f t="shared" si="25"/>
        <v>153937.21411526331</v>
      </c>
      <c r="S161" s="44">
        <f t="shared" si="26"/>
        <v>-40348.331006060449</v>
      </c>
      <c r="U161" s="1">
        <v>1</v>
      </c>
      <c r="V161" s="1">
        <f>IFERROR(_xlfn.XLOOKUP(B161,[2]Details!$B:$B,[2]Details!$G:$G),0)</f>
        <v>1</v>
      </c>
      <c r="W161" s="6" t="b">
        <f t="shared" si="27"/>
        <v>1</v>
      </c>
      <c r="X161" s="6" t="b">
        <f t="shared" si="28"/>
        <v>1</v>
      </c>
      <c r="AA161" s="130">
        <f>_xlfn.XLOOKUP(B161,'[3]ECLReportData_2025-06-01_2025-0'!$C:$C,'[3]ECLReportData_2025-06-01_2025-0'!$B:$B)</f>
        <v>3.3080213711000198E+17</v>
      </c>
    </row>
    <row r="162" spans="1:27" x14ac:dyDescent="0.25">
      <c r="A162" s="131" t="s">
        <v>2853</v>
      </c>
      <c r="B162" s="3">
        <v>501167</v>
      </c>
      <c r="C162" s="3" t="s">
        <v>9</v>
      </c>
      <c r="D162" s="2" t="s">
        <v>134</v>
      </c>
      <c r="E162" s="4" t="s">
        <v>29</v>
      </c>
      <c r="F162" s="4" t="str">
        <f>IFERROR(_xlfn.XLOOKUP(B162,[4]Active!$B:$B,[4]Active!$U:$U),0)</f>
        <v>No</v>
      </c>
      <c r="G162" s="18" t="s">
        <v>162</v>
      </c>
      <c r="H162" s="18">
        <v>1</v>
      </c>
      <c r="I162" s="18">
        <v>1</v>
      </c>
      <c r="J162" s="18" t="b">
        <f t="shared" si="29"/>
        <v>1</v>
      </c>
      <c r="K162" s="42">
        <f t="shared" si="23"/>
        <v>319891.71656567918</v>
      </c>
      <c r="L162" s="42">
        <f>_xlfn.XLOOKUP(B162,'V2'!A:A,'V2'!Q:Q)</f>
        <v>319891.71670983173</v>
      </c>
      <c r="M162" s="43">
        <f>_xlfn.XLOOKUP(B162,'V2'!A:A,'V2'!L:L)</f>
        <v>-1.4415253390211947E-4</v>
      </c>
      <c r="N162" s="43">
        <f t="shared" si="30"/>
        <v>297611.61491371715</v>
      </c>
      <c r="O162" s="45">
        <v>296981.09488204616</v>
      </c>
      <c r="P162" s="45">
        <v>630.52003167096586</v>
      </c>
      <c r="Q162" s="44">
        <f t="shared" si="24"/>
        <v>22280.101651962032</v>
      </c>
      <c r="R162" s="44">
        <f t="shared" si="25"/>
        <v>22910.621827785566</v>
      </c>
      <c r="S162" s="44">
        <f t="shared" si="26"/>
        <v>-630.52017582349981</v>
      </c>
      <c r="U162" s="1">
        <v>1</v>
      </c>
      <c r="V162" s="1">
        <f>IFERROR(_xlfn.XLOOKUP(B162,[2]Details!$B:$B,[2]Details!$G:$G),0)</f>
        <v>1</v>
      </c>
      <c r="W162" s="6" t="b">
        <f t="shared" si="27"/>
        <v>1</v>
      </c>
      <c r="X162" s="6" t="b">
        <f t="shared" si="28"/>
        <v>1</v>
      </c>
      <c r="AA162" s="130">
        <f>_xlfn.XLOOKUP(B162,'[3]ECLReportData_2025-06-01_2025-0'!$C:$C,'[3]ECLReportData_2025-06-01_2025-0'!$B:$B)</f>
        <v>3.3080213711003501E+17</v>
      </c>
    </row>
    <row r="163" spans="1:27" x14ac:dyDescent="0.25">
      <c r="A163" s="131" t="s">
        <v>2854</v>
      </c>
      <c r="B163" s="3">
        <v>501049</v>
      </c>
      <c r="C163" s="3" t="s">
        <v>9</v>
      </c>
      <c r="D163" s="2" t="s">
        <v>134</v>
      </c>
      <c r="E163" s="4" t="s">
        <v>29</v>
      </c>
      <c r="F163" s="4" t="str">
        <f>IFERROR(_xlfn.XLOOKUP(B163,[4]Active!$B:$B,[4]Active!$U:$U),0)</f>
        <v>No</v>
      </c>
      <c r="G163" s="18" t="s">
        <v>162</v>
      </c>
      <c r="H163" s="18">
        <v>1</v>
      </c>
      <c r="I163" s="18">
        <v>1</v>
      </c>
      <c r="J163" s="18" t="b">
        <f t="shared" si="29"/>
        <v>1</v>
      </c>
      <c r="K163" s="42">
        <f t="shared" si="23"/>
        <v>2498436.8856709902</v>
      </c>
      <c r="L163" s="42">
        <f>_xlfn.XLOOKUP(B163,'V2'!A:A,'V2'!Q:Q)</f>
        <v>2498436.8856709902</v>
      </c>
      <c r="M163" s="43">
        <f>_xlfn.XLOOKUP(B163,'V2'!A:A,'V2'!L:L)</f>
        <v>0</v>
      </c>
      <c r="N163" s="43">
        <f t="shared" si="30"/>
        <v>1858715.7900642739</v>
      </c>
      <c r="O163" s="45">
        <v>1858640.6835043891</v>
      </c>
      <c r="P163" s="45">
        <v>75.106559884721321</v>
      </c>
      <c r="Q163" s="121">
        <f t="shared" si="24"/>
        <v>639721.09560671635</v>
      </c>
      <c r="R163" s="44">
        <f t="shared" si="25"/>
        <v>639796.20216660108</v>
      </c>
      <c r="S163" s="44">
        <f t="shared" si="26"/>
        <v>-75.106559884721321</v>
      </c>
      <c r="U163" s="1">
        <v>1</v>
      </c>
      <c r="V163" s="1">
        <f>IFERROR(_xlfn.XLOOKUP(B163,[2]Details!$B:$B,[2]Details!$G:$G),0)</f>
        <v>1</v>
      </c>
      <c r="W163" s="6" t="b">
        <f t="shared" si="27"/>
        <v>1</v>
      </c>
      <c r="X163" s="6" t="b">
        <f t="shared" si="28"/>
        <v>1</v>
      </c>
      <c r="AA163" s="130">
        <f>_xlfn.XLOOKUP(B163,'[3]ECLReportData_2025-06-01_2025-0'!$C:$C,'[3]ECLReportData_2025-06-01_2025-0'!$B:$B)</f>
        <v>3.3080213710102701E+17</v>
      </c>
    </row>
    <row r="164" spans="1:27" x14ac:dyDescent="0.25">
      <c r="A164" s="131" t="s">
        <v>2855</v>
      </c>
      <c r="B164" s="3">
        <v>501092</v>
      </c>
      <c r="C164" s="3" t="s">
        <v>9</v>
      </c>
      <c r="D164" s="2" t="s">
        <v>135</v>
      </c>
      <c r="E164" s="4" t="s">
        <v>29</v>
      </c>
      <c r="F164" s="4" t="str">
        <f>IFERROR(_xlfn.XLOOKUP(B164,[4]Active!$B:$B,[4]Active!$U:$U),0)</f>
        <v>No</v>
      </c>
      <c r="G164" s="18" t="s">
        <v>162</v>
      </c>
      <c r="H164" s="18">
        <v>1</v>
      </c>
      <c r="I164" s="18">
        <v>1</v>
      </c>
      <c r="J164" s="18" t="b">
        <f t="shared" si="29"/>
        <v>1</v>
      </c>
      <c r="K164" s="42">
        <f t="shared" si="23"/>
        <v>3727.9546782844595</v>
      </c>
      <c r="L164" s="42">
        <f>_xlfn.XLOOKUP(B164,'V2'!A:A,'V2'!Q:Q)</f>
        <v>3727.9546782844595</v>
      </c>
      <c r="M164" s="43">
        <f>_xlfn.XLOOKUP(B164,'V2'!A:A,'V2'!L:L)</f>
        <v>0</v>
      </c>
      <c r="N164" s="43">
        <f t="shared" si="30"/>
        <v>5780.9160747907736</v>
      </c>
      <c r="O164" s="45">
        <v>-52831.542531960586</v>
      </c>
      <c r="P164" s="45">
        <v>58612.458606751359</v>
      </c>
      <c r="Q164" s="44">
        <f t="shared" si="24"/>
        <v>-2052.961396506314</v>
      </c>
      <c r="R164" s="44">
        <f t="shared" si="25"/>
        <v>56559.497210245048</v>
      </c>
      <c r="S164" s="44">
        <f t="shared" si="26"/>
        <v>-58612.458606751359</v>
      </c>
      <c r="U164" s="1">
        <v>1</v>
      </c>
      <c r="V164" s="1">
        <f>IFERROR(_xlfn.XLOOKUP(B164,[2]Details!$B:$B,[2]Details!$G:$G),0)</f>
        <v>1</v>
      </c>
      <c r="W164" s="6" t="b">
        <f t="shared" si="27"/>
        <v>1</v>
      </c>
      <c r="X164" s="6" t="b">
        <f t="shared" si="28"/>
        <v>1</v>
      </c>
      <c r="AA164" s="130">
        <f>_xlfn.XLOOKUP(B164,'[3]ECLReportData_2025-06-01_2025-0'!$C:$C,'[3]ECLReportData_2025-06-01_2025-0'!$B:$B)</f>
        <v>3.3080213712002899E+17</v>
      </c>
    </row>
    <row r="165" spans="1:27" x14ac:dyDescent="0.25">
      <c r="A165" s="131" t="s">
        <v>2856</v>
      </c>
      <c r="B165" s="3">
        <v>501085</v>
      </c>
      <c r="C165" s="3" t="s">
        <v>9</v>
      </c>
      <c r="D165" s="2" t="s">
        <v>135</v>
      </c>
      <c r="E165" s="4" t="s">
        <v>29</v>
      </c>
      <c r="F165" s="4" t="str">
        <f>IFERROR(_xlfn.XLOOKUP(B165,[4]Active!$B:$B,[4]Active!$U:$U),0)</f>
        <v>No</v>
      </c>
      <c r="G165" s="18" t="s">
        <v>162</v>
      </c>
      <c r="H165" s="18">
        <v>1</v>
      </c>
      <c r="I165" s="18">
        <v>1</v>
      </c>
      <c r="J165" s="18" t="b">
        <f t="shared" si="29"/>
        <v>1</v>
      </c>
      <c r="K165" s="42">
        <f t="shared" si="23"/>
        <v>76920.821058266709</v>
      </c>
      <c r="L165" s="42">
        <f>_xlfn.XLOOKUP(B165,'V2'!A:A,'V2'!Q:Q)</f>
        <v>7561.0515787081385</v>
      </c>
      <c r="M165" s="43">
        <f>_xlfn.XLOOKUP(B165,'V2'!A:A,'V2'!L:L)</f>
        <v>69359.76947955857</v>
      </c>
      <c r="N165" s="43">
        <f t="shared" si="30"/>
        <v>79577.456836441139</v>
      </c>
      <c r="O165" s="45">
        <v>79577.456836441139</v>
      </c>
      <c r="P165" s="45">
        <v>0</v>
      </c>
      <c r="Q165" s="44">
        <f t="shared" si="24"/>
        <v>-2656.63577817443</v>
      </c>
      <c r="R165" s="44">
        <f t="shared" si="25"/>
        <v>-72016.405257733</v>
      </c>
      <c r="S165" s="44">
        <f t="shared" si="26"/>
        <v>69359.76947955857</v>
      </c>
      <c r="U165" s="1">
        <v>1</v>
      </c>
      <c r="V165" s="1">
        <f>IFERROR(_xlfn.XLOOKUP(B165,[2]Details!$B:$B,[2]Details!$G:$G),0)</f>
        <v>1</v>
      </c>
      <c r="W165" s="6" t="b">
        <f t="shared" si="27"/>
        <v>1</v>
      </c>
      <c r="X165" s="6" t="b">
        <f t="shared" si="28"/>
        <v>1</v>
      </c>
      <c r="AA165" s="130">
        <f>_xlfn.XLOOKUP(B165,'[3]ECLReportData_2025-06-01_2025-0'!$C:$C,'[3]ECLReportData_2025-06-01_2025-0'!$B:$B)</f>
        <v>3.3080213712202899E+17</v>
      </c>
    </row>
    <row r="166" spans="1:27" x14ac:dyDescent="0.25">
      <c r="A166" s="131" t="s">
        <v>2857</v>
      </c>
      <c r="B166" s="3">
        <v>501198</v>
      </c>
      <c r="C166" s="3" t="s">
        <v>9</v>
      </c>
      <c r="D166" s="2" t="s">
        <v>136</v>
      </c>
      <c r="E166" s="4" t="s">
        <v>11</v>
      </c>
      <c r="F166" s="4" t="str">
        <f>IFERROR(_xlfn.XLOOKUP(B166,[4]Active!$B:$B,[4]Active!$U:$U),0)</f>
        <v>No</v>
      </c>
      <c r="G166" s="18" t="s">
        <v>162</v>
      </c>
      <c r="H166" s="18">
        <v>1</v>
      </c>
      <c r="I166" s="18">
        <v>1</v>
      </c>
      <c r="J166" s="18" t="b">
        <f t="shared" si="29"/>
        <v>1</v>
      </c>
      <c r="K166" s="42">
        <f t="shared" si="23"/>
        <v>33588.513883602871</v>
      </c>
      <c r="L166" s="42">
        <f>_xlfn.XLOOKUP(B166,'V2'!A:A,'V2'!Q:Q)</f>
        <v>33588.513883602871</v>
      </c>
      <c r="M166" s="43">
        <f>_xlfn.XLOOKUP(B166,'V2'!A:A,'V2'!L:L)</f>
        <v>0</v>
      </c>
      <c r="N166" s="43">
        <f t="shared" si="30"/>
        <v>34924.195482730371</v>
      </c>
      <c r="O166" s="45">
        <v>34924.195482730371</v>
      </c>
      <c r="P166" s="45">
        <v>0</v>
      </c>
      <c r="Q166" s="44">
        <f t="shared" si="24"/>
        <v>-1335.6815991274998</v>
      </c>
      <c r="R166" s="44">
        <f t="shared" si="25"/>
        <v>-1335.6815991274998</v>
      </c>
      <c r="S166" s="44">
        <f t="shared" si="26"/>
        <v>0</v>
      </c>
      <c r="U166" s="1">
        <v>1</v>
      </c>
      <c r="V166" s="1">
        <f>IFERROR(_xlfn.XLOOKUP(B166,[2]Details!$B:$B,[2]Details!$G:$G),0)</f>
        <v>1</v>
      </c>
      <c r="W166" s="6" t="b">
        <f t="shared" si="27"/>
        <v>1</v>
      </c>
      <c r="X166" s="6" t="b">
        <f t="shared" si="28"/>
        <v>1</v>
      </c>
      <c r="AA166" s="130">
        <f>_xlfn.XLOOKUP(B166,'[3]ECLReportData_2025-06-01_2025-0'!$C:$C,'[3]ECLReportData_2025-06-01_2025-0'!$B:$B)</f>
        <v>3.3080113710703802E+17</v>
      </c>
    </row>
    <row r="167" spans="1:27" x14ac:dyDescent="0.25">
      <c r="A167" s="131" t="s">
        <v>2858</v>
      </c>
      <c r="B167" s="3">
        <v>501197</v>
      </c>
      <c r="C167" s="3" t="s">
        <v>9</v>
      </c>
      <c r="D167" s="2" t="s">
        <v>136</v>
      </c>
      <c r="E167" s="4" t="s">
        <v>11</v>
      </c>
      <c r="F167" s="4" t="str">
        <f>IFERROR(_xlfn.XLOOKUP(B167,[4]Active!$B:$B,[4]Active!$U:$U),0)</f>
        <v>No</v>
      </c>
      <c r="G167" s="18" t="s">
        <v>162</v>
      </c>
      <c r="H167" s="18">
        <v>1</v>
      </c>
      <c r="I167" s="18">
        <v>1</v>
      </c>
      <c r="J167" s="18" t="b">
        <f t="shared" si="29"/>
        <v>1</v>
      </c>
      <c r="K167" s="42">
        <f t="shared" si="23"/>
        <v>230087.7504383217</v>
      </c>
      <c r="L167" s="42">
        <f>_xlfn.XLOOKUP(B167,'V2'!A:A,'V2'!Q:Q)</f>
        <v>230082.06210363348</v>
      </c>
      <c r="M167" s="43">
        <f>_xlfn.XLOOKUP(B167,'V2'!A:A,'V2'!L:L)</f>
        <v>5.6883346882227848</v>
      </c>
      <c r="N167" s="43">
        <f t="shared" si="30"/>
        <v>228851.79940306547</v>
      </c>
      <c r="O167" s="45">
        <v>228846.5282869894</v>
      </c>
      <c r="P167" s="45">
        <v>5.2711160760772815</v>
      </c>
      <c r="Q167" s="44">
        <f t="shared" si="24"/>
        <v>1235.9510352562356</v>
      </c>
      <c r="R167" s="44">
        <f t="shared" si="25"/>
        <v>1235.5338166440779</v>
      </c>
      <c r="S167" s="44">
        <f t="shared" si="26"/>
        <v>0.41721861214550326</v>
      </c>
      <c r="U167" s="1">
        <v>1</v>
      </c>
      <c r="V167" s="1">
        <f>IFERROR(_xlfn.XLOOKUP(B167,[2]Details!$B:$B,[2]Details!$G:$G),0)</f>
        <v>1</v>
      </c>
      <c r="W167" s="6" t="b">
        <f t="shared" si="27"/>
        <v>1</v>
      </c>
      <c r="X167" s="6" t="b">
        <f t="shared" si="28"/>
        <v>1</v>
      </c>
      <c r="AA167" s="130">
        <f>_xlfn.XLOOKUP(B167,'[3]ECLReportData_2025-06-01_2025-0'!$C:$C,'[3]ECLReportData_2025-06-01_2025-0'!$B:$B)</f>
        <v>3.3080113711003802E+17</v>
      </c>
    </row>
    <row r="168" spans="1:27" x14ac:dyDescent="0.25">
      <c r="A168" s="131" t="s">
        <v>2859</v>
      </c>
      <c r="B168" s="3">
        <v>501017</v>
      </c>
      <c r="C168" s="3" t="s">
        <v>9</v>
      </c>
      <c r="D168" s="2" t="s">
        <v>137</v>
      </c>
      <c r="E168" s="4" t="s">
        <v>29</v>
      </c>
      <c r="F168" s="4" t="str">
        <f>IFERROR(_xlfn.XLOOKUP(B168,[4]Active!$B:$B,[4]Active!$U:$U),0)</f>
        <v>No</v>
      </c>
      <c r="G168" s="18" t="s">
        <v>162</v>
      </c>
      <c r="H168" s="18">
        <v>1</v>
      </c>
      <c r="I168" s="18">
        <v>1</v>
      </c>
      <c r="J168" s="18" t="b">
        <f t="shared" si="29"/>
        <v>1</v>
      </c>
      <c r="K168" s="42">
        <f t="shared" si="23"/>
        <v>129492.03810223201</v>
      </c>
      <c r="L168" s="42">
        <f>_xlfn.XLOOKUP(B168,'V2'!A:A,'V2'!Q:Q)</f>
        <v>129492.03810223201</v>
      </c>
      <c r="M168" s="43">
        <f>_xlfn.XLOOKUP(B168,'V2'!A:A,'V2'!L:L)</f>
        <v>0</v>
      </c>
      <c r="N168" s="43">
        <f t="shared" si="30"/>
        <v>412732.02525443397</v>
      </c>
      <c r="O168" s="45">
        <v>412732.02525443397</v>
      </c>
      <c r="P168" s="45">
        <v>0</v>
      </c>
      <c r="Q168" s="44">
        <f t="shared" si="24"/>
        <v>-283239.98715220194</v>
      </c>
      <c r="R168" s="44">
        <f t="shared" si="25"/>
        <v>-283239.98715220194</v>
      </c>
      <c r="S168" s="44">
        <f t="shared" si="26"/>
        <v>0</v>
      </c>
      <c r="U168" s="1">
        <v>1</v>
      </c>
      <c r="V168" s="1">
        <f>IFERROR(_xlfn.XLOOKUP(B168,[2]Details!$B:$B,[2]Details!$G:$G),0)</f>
        <v>1</v>
      </c>
      <c r="W168" s="6" t="b">
        <f t="shared" si="27"/>
        <v>1</v>
      </c>
      <c r="X168" s="6" t="b">
        <f t="shared" si="28"/>
        <v>1</v>
      </c>
      <c r="AA168" s="130">
        <f>_xlfn.XLOOKUP(B168,'[3]ECLReportData_2025-06-01_2025-0'!$C:$C,'[3]ECLReportData_2025-06-01_2025-0'!$B:$B)</f>
        <v>3.3080220510102502E+17</v>
      </c>
    </row>
    <row r="169" spans="1:27" x14ac:dyDescent="0.25">
      <c r="A169" s="131" t="s">
        <v>2860</v>
      </c>
      <c r="B169" s="3">
        <v>500995</v>
      </c>
      <c r="C169" s="3" t="s">
        <v>9</v>
      </c>
      <c r="D169" s="2" t="s">
        <v>138</v>
      </c>
      <c r="E169" s="4" t="s">
        <v>11</v>
      </c>
      <c r="F169" s="4" t="str">
        <f>IFERROR(_xlfn.XLOOKUP(B169,[4]Active!$B:$B,[4]Active!$U:$U),0)</f>
        <v>No</v>
      </c>
      <c r="G169" s="18" t="s">
        <v>162</v>
      </c>
      <c r="H169" s="18">
        <v>1</v>
      </c>
      <c r="I169" s="18">
        <v>1</v>
      </c>
      <c r="J169" s="18" t="b">
        <f t="shared" si="29"/>
        <v>1</v>
      </c>
      <c r="K169" s="42">
        <f t="shared" si="23"/>
        <v>307534.82299032377</v>
      </c>
      <c r="L169" s="42">
        <f>_xlfn.XLOOKUP(B169,'V2'!A:A,'V2'!Q:Q)</f>
        <v>307534.82299032377</v>
      </c>
      <c r="M169" s="43">
        <f>_xlfn.XLOOKUP(B169,'V2'!A:A,'V2'!L:L)</f>
        <v>0</v>
      </c>
      <c r="N169" s="43">
        <f t="shared" si="30"/>
        <v>322495.24516279547</v>
      </c>
      <c r="O169" s="45">
        <v>322495.24516279547</v>
      </c>
      <c r="P169" s="45">
        <v>0</v>
      </c>
      <c r="Q169" s="44">
        <f t="shared" si="24"/>
        <v>-14960.422172471706</v>
      </c>
      <c r="R169" s="44">
        <f t="shared" si="25"/>
        <v>-14960.422172471706</v>
      </c>
      <c r="S169" s="44">
        <f t="shared" si="26"/>
        <v>0</v>
      </c>
      <c r="U169" s="1">
        <v>1</v>
      </c>
      <c r="V169" s="1">
        <f>IFERROR(_xlfn.XLOOKUP(B169,[2]Details!$B:$B,[2]Details!$G:$G),0)</f>
        <v>1</v>
      </c>
      <c r="W169" s="6" t="b">
        <f t="shared" si="27"/>
        <v>1</v>
      </c>
      <c r="X169" s="6" t="b">
        <f t="shared" si="28"/>
        <v>1</v>
      </c>
      <c r="AA169" s="130">
        <f>_xlfn.XLOOKUP(B169,'[3]ECLReportData_2025-06-01_2025-0'!$C:$C,'[3]ECLReportData_2025-06-01_2025-0'!$B:$B)</f>
        <v>3.3080113712102797E+17</v>
      </c>
    </row>
    <row r="170" spans="1:27" x14ac:dyDescent="0.25">
      <c r="A170" s="131" t="s">
        <v>2861</v>
      </c>
      <c r="B170" s="3">
        <v>501245</v>
      </c>
      <c r="C170" s="3" t="s">
        <v>9</v>
      </c>
      <c r="D170" s="2" t="s">
        <v>2551</v>
      </c>
      <c r="E170" s="4" t="s">
        <v>11</v>
      </c>
      <c r="F170" s="4" t="str">
        <f>IFERROR(_xlfn.XLOOKUP(B170,[4]Active!$B:$B,[4]Active!$U:$U),0)</f>
        <v>No</v>
      </c>
      <c r="G170" s="18" t="s">
        <v>162</v>
      </c>
      <c r="H170" s="18">
        <v>1</v>
      </c>
      <c r="I170" s="4">
        <v>0</v>
      </c>
      <c r="J170" s="18" t="b">
        <f t="shared" si="29"/>
        <v>0</v>
      </c>
      <c r="K170" s="42">
        <f t="shared" si="23"/>
        <v>15719.643281162394</v>
      </c>
      <c r="L170" s="42">
        <f>_xlfn.XLOOKUP(B170,'V2'!A:A,'V2'!Q:Q)</f>
        <v>15024.171537826885</v>
      </c>
      <c r="M170" s="43">
        <f>_xlfn.XLOOKUP(B170,'V2'!A:A,'V2'!L:L)</f>
        <v>695.4717433355097</v>
      </c>
      <c r="N170" s="43">
        <f t="shared" si="30"/>
        <v>0</v>
      </c>
      <c r="O170" s="45">
        <v>0</v>
      </c>
      <c r="P170" s="45">
        <v>0</v>
      </c>
      <c r="Q170" s="44">
        <f t="shared" si="24"/>
        <v>15719.643281162394</v>
      </c>
      <c r="R170" s="44">
        <f t="shared" si="25"/>
        <v>15024.171537826885</v>
      </c>
      <c r="S170" s="44">
        <f t="shared" si="26"/>
        <v>695.4717433355097</v>
      </c>
      <c r="U170" s="1">
        <v>1</v>
      </c>
      <c r="V170" s="1">
        <f>IFERROR(_xlfn.XLOOKUP(B170,[2]Details!$B:$B,[2]Details!$G:$G),0)</f>
        <v>0</v>
      </c>
      <c r="W170" s="6" t="b">
        <f t="shared" si="27"/>
        <v>1</v>
      </c>
      <c r="X170" s="6" t="b">
        <f t="shared" si="28"/>
        <v>1</v>
      </c>
      <c r="AA170" s="130">
        <f>_xlfn.XLOOKUP(B170,'[3]ECLReportData_2025-06-01_2025-0'!$C:$C,'[3]ECLReportData_2025-06-01_2025-0'!$B:$B)</f>
        <v>3.3080113712104198E+17</v>
      </c>
    </row>
    <row r="171" spans="1:27" x14ac:dyDescent="0.25">
      <c r="A171" s="131" t="s">
        <v>2862</v>
      </c>
      <c r="B171" s="3">
        <v>501255</v>
      </c>
      <c r="C171" s="3" t="s">
        <v>9</v>
      </c>
      <c r="D171" s="2" t="s">
        <v>2552</v>
      </c>
      <c r="E171" s="4" t="s">
        <v>11</v>
      </c>
      <c r="F171" s="4" t="str">
        <f>IFERROR(_xlfn.XLOOKUP(B171,[4]Active!$B:$B,[4]Active!$U:$U),0)</f>
        <v>No</v>
      </c>
      <c r="G171" s="18" t="s">
        <v>162</v>
      </c>
      <c r="H171" s="18">
        <v>1</v>
      </c>
      <c r="I171" s="4">
        <v>0</v>
      </c>
      <c r="J171" s="18" t="b">
        <f t="shared" si="29"/>
        <v>0</v>
      </c>
      <c r="K171" s="42">
        <f t="shared" si="23"/>
        <v>220676.10211682096</v>
      </c>
      <c r="L171" s="42">
        <f>_xlfn.XLOOKUP(B171,'V2'!A:A,'V2'!Q:Q)</f>
        <v>23496.196237798082</v>
      </c>
      <c r="M171" s="43">
        <f>_xlfn.XLOOKUP(B171,'V2'!A:A,'V2'!L:L)</f>
        <v>197179.90587902287</v>
      </c>
      <c r="N171" s="43">
        <f t="shared" si="30"/>
        <v>0</v>
      </c>
      <c r="O171" s="45">
        <v>0</v>
      </c>
      <c r="P171" s="45">
        <v>0</v>
      </c>
      <c r="Q171" s="44">
        <f t="shared" si="24"/>
        <v>220676.10211682096</v>
      </c>
      <c r="R171" s="44">
        <f t="shared" si="25"/>
        <v>23496.196237798082</v>
      </c>
      <c r="S171" s="44">
        <f t="shared" si="26"/>
        <v>197179.90587902287</v>
      </c>
      <c r="U171" s="1">
        <v>1</v>
      </c>
      <c r="V171" s="1">
        <f>IFERROR(_xlfn.XLOOKUP(B171,[2]Details!$B:$B,[2]Details!$G:$G),0)</f>
        <v>0</v>
      </c>
      <c r="W171" s="6" t="b">
        <f t="shared" si="27"/>
        <v>1</v>
      </c>
      <c r="X171" s="6" t="b">
        <f t="shared" si="28"/>
        <v>1</v>
      </c>
      <c r="AA171" s="130">
        <f>_xlfn.XLOOKUP(B171,'[3]ECLReportData_2025-06-01_2025-0'!$C:$C,'[3]ECLReportData_2025-06-01_2025-0'!$B:$B)</f>
        <v>3.3080113711004198E+17</v>
      </c>
    </row>
    <row r="172" spans="1:27" x14ac:dyDescent="0.25">
      <c r="A172" s="131" t="s">
        <v>2863</v>
      </c>
      <c r="B172" s="3">
        <v>501248</v>
      </c>
      <c r="C172" s="3" t="s">
        <v>9</v>
      </c>
      <c r="D172" s="2" t="s">
        <v>2553</v>
      </c>
      <c r="E172" s="4" t="s">
        <v>55</v>
      </c>
      <c r="F172" s="4" t="str">
        <f>IFERROR(_xlfn.XLOOKUP(B172,[4]Active!$B:$B,[4]Active!$U:$U),0)</f>
        <v>No</v>
      </c>
      <c r="G172" s="18" t="s">
        <v>162</v>
      </c>
      <c r="H172" s="18">
        <v>1</v>
      </c>
      <c r="I172" s="4">
        <v>0</v>
      </c>
      <c r="J172" s="18" t="b">
        <f t="shared" si="29"/>
        <v>0</v>
      </c>
      <c r="K172" s="42">
        <f t="shared" si="23"/>
        <v>24443.620466956356</v>
      </c>
      <c r="L172" s="42">
        <f>_xlfn.XLOOKUP(B172,'V2'!A:A,'V2'!Q:Q)</f>
        <v>24443.620466956356</v>
      </c>
      <c r="M172" s="43">
        <f>_xlfn.XLOOKUP(B172,'V2'!A:A,'V2'!L:L)</f>
        <v>0</v>
      </c>
      <c r="N172" s="43">
        <f t="shared" si="30"/>
        <v>0</v>
      </c>
      <c r="O172" s="45">
        <v>0</v>
      </c>
      <c r="P172" s="45">
        <v>0</v>
      </c>
      <c r="Q172" s="44">
        <f t="shared" si="24"/>
        <v>24443.620466956356</v>
      </c>
      <c r="R172" s="44">
        <f t="shared" si="25"/>
        <v>24443.620466956356</v>
      </c>
      <c r="S172" s="44">
        <f t="shared" si="26"/>
        <v>0</v>
      </c>
      <c r="U172" s="1">
        <v>1</v>
      </c>
      <c r="V172" s="1">
        <f>IFERROR(_xlfn.XLOOKUP(B172,[2]Details!$B:$B,[2]Details!$G:$G),0)</f>
        <v>0</v>
      </c>
      <c r="W172" s="6" t="b">
        <f t="shared" si="27"/>
        <v>1</v>
      </c>
      <c r="X172" s="6" t="b">
        <f t="shared" si="28"/>
        <v>1</v>
      </c>
      <c r="AA172" s="130">
        <f>_xlfn.XLOOKUP(B172,'[3]ECLReportData_2025-06-01_2025-0'!$C:$C,'[3]ECLReportData_2025-06-01_2025-0'!$B:$B)</f>
        <v>3.3080501310704102E+17</v>
      </c>
    </row>
    <row r="173" spans="1:27" x14ac:dyDescent="0.25">
      <c r="A173" s="131" t="s">
        <v>2864</v>
      </c>
      <c r="B173" s="3">
        <v>501249</v>
      </c>
      <c r="C173" s="3" t="s">
        <v>9</v>
      </c>
      <c r="D173" s="2" t="s">
        <v>2554</v>
      </c>
      <c r="E173" s="4" t="s">
        <v>55</v>
      </c>
      <c r="F173" s="4" t="str">
        <f>IFERROR(_xlfn.XLOOKUP(B173,[4]Active!$B:$B,[4]Active!$U:$U),0)</f>
        <v>No</v>
      </c>
      <c r="G173" s="18" t="s">
        <v>162</v>
      </c>
      <c r="H173" s="18">
        <v>1</v>
      </c>
      <c r="I173" s="4">
        <v>0</v>
      </c>
      <c r="J173" s="18" t="b">
        <f t="shared" si="29"/>
        <v>0</v>
      </c>
      <c r="K173" s="42">
        <f t="shared" ref="K173:K181" si="32">L173+M173</f>
        <v>16295.748010199504</v>
      </c>
      <c r="L173" s="42">
        <f>_xlfn.XLOOKUP(B173,'V2'!A:A,'V2'!Q:Q)</f>
        <v>16295.748010199504</v>
      </c>
      <c r="M173" s="43">
        <f>_xlfn.XLOOKUP(B173,'V2'!A:A,'V2'!L:L)</f>
        <v>0</v>
      </c>
      <c r="N173" s="43">
        <f t="shared" si="30"/>
        <v>0</v>
      </c>
      <c r="O173" s="45">
        <v>0</v>
      </c>
      <c r="P173" s="45">
        <v>0</v>
      </c>
      <c r="Q173" s="44">
        <f t="shared" ref="Q173:Q181" si="33">K173-N173</f>
        <v>16295.748010199504</v>
      </c>
      <c r="R173" s="44">
        <f t="shared" ref="R173:R181" si="34">L173-O173</f>
        <v>16295.748010199504</v>
      </c>
      <c r="S173" s="44">
        <f t="shared" ref="S173:S181" si="35">M173-P173</f>
        <v>0</v>
      </c>
      <c r="U173" s="1">
        <v>1</v>
      </c>
      <c r="V173" s="1">
        <f>IFERROR(_xlfn.XLOOKUP(B173,[2]Details!$B:$B,[2]Details!$G:$G),0)</f>
        <v>0</v>
      </c>
      <c r="W173" s="6" t="b">
        <f t="shared" si="27"/>
        <v>1</v>
      </c>
      <c r="X173" s="6" t="b">
        <f t="shared" si="28"/>
        <v>1</v>
      </c>
      <c r="AA173" s="130">
        <f>_xlfn.XLOOKUP(B173,'[3]ECLReportData_2025-06-01_2025-0'!$C:$C,'[3]ECLReportData_2025-06-01_2025-0'!$B:$B)</f>
        <v>3.3080501310704102E+17</v>
      </c>
    </row>
    <row r="174" spans="1:27" x14ac:dyDescent="0.25">
      <c r="A174" s="131" t="s">
        <v>2865</v>
      </c>
      <c r="B174" s="3">
        <v>501251</v>
      </c>
      <c r="C174" s="3" t="s">
        <v>9</v>
      </c>
      <c r="D174" s="2" t="s">
        <v>2555</v>
      </c>
      <c r="E174" s="4" t="s">
        <v>55</v>
      </c>
      <c r="F174" s="4" t="str">
        <f>IFERROR(_xlfn.XLOOKUP(B174,[4]Active!$B:$B,[4]Active!$U:$U),0)</f>
        <v>No</v>
      </c>
      <c r="G174" s="18" t="s">
        <v>162</v>
      </c>
      <c r="H174" s="18">
        <v>1</v>
      </c>
      <c r="I174" s="4">
        <v>0</v>
      </c>
      <c r="J174" s="18" t="b">
        <f t="shared" si="29"/>
        <v>0</v>
      </c>
      <c r="K174" s="42">
        <f t="shared" si="32"/>
        <v>44125.940158060344</v>
      </c>
      <c r="L174" s="42">
        <f>_xlfn.XLOOKUP(B174,'V2'!A:A,'V2'!Q:Q)</f>
        <v>44125.940158060344</v>
      </c>
      <c r="M174" s="43">
        <f>_xlfn.XLOOKUP(B174,'V2'!A:A,'V2'!L:L)</f>
        <v>0</v>
      </c>
      <c r="N174" s="43">
        <f t="shared" si="30"/>
        <v>0</v>
      </c>
      <c r="O174" s="45">
        <v>0</v>
      </c>
      <c r="P174" s="45">
        <v>0</v>
      </c>
      <c r="Q174" s="44">
        <f t="shared" si="33"/>
        <v>44125.940158060344</v>
      </c>
      <c r="R174" s="44">
        <f t="shared" si="34"/>
        <v>44125.940158060344</v>
      </c>
      <c r="S174" s="44">
        <f t="shared" si="35"/>
        <v>0</v>
      </c>
      <c r="U174" s="1">
        <v>1</v>
      </c>
      <c r="V174" s="1">
        <f>IFERROR(_xlfn.XLOOKUP(B174,[2]Details!$B:$B,[2]Details!$G:$G),0)</f>
        <v>0</v>
      </c>
      <c r="W174" s="6" t="b">
        <f t="shared" si="27"/>
        <v>1</v>
      </c>
      <c r="X174" s="6" t="b">
        <f t="shared" si="28"/>
        <v>1</v>
      </c>
      <c r="AA174" s="130">
        <f>_xlfn.XLOOKUP(B174,'[3]ECLReportData_2025-06-01_2025-0'!$C:$C,'[3]ECLReportData_2025-06-01_2025-0'!$B:$B)</f>
        <v>3.3080501310704198E+17</v>
      </c>
    </row>
    <row r="175" spans="1:27" x14ac:dyDescent="0.25">
      <c r="A175" s="131" t="s">
        <v>2866</v>
      </c>
      <c r="B175" s="3">
        <v>501252</v>
      </c>
      <c r="C175" s="3" t="s">
        <v>9</v>
      </c>
      <c r="D175" s="2" t="s">
        <v>2556</v>
      </c>
      <c r="E175" s="4" t="s">
        <v>55</v>
      </c>
      <c r="F175" s="4" t="str">
        <f>IFERROR(_xlfn.XLOOKUP(B175,[4]Active!$B:$B,[4]Active!$U:$U),0)</f>
        <v>No</v>
      </c>
      <c r="G175" s="18" t="s">
        <v>162</v>
      </c>
      <c r="H175" s="18">
        <v>1</v>
      </c>
      <c r="I175" s="4">
        <v>0</v>
      </c>
      <c r="J175" s="18" t="b">
        <f t="shared" si="29"/>
        <v>0</v>
      </c>
      <c r="K175" s="42">
        <f t="shared" si="32"/>
        <v>61049.355297763497</v>
      </c>
      <c r="L175" s="42">
        <f>_xlfn.XLOOKUP(B175,'V2'!A:A,'V2'!Q:Q)</f>
        <v>61049.355297763497</v>
      </c>
      <c r="M175" s="43">
        <f>_xlfn.XLOOKUP(B175,'V2'!A:A,'V2'!L:L)</f>
        <v>0</v>
      </c>
      <c r="N175" s="43">
        <f t="shared" si="30"/>
        <v>0</v>
      </c>
      <c r="O175" s="45">
        <v>0</v>
      </c>
      <c r="P175" s="45">
        <v>0</v>
      </c>
      <c r="Q175" s="44">
        <f t="shared" si="33"/>
        <v>61049.355297763497</v>
      </c>
      <c r="R175" s="44">
        <f t="shared" si="34"/>
        <v>61049.355297763497</v>
      </c>
      <c r="S175" s="44">
        <f t="shared" si="35"/>
        <v>0</v>
      </c>
      <c r="U175" s="1">
        <v>1</v>
      </c>
      <c r="V175" s="1">
        <f>IFERROR(_xlfn.XLOOKUP(B175,[2]Details!$B:$B,[2]Details!$G:$G),0)</f>
        <v>0</v>
      </c>
      <c r="W175" s="6" t="b">
        <f t="shared" si="27"/>
        <v>1</v>
      </c>
      <c r="X175" s="6" t="b">
        <f t="shared" si="28"/>
        <v>1</v>
      </c>
      <c r="AA175" s="130">
        <f>_xlfn.XLOOKUP(B175,'[3]ECLReportData_2025-06-01_2025-0'!$C:$C,'[3]ECLReportData_2025-06-01_2025-0'!$B:$B)</f>
        <v>3.3080501310704198E+17</v>
      </c>
    </row>
    <row r="176" spans="1:27" x14ac:dyDescent="0.25">
      <c r="A176" s="131" t="s">
        <v>2867</v>
      </c>
      <c r="B176" s="3">
        <v>501253</v>
      </c>
      <c r="C176" s="3" t="s">
        <v>9</v>
      </c>
      <c r="D176" s="2" t="s">
        <v>2557</v>
      </c>
      <c r="E176" s="4" t="s">
        <v>55</v>
      </c>
      <c r="F176" s="4" t="str">
        <f>IFERROR(_xlfn.XLOOKUP(B176,[4]Active!$B:$B,[4]Active!$U:$U),0)</f>
        <v>No</v>
      </c>
      <c r="G176" s="18" t="s">
        <v>162</v>
      </c>
      <c r="H176" s="18">
        <v>1</v>
      </c>
      <c r="I176" s="4">
        <v>0</v>
      </c>
      <c r="J176" s="18" t="b">
        <f t="shared" si="29"/>
        <v>0</v>
      </c>
      <c r="K176" s="42">
        <f t="shared" si="32"/>
        <v>57260.17129292398</v>
      </c>
      <c r="L176" s="42">
        <f>_xlfn.XLOOKUP(B176,'V2'!A:A,'V2'!Q:Q)</f>
        <v>57260.17129292398</v>
      </c>
      <c r="M176" s="43">
        <f>_xlfn.XLOOKUP(B176,'V2'!A:A,'V2'!L:L)</f>
        <v>0</v>
      </c>
      <c r="N176" s="43">
        <f t="shared" si="30"/>
        <v>0</v>
      </c>
      <c r="O176" s="45">
        <v>0</v>
      </c>
      <c r="P176" s="45">
        <v>0</v>
      </c>
      <c r="Q176" s="44">
        <f t="shared" si="33"/>
        <v>57260.17129292398</v>
      </c>
      <c r="R176" s="44">
        <f t="shared" si="34"/>
        <v>57260.17129292398</v>
      </c>
      <c r="S176" s="44">
        <f t="shared" si="35"/>
        <v>0</v>
      </c>
      <c r="U176" s="1">
        <v>1</v>
      </c>
      <c r="V176" s="1">
        <f>IFERROR(_xlfn.XLOOKUP(B176,[2]Details!$B:$B,[2]Details!$G:$G),0)</f>
        <v>0</v>
      </c>
      <c r="W176" s="6" t="b">
        <f t="shared" si="27"/>
        <v>1</v>
      </c>
      <c r="X176" s="6" t="b">
        <f t="shared" si="28"/>
        <v>1</v>
      </c>
      <c r="AA176" s="130">
        <f>_xlfn.XLOOKUP(B176,'[3]ECLReportData_2025-06-01_2025-0'!$C:$C,'[3]ECLReportData_2025-06-01_2025-0'!$B:$B)</f>
        <v>3.3080501310704198E+17</v>
      </c>
    </row>
    <row r="177" spans="1:27" x14ac:dyDescent="0.25">
      <c r="A177" s="131" t="s">
        <v>2868</v>
      </c>
      <c r="B177" s="3">
        <v>501257</v>
      </c>
      <c r="C177" s="3" t="s">
        <v>9</v>
      </c>
      <c r="D177" s="2" t="s">
        <v>2558</v>
      </c>
      <c r="E177" s="4" t="s">
        <v>11</v>
      </c>
      <c r="F177" s="4" t="str">
        <f>IFERROR(_xlfn.XLOOKUP(B177,[4]Active!$B:$B,[4]Active!$U:$U),0)</f>
        <v>Yes</v>
      </c>
      <c r="G177" s="18" t="s">
        <v>162</v>
      </c>
      <c r="H177" s="18">
        <v>2</v>
      </c>
      <c r="I177" s="4">
        <v>0</v>
      </c>
      <c r="J177" s="18" t="b">
        <f t="shared" si="29"/>
        <v>0</v>
      </c>
      <c r="K177" s="42">
        <f t="shared" si="32"/>
        <v>4167.248972626764</v>
      </c>
      <c r="L177" s="42">
        <f>_xlfn.XLOOKUP(B177,'V2'!A:A,'V2'!Q:Q)</f>
        <v>4167.248972626764</v>
      </c>
      <c r="M177" s="43">
        <f>_xlfn.XLOOKUP(B177,'V2'!A:A,'V2'!L:L)</f>
        <v>0</v>
      </c>
      <c r="N177" s="43">
        <f t="shared" si="30"/>
        <v>0</v>
      </c>
      <c r="O177" s="45">
        <v>0</v>
      </c>
      <c r="P177" s="45">
        <v>0</v>
      </c>
      <c r="Q177" s="44">
        <f t="shared" si="33"/>
        <v>4167.248972626764</v>
      </c>
      <c r="R177" s="44">
        <f t="shared" si="34"/>
        <v>4167.248972626764</v>
      </c>
      <c r="S177" s="44">
        <f t="shared" si="35"/>
        <v>0</v>
      </c>
      <c r="U177" s="1">
        <v>2</v>
      </c>
      <c r="V177" s="1">
        <f>IFERROR(_xlfn.XLOOKUP(B177,[2]Details!$B:$B,[2]Details!$G:$G),0)</f>
        <v>0</v>
      </c>
      <c r="W177" s="6" t="b">
        <f>U177=H177</f>
        <v>1</v>
      </c>
      <c r="X177" s="6" t="b">
        <f t="shared" si="28"/>
        <v>1</v>
      </c>
      <c r="AA177" s="130">
        <f>_xlfn.XLOOKUP(B177,'[3]ECLReportData_2025-06-01_2025-0'!$C:$C,'[3]ECLReportData_2025-06-01_2025-0'!$B:$B)</f>
        <v>3.3080113710704301E+17</v>
      </c>
    </row>
    <row r="178" spans="1:27" x14ac:dyDescent="0.25">
      <c r="A178" s="131" t="s">
        <v>2869</v>
      </c>
      <c r="B178" s="3">
        <v>501258</v>
      </c>
      <c r="C178" s="3" t="s">
        <v>9</v>
      </c>
      <c r="D178" s="2" t="s">
        <v>2559</v>
      </c>
      <c r="E178" s="4" t="s">
        <v>11</v>
      </c>
      <c r="F178" s="4" t="str">
        <f>IFERROR(_xlfn.XLOOKUP(B178,[4]Active!$B:$B,[4]Active!$U:$U),0)</f>
        <v>No</v>
      </c>
      <c r="G178" s="18" t="s">
        <v>162</v>
      </c>
      <c r="H178" s="18">
        <v>1</v>
      </c>
      <c r="I178" s="4">
        <v>0</v>
      </c>
      <c r="J178" s="18" t="b">
        <f t="shared" si="29"/>
        <v>0</v>
      </c>
      <c r="K178" s="42">
        <f t="shared" si="32"/>
        <v>166956.90538216938</v>
      </c>
      <c r="L178" s="42">
        <f>_xlfn.XLOOKUP(B178,'V2'!A:A,'V2'!Q:Q)</f>
        <v>3864.2109232119401</v>
      </c>
      <c r="M178" s="43">
        <f>_xlfn.XLOOKUP(B178,'V2'!A:A,'V2'!L:L)</f>
        <v>163092.69445895744</v>
      </c>
      <c r="N178" s="43">
        <f t="shared" si="30"/>
        <v>0</v>
      </c>
      <c r="O178" s="45">
        <v>0</v>
      </c>
      <c r="P178" s="45">
        <v>0</v>
      </c>
      <c r="Q178" s="44">
        <f t="shared" si="33"/>
        <v>166956.90538216938</v>
      </c>
      <c r="R178" s="44">
        <f t="shared" si="34"/>
        <v>3864.2109232119401</v>
      </c>
      <c r="S178" s="44">
        <f t="shared" si="35"/>
        <v>163092.69445895744</v>
      </c>
      <c r="U178" s="1">
        <v>1</v>
      </c>
      <c r="V178" s="1">
        <f>IFERROR(_xlfn.XLOOKUP(B178,[2]Details!$B:$B,[2]Details!$G:$G),0)</f>
        <v>0</v>
      </c>
      <c r="W178" s="6" t="b">
        <f t="shared" si="27"/>
        <v>1</v>
      </c>
      <c r="X178" s="6" t="b">
        <f t="shared" si="28"/>
        <v>1</v>
      </c>
      <c r="AA178" s="130">
        <f>_xlfn.XLOOKUP(B178,'[3]ECLReportData_2025-06-01_2025-0'!$C:$C,'[3]ECLReportData_2025-06-01_2025-0'!$B:$B)</f>
        <v>3.3080113710703002E+17</v>
      </c>
    </row>
    <row r="179" spans="1:27" x14ac:dyDescent="0.25">
      <c r="A179" s="131" t="s">
        <v>2870</v>
      </c>
      <c r="B179" s="3">
        <v>501234</v>
      </c>
      <c r="C179" s="3" t="s">
        <v>9</v>
      </c>
      <c r="D179" s="2" t="s">
        <v>2560</v>
      </c>
      <c r="E179" s="4" t="s">
        <v>11</v>
      </c>
      <c r="F179" s="4" t="str">
        <f>IFERROR(_xlfn.XLOOKUP(B179,[4]Active!$B:$B,[4]Active!$U:$U),0)</f>
        <v>No</v>
      </c>
      <c r="G179" s="18" t="s">
        <v>162</v>
      </c>
      <c r="H179" s="18">
        <v>1</v>
      </c>
      <c r="I179" s="4">
        <v>0</v>
      </c>
      <c r="J179" s="18" t="b">
        <f t="shared" si="29"/>
        <v>0</v>
      </c>
      <c r="K179" s="42">
        <f t="shared" si="32"/>
        <v>1098.5791044930011</v>
      </c>
      <c r="L179" s="42">
        <f>_xlfn.XLOOKUP(B179,'V2'!A:A,'V2'!Q:Q)</f>
        <v>670.74527866570475</v>
      </c>
      <c r="M179" s="43">
        <f>_xlfn.XLOOKUP(B179,'V2'!A:A,'V2'!L:L)</f>
        <v>427.83382582729638</v>
      </c>
      <c r="N179" s="43">
        <f t="shared" si="30"/>
        <v>0</v>
      </c>
      <c r="O179" s="45">
        <v>0</v>
      </c>
      <c r="P179" s="45">
        <v>0</v>
      </c>
      <c r="Q179" s="44">
        <f t="shared" si="33"/>
        <v>1098.5791044930011</v>
      </c>
      <c r="R179" s="44">
        <f t="shared" si="34"/>
        <v>670.74527866570475</v>
      </c>
      <c r="S179" s="44">
        <f t="shared" si="35"/>
        <v>427.83382582729638</v>
      </c>
      <c r="U179" s="1">
        <v>1</v>
      </c>
      <c r="V179" s="1">
        <f>IFERROR(_xlfn.XLOOKUP(B179,[2]Details!$B:$B,[2]Details!$G:$G),0)</f>
        <v>0</v>
      </c>
      <c r="W179" s="6" t="b">
        <f t="shared" si="27"/>
        <v>1</v>
      </c>
      <c r="X179" s="6" t="b">
        <f t="shared" si="28"/>
        <v>1</v>
      </c>
      <c r="AA179" s="130">
        <f>_xlfn.XLOOKUP(B179,'[3]ECLReportData_2025-06-01_2025-0'!$C:$C,'[3]ECLReportData_2025-06-01_2025-0'!$B:$B)</f>
        <v>3.3080113712104102E+17</v>
      </c>
    </row>
    <row r="180" spans="1:27" x14ac:dyDescent="0.25">
      <c r="A180" s="131" t="s">
        <v>2871</v>
      </c>
      <c r="B180" s="3">
        <v>501184</v>
      </c>
      <c r="C180" s="3" t="s">
        <v>9</v>
      </c>
      <c r="D180" s="2" t="s">
        <v>2561</v>
      </c>
      <c r="E180" s="4" t="s">
        <v>11</v>
      </c>
      <c r="F180" s="4" t="s">
        <v>12</v>
      </c>
      <c r="G180" s="18" t="s">
        <v>162</v>
      </c>
      <c r="H180" s="18">
        <v>1</v>
      </c>
      <c r="I180" s="4">
        <v>0</v>
      </c>
      <c r="J180" s="18" t="b">
        <f t="shared" si="29"/>
        <v>0</v>
      </c>
      <c r="K180" s="42">
        <f t="shared" si="32"/>
        <v>58861.134919913769</v>
      </c>
      <c r="L180" s="42">
        <f>_xlfn.XLOOKUP(B180,'V2'!A:A,'V2'!Q:Q)</f>
        <v>43729.808576296266</v>
      </c>
      <c r="M180" s="43">
        <f>_xlfn.XLOOKUP(B180,'V2'!A:A,'V2'!L:L)</f>
        <v>15131.326343617506</v>
      </c>
      <c r="N180" s="43">
        <f t="shared" si="30"/>
        <v>0</v>
      </c>
      <c r="O180" s="45">
        <v>0</v>
      </c>
      <c r="P180" s="45">
        <v>0</v>
      </c>
      <c r="Q180" s="44">
        <f t="shared" si="33"/>
        <v>58861.134919913769</v>
      </c>
      <c r="R180" s="44">
        <f t="shared" si="34"/>
        <v>43729.808576296266</v>
      </c>
      <c r="S180" s="44">
        <f t="shared" si="35"/>
        <v>15131.326343617506</v>
      </c>
      <c r="U180" s="1">
        <v>1</v>
      </c>
      <c r="V180" s="1">
        <f>IFERROR(_xlfn.XLOOKUP(B180,[2]Details!$B:$B,[2]Details!$G:$G),0)</f>
        <v>0</v>
      </c>
      <c r="W180" s="6" t="b">
        <f t="shared" si="27"/>
        <v>1</v>
      </c>
      <c r="X180" s="6" t="b">
        <f t="shared" si="28"/>
        <v>1</v>
      </c>
      <c r="AA180" s="130">
        <f>_xlfn.XLOOKUP(B180,'[3]ECLReportData_2025-06-01_2025-0'!$C:$C,'[3]ECLReportData_2025-06-01_2025-0'!$B:$B)</f>
        <v>3.3080113712104301E+17</v>
      </c>
    </row>
    <row r="181" spans="1:27" x14ac:dyDescent="0.25">
      <c r="A181" s="131" t="s">
        <v>2872</v>
      </c>
      <c r="B181" s="3">
        <v>501259</v>
      </c>
      <c r="C181" s="3" t="s">
        <v>9</v>
      </c>
      <c r="D181" s="2" t="s">
        <v>2562</v>
      </c>
      <c r="E181" s="4" t="s">
        <v>29</v>
      </c>
      <c r="F181" s="4" t="str">
        <f>IFERROR(_xlfn.XLOOKUP(B181,[4]Active!$B:$B,[4]Active!$U:$U),0)</f>
        <v>No</v>
      </c>
      <c r="G181" s="18" t="s">
        <v>162</v>
      </c>
      <c r="H181" s="18">
        <v>1</v>
      </c>
      <c r="I181" s="4">
        <v>0</v>
      </c>
      <c r="J181" s="18" t="b">
        <f>H181=I181</f>
        <v>0</v>
      </c>
      <c r="K181" s="42">
        <f t="shared" si="32"/>
        <v>437345.8535711742</v>
      </c>
      <c r="L181" s="42">
        <f>_xlfn.XLOOKUP(B181,'V2'!A:A,'V2'!Q:Q)</f>
        <v>437345.8535711742</v>
      </c>
      <c r="M181" s="43">
        <f>_xlfn.XLOOKUP(B181,'V2'!A:A,'V2'!L:L)</f>
        <v>0</v>
      </c>
      <c r="N181" s="43">
        <f t="shared" si="30"/>
        <v>0</v>
      </c>
      <c r="O181" s="45">
        <v>0</v>
      </c>
      <c r="P181" s="45">
        <v>0</v>
      </c>
      <c r="Q181" s="44">
        <f t="shared" si="33"/>
        <v>437345.8535711742</v>
      </c>
      <c r="R181" s="44">
        <f t="shared" si="34"/>
        <v>437345.8535711742</v>
      </c>
      <c r="S181" s="44">
        <f t="shared" si="35"/>
        <v>0</v>
      </c>
      <c r="U181" s="1">
        <v>1</v>
      </c>
      <c r="V181" s="1">
        <f>IFERROR(_xlfn.XLOOKUP(B181,[2]Details!$B:$B,[2]Details!$G:$G),0)</f>
        <v>0</v>
      </c>
      <c r="W181" s="6" t="b">
        <f t="shared" si="27"/>
        <v>1</v>
      </c>
      <c r="X181" s="6" t="b">
        <f t="shared" si="28"/>
        <v>1</v>
      </c>
      <c r="AA181" s="130">
        <f>_xlfn.XLOOKUP(B181,'[3]ECLReportData_2025-06-01_2025-0'!$C:$C,'[3]ECLReportData_2025-06-01_2025-0'!$B:$B)</f>
        <v>3.3080224612104301E+17</v>
      </c>
    </row>
    <row r="182" spans="1:27" x14ac:dyDescent="0.25">
      <c r="B182" s="7"/>
      <c r="C182" s="7"/>
      <c r="K182" s="14"/>
      <c r="L182" s="14"/>
      <c r="M182" s="15"/>
      <c r="N182" s="14"/>
      <c r="O182" s="14"/>
      <c r="P182" s="14"/>
      <c r="Q182" s="14"/>
      <c r="R182" s="5"/>
      <c r="S182" s="5"/>
    </row>
    <row r="183" spans="1:27" x14ac:dyDescent="0.25">
      <c r="B183" s="7"/>
      <c r="C183" s="7"/>
      <c r="H183" s="11" t="s">
        <v>139</v>
      </c>
      <c r="I183" s="11"/>
      <c r="J183" s="11"/>
      <c r="K183" s="105">
        <f t="shared" ref="K183:S183" si="36">SUM(K3:K182)</f>
        <v>157761504.60882896</v>
      </c>
      <c r="L183" s="105">
        <f t="shared" si="36"/>
        <v>126940096.12837009</v>
      </c>
      <c r="M183" s="105">
        <f t="shared" si="36"/>
        <v>30821408.480458982</v>
      </c>
      <c r="N183" s="105">
        <f t="shared" si="36"/>
        <v>154867064.15099165</v>
      </c>
      <c r="O183" s="105">
        <f t="shared" si="36"/>
        <v>136806381.58871797</v>
      </c>
      <c r="P183" s="105">
        <f t="shared" si="36"/>
        <v>18060682.5622737</v>
      </c>
      <c r="Q183" s="105">
        <f t="shared" si="36"/>
        <v>2894440.4578373404</v>
      </c>
      <c r="R183" s="105">
        <f t="shared" si="36"/>
        <v>-9866285.4603479169</v>
      </c>
      <c r="S183" s="105">
        <f t="shared" si="36"/>
        <v>12760725.918185266</v>
      </c>
    </row>
    <row r="184" spans="1:27" x14ac:dyDescent="0.25">
      <c r="B184" s="7"/>
      <c r="C184" s="7"/>
      <c r="H184" s="46"/>
      <c r="I184" s="46"/>
      <c r="J184" s="46"/>
      <c r="K184" s="47">
        <f>K183-'V2'!G182</f>
        <v>0</v>
      </c>
      <c r="L184" s="47">
        <f>L183-'V2'!Q182</f>
        <v>0</v>
      </c>
      <c r="M184" s="47">
        <f>M183-'V2'!L182</f>
        <v>0</v>
      </c>
      <c r="N184" s="47">
        <f>N183-[5]ECL_MAY2025!$K$167</f>
        <v>0</v>
      </c>
      <c r="O184" s="47">
        <f>O183-[5]ECL_MAY2025!$L$167</f>
        <v>0</v>
      </c>
      <c r="P184" s="47">
        <f>P183-[5]ECL_MAY2025!$M$167</f>
        <v>0</v>
      </c>
      <c r="Q184" s="47"/>
      <c r="R184" s="47"/>
      <c r="S184" s="47"/>
    </row>
    <row r="185" spans="1:27" x14ac:dyDescent="0.25">
      <c r="B185" s="7"/>
      <c r="C185" s="7"/>
      <c r="O185" s="6"/>
      <c r="P185" s="6"/>
      <c r="Q185" s="6"/>
    </row>
    <row r="186" spans="1:27" x14ac:dyDescent="0.25">
      <c r="B186" s="7"/>
      <c r="C186" s="7"/>
      <c r="K186" s="138">
        <v>45809</v>
      </c>
      <c r="L186" s="138"/>
      <c r="M186" s="138"/>
      <c r="N186" s="138">
        <v>45778</v>
      </c>
      <c r="O186" s="138"/>
      <c r="P186" s="138"/>
      <c r="Q186" s="139" t="s">
        <v>8</v>
      </c>
      <c r="R186" s="139"/>
      <c r="S186" s="139"/>
    </row>
    <row r="187" spans="1:27" x14ac:dyDescent="0.25">
      <c r="H187" s="10" t="s">
        <v>140</v>
      </c>
      <c r="I187" s="4">
        <v>1</v>
      </c>
      <c r="J187" s="10"/>
      <c r="K187" s="10">
        <f>SUMIF($H$3:$H$181,I187,$K$3:$K$181)</f>
        <v>134489717.51551411</v>
      </c>
      <c r="L187" s="10">
        <f>SUMIF($H$3:$H$181,I187,$L$3:$L$181)</f>
        <v>107995113.41924025</v>
      </c>
      <c r="M187" s="10">
        <f>SUMIF($H$3:$H$181,I187,$M$3:$M$181)</f>
        <v>26494604.096273821</v>
      </c>
      <c r="N187" s="10">
        <f>SUMIF($I$3:$I$181,I187,$N$3:$N$181)</f>
        <v>135355269.15579939</v>
      </c>
      <c r="O187" s="10">
        <f>SUMIF($I$3:$I$181,I187,$O$3:$O$181)</f>
        <v>117791077.88798004</v>
      </c>
      <c r="P187" s="10">
        <f>SUMIF($I$3:$I$169,I187,$P$3:$P$169)</f>
        <v>17564191.267819431</v>
      </c>
      <c r="Q187" s="15">
        <f>K187-N187</f>
        <v>-865551.64028528333</v>
      </c>
      <c r="R187" s="15">
        <f>L187-O187</f>
        <v>-9795964.4687397927</v>
      </c>
      <c r="S187" s="15">
        <f>M187-P187</f>
        <v>8930412.8284543902</v>
      </c>
    </row>
    <row r="188" spans="1:27" x14ac:dyDescent="0.25">
      <c r="H188" s="10" t="s">
        <v>141</v>
      </c>
      <c r="I188" s="4">
        <v>2</v>
      </c>
      <c r="J188" s="10"/>
      <c r="K188" s="10">
        <f>SUMIF($H$3:$H$181,I188,$K$3:$K$181)</f>
        <v>23271787.093314968</v>
      </c>
      <c r="L188" s="10">
        <f>SUMIF($H$3:$H$181,I188,$L$3:$L$181)</f>
        <v>18944982.709129814</v>
      </c>
      <c r="M188" s="10">
        <f>SUMIF($H$3:$H$181,I188,$M$3:$M$181)</f>
        <v>4326804.3841851596</v>
      </c>
      <c r="N188" s="10">
        <f>SUMIF($I$3:$I$181,I188,$N$3:$N$181)</f>
        <v>19511794.995192204</v>
      </c>
      <c r="O188" s="10">
        <f>SUMIF($I$3:$I$181,I188,$O$3:$O$181)</f>
        <v>19015303.700737938</v>
      </c>
      <c r="P188" s="10">
        <f>SUMIF($I$3:$I$169,I188,$P$3:$P$169)</f>
        <v>496491.29445426416</v>
      </c>
      <c r="Q188" s="9">
        <f>K188-N188</f>
        <v>3759992.0981227644</v>
      </c>
      <c r="R188" s="9">
        <f t="shared" ref="R188:S188" si="37">L188-O188</f>
        <v>-70320.991608124226</v>
      </c>
      <c r="S188" s="9">
        <f t="shared" si="37"/>
        <v>3830313.0897308956</v>
      </c>
    </row>
    <row r="189" spans="1:27" x14ac:dyDescent="0.25">
      <c r="H189" s="11" t="s">
        <v>142</v>
      </c>
      <c r="I189" s="11"/>
      <c r="J189" s="11"/>
      <c r="K189" s="10">
        <f t="shared" ref="K189:S189" si="38">SUM(K187:K188)</f>
        <v>157761504.60882908</v>
      </c>
      <c r="L189" s="10">
        <f t="shared" si="38"/>
        <v>126940096.12837006</v>
      </c>
      <c r="M189" s="10">
        <f t="shared" si="38"/>
        <v>30821408.480458982</v>
      </c>
      <c r="N189" s="10">
        <f t="shared" si="38"/>
        <v>154867064.15099159</v>
      </c>
      <c r="O189" s="10">
        <f t="shared" si="38"/>
        <v>136806381.588718</v>
      </c>
      <c r="P189" s="10">
        <f t="shared" si="38"/>
        <v>18060682.562273696</v>
      </c>
      <c r="Q189" s="10">
        <f t="shared" si="38"/>
        <v>2894440.4578374811</v>
      </c>
      <c r="R189" s="10">
        <f t="shared" si="38"/>
        <v>-9866285.4603479169</v>
      </c>
      <c r="S189" s="10">
        <f t="shared" si="38"/>
        <v>12760725.918185286</v>
      </c>
    </row>
    <row r="190" spans="1:27" x14ac:dyDescent="0.25">
      <c r="K190" s="12" t="b">
        <f t="shared" ref="K190:P190" si="39">K183=K189</f>
        <v>1</v>
      </c>
      <c r="L190" s="12" t="b">
        <f t="shared" si="39"/>
        <v>1</v>
      </c>
      <c r="M190" s="12" t="b">
        <f t="shared" si="39"/>
        <v>1</v>
      </c>
      <c r="N190" s="12" t="b">
        <f t="shared" si="39"/>
        <v>1</v>
      </c>
      <c r="O190" s="12" t="b">
        <f t="shared" si="39"/>
        <v>1</v>
      </c>
      <c r="P190" s="12" t="b">
        <f t="shared" si="39"/>
        <v>1</v>
      </c>
      <c r="Q190" s="12">
        <f>ROUND(Q183-Q189,0)</f>
        <v>0</v>
      </c>
      <c r="R190" s="12">
        <f t="shared" ref="R190:S190" si="40">ROUND(R183-R189,0)</f>
        <v>0</v>
      </c>
      <c r="S190" s="12">
        <f t="shared" si="40"/>
        <v>0</v>
      </c>
    </row>
    <row r="191" spans="1:27" x14ac:dyDescent="0.25">
      <c r="K191" s="13"/>
      <c r="L191" s="13"/>
    </row>
    <row r="192" spans="1:27" x14ac:dyDescent="0.25">
      <c r="I192"/>
      <c r="J192"/>
    </row>
    <row r="194" spans="9:22" x14ac:dyDescent="0.25">
      <c r="I194" s="37" t="s">
        <v>157</v>
      </c>
      <c r="J194" t="s">
        <v>2709</v>
      </c>
      <c r="K194" t="s">
        <v>165</v>
      </c>
      <c r="L194" t="s">
        <v>166</v>
      </c>
      <c r="M194"/>
      <c r="N194" s="37" t="s">
        <v>157</v>
      </c>
      <c r="O194" t="s">
        <v>164</v>
      </c>
      <c r="P194" t="s">
        <v>167</v>
      </c>
      <c r="Q194" t="s">
        <v>168</v>
      </c>
      <c r="S194" s="37" t="s">
        <v>157</v>
      </c>
      <c r="T194" t="s">
        <v>159</v>
      </c>
      <c r="U194" t="s">
        <v>160</v>
      </c>
      <c r="V194"/>
    </row>
    <row r="195" spans="9:22" x14ac:dyDescent="0.25">
      <c r="I195" s="38">
        <v>1</v>
      </c>
      <c r="J195" s="54">
        <v>134489717.51551414</v>
      </c>
      <c r="K195" s="39">
        <v>107995113.41924024</v>
      </c>
      <c r="L195" s="39">
        <v>26494604.096273813</v>
      </c>
      <c r="M195"/>
      <c r="N195" s="38">
        <v>1</v>
      </c>
      <c r="O195" s="54">
        <v>135355269.15579951</v>
      </c>
      <c r="P195" s="54">
        <v>117791077.88798003</v>
      </c>
      <c r="Q195" s="54">
        <v>17564191.267819434</v>
      </c>
      <c r="S195" s="38" t="s">
        <v>30</v>
      </c>
      <c r="T195" s="54">
        <v>-22773318.59779406</v>
      </c>
      <c r="U195" s="54">
        <v>2979291.9548166399</v>
      </c>
      <c r="V195"/>
    </row>
    <row r="196" spans="9:22" x14ac:dyDescent="0.25">
      <c r="I196" s="41" t="s">
        <v>30</v>
      </c>
      <c r="J196" s="54">
        <v>46237380.285720915</v>
      </c>
      <c r="K196" s="39">
        <v>42288457.192113355</v>
      </c>
      <c r="L196" s="39">
        <v>3948923.0936075528</v>
      </c>
      <c r="M196"/>
      <c r="N196" s="41" t="s">
        <v>30</v>
      </c>
      <c r="O196" s="54">
        <v>65947443.027847119</v>
      </c>
      <c r="P196" s="54">
        <v>64977811.889056206</v>
      </c>
      <c r="Q196" s="54">
        <v>969631.13879091246</v>
      </c>
      <c r="S196" s="41">
        <v>1</v>
      </c>
      <c r="T196" s="54">
        <v>-22773318.59779406</v>
      </c>
      <c r="U196" s="54">
        <v>2979291.9548166399</v>
      </c>
      <c r="V196"/>
    </row>
    <row r="197" spans="9:22" x14ac:dyDescent="0.25">
      <c r="I197" s="41" t="s">
        <v>9</v>
      </c>
      <c r="J197" s="54">
        <v>88252337.229793236</v>
      </c>
      <c r="K197" s="39">
        <v>65706656.227126889</v>
      </c>
      <c r="L197" s="39">
        <v>22545681.002666261</v>
      </c>
      <c r="M197"/>
      <c r="N197" s="41" t="s">
        <v>9</v>
      </c>
      <c r="O197" s="54">
        <v>69407826.127952382</v>
      </c>
      <c r="P197" s="54">
        <v>52813265.998923823</v>
      </c>
      <c r="Q197" s="54">
        <v>16594560.129028521</v>
      </c>
      <c r="S197" s="38" t="s">
        <v>9</v>
      </c>
      <c r="T197" s="54">
        <v>12907033.137446132</v>
      </c>
      <c r="U197" s="54">
        <v>9781433.9633686263</v>
      </c>
      <c r="V197"/>
    </row>
    <row r="198" spans="9:22" x14ac:dyDescent="0.25">
      <c r="I198" s="38">
        <v>2</v>
      </c>
      <c r="J198" s="54">
        <v>23271787.093314968</v>
      </c>
      <c r="K198" s="39">
        <v>18944982.709129814</v>
      </c>
      <c r="L198" s="39">
        <v>4326804.3841851596</v>
      </c>
      <c r="M198"/>
      <c r="N198" s="38">
        <v>2</v>
      </c>
      <c r="O198" s="54">
        <v>19511794.995192204</v>
      </c>
      <c r="P198" s="54">
        <v>19015303.700737938</v>
      </c>
      <c r="Q198" s="54">
        <v>496491.29445426416</v>
      </c>
      <c r="S198" s="41">
        <v>1</v>
      </c>
      <c r="T198" s="54">
        <v>5181276.2302612755</v>
      </c>
      <c r="U198" s="54">
        <v>8523261.1625728849</v>
      </c>
      <c r="V198"/>
    </row>
    <row r="199" spans="9:22" x14ac:dyDescent="0.25">
      <c r="I199" s="41" t="s">
        <v>9</v>
      </c>
      <c r="J199" s="54">
        <v>23271787.093314968</v>
      </c>
      <c r="K199" s="39">
        <v>18944982.709129814</v>
      </c>
      <c r="L199" s="39">
        <v>4326804.3841851596</v>
      </c>
      <c r="M199"/>
      <c r="N199" s="41" t="s">
        <v>30</v>
      </c>
      <c r="O199" s="54">
        <v>83963.900851198196</v>
      </c>
      <c r="P199" s="54">
        <v>83963.900851198196</v>
      </c>
      <c r="Q199" s="54">
        <v>0</v>
      </c>
      <c r="S199" s="41">
        <v>2</v>
      </c>
      <c r="T199" s="54">
        <v>7725756.9071848569</v>
      </c>
      <c r="U199" s="54">
        <v>1258172.8007957414</v>
      </c>
      <c r="V199"/>
    </row>
    <row r="200" spans="9:22" x14ac:dyDescent="0.25">
      <c r="I200" s="38" t="s">
        <v>158</v>
      </c>
      <c r="J200" s="54">
        <v>157761504.60882911</v>
      </c>
      <c r="K200" s="39">
        <v>126940096.12837005</v>
      </c>
      <c r="L200" s="39">
        <v>30821408.480458975</v>
      </c>
      <c r="M200"/>
      <c r="N200" s="41" t="s">
        <v>9</v>
      </c>
      <c r="O200" s="54">
        <v>19427831.094341006</v>
      </c>
      <c r="P200" s="54">
        <v>18931339.799886741</v>
      </c>
      <c r="Q200" s="54">
        <v>496491.29445426416</v>
      </c>
      <c r="S200" s="38" t="s">
        <v>158</v>
      </c>
      <c r="T200" s="54">
        <v>-9866285.4603479244</v>
      </c>
      <c r="U200" s="54">
        <v>12760725.918185266</v>
      </c>
      <c r="V200"/>
    </row>
    <row r="201" spans="9:22" x14ac:dyDescent="0.25">
      <c r="I201"/>
      <c r="J201"/>
      <c r="K201"/>
      <c r="L201"/>
      <c r="M201"/>
      <c r="N201" s="38" t="s">
        <v>158</v>
      </c>
      <c r="O201" s="54">
        <v>154867064.15099171</v>
      </c>
      <c r="P201" s="54">
        <v>136806381.58871797</v>
      </c>
      <c r="Q201" s="54">
        <v>18060682.5622737</v>
      </c>
      <c r="S201"/>
      <c r="T201"/>
      <c r="U201"/>
      <c r="V201"/>
    </row>
    <row r="202" spans="9:22" x14ac:dyDescent="0.25">
      <c r="I202"/>
      <c r="J202"/>
      <c r="K202"/>
      <c r="L202"/>
      <c r="M202"/>
      <c r="N202"/>
      <c r="O202"/>
      <c r="P202"/>
      <c r="Q202"/>
      <c r="S202"/>
      <c r="T202"/>
      <c r="U202"/>
      <c r="V202" s="54"/>
    </row>
    <row r="203" spans="9:22" x14ac:dyDescent="0.25">
      <c r="I203"/>
      <c r="J203"/>
      <c r="K203"/>
      <c r="L203"/>
      <c r="M203"/>
      <c r="N203"/>
      <c r="O203"/>
      <c r="P203"/>
      <c r="Q203" s="54"/>
      <c r="S203"/>
      <c r="T203"/>
      <c r="U203"/>
      <c r="V203" s="54"/>
    </row>
    <row r="204" spans="9:22" x14ac:dyDescent="0.25">
      <c r="I204"/>
      <c r="J204"/>
      <c r="K204"/>
      <c r="L204"/>
      <c r="M204"/>
      <c r="N204"/>
      <c r="O204"/>
      <c r="P204"/>
      <c r="Q204" s="54"/>
      <c r="S204"/>
      <c r="T204"/>
      <c r="U204"/>
      <c r="V204" s="54"/>
    </row>
    <row r="205" spans="9:22" x14ac:dyDescent="0.25">
      <c r="I205"/>
      <c r="J205"/>
      <c r="K205"/>
      <c r="L205"/>
      <c r="M205"/>
      <c r="N205"/>
      <c r="O205"/>
      <c r="P205"/>
      <c r="Q205" s="54"/>
      <c r="S205"/>
      <c r="T205"/>
      <c r="U205"/>
      <c r="V205" s="54"/>
    </row>
    <row r="206" spans="9:22" x14ac:dyDescent="0.25">
      <c r="I206" s="38"/>
      <c r="J206" s="39"/>
      <c r="K206" s="39"/>
      <c r="L206" s="39"/>
      <c r="M206"/>
      <c r="N206" s="38"/>
      <c r="O206" s="54"/>
      <c r="P206" s="54"/>
      <c r="Q206" s="54"/>
      <c r="S206" s="38"/>
      <c r="T206" s="54"/>
      <c r="U206" s="54"/>
      <c r="V206" s="54"/>
    </row>
    <row r="207" spans="9:22" x14ac:dyDescent="0.25">
      <c r="I207" s="38"/>
      <c r="J207" s="39"/>
      <c r="K207" s="39"/>
      <c r="L207" s="39"/>
      <c r="M207"/>
      <c r="N207" s="38"/>
      <c r="O207" s="54"/>
      <c r="P207" s="54"/>
      <c r="Q207" s="54"/>
      <c r="S207" s="38"/>
      <c r="T207" s="54"/>
      <c r="U207" s="54"/>
      <c r="V207" s="54"/>
    </row>
    <row r="208" spans="9:22" x14ac:dyDescent="0.25">
      <c r="I208" s="38"/>
      <c r="J208" s="39"/>
      <c r="K208" s="39"/>
      <c r="L208" s="39"/>
      <c r="M208"/>
      <c r="N208" s="38"/>
      <c r="O208" s="54"/>
      <c r="P208" s="54"/>
      <c r="Q208" s="54"/>
      <c r="S208" s="38"/>
      <c r="T208" s="54"/>
      <c r="U208" s="54"/>
      <c r="V208" s="54"/>
    </row>
    <row r="209" spans="6:23" x14ac:dyDescent="0.25">
      <c r="F209" s="8" t="s">
        <v>894</v>
      </c>
      <c r="G209" s="8" t="s">
        <v>895</v>
      </c>
      <c r="I209"/>
      <c r="J209" s="48" t="s">
        <v>890</v>
      </c>
      <c r="K209" s="48" t="s">
        <v>2705</v>
      </c>
      <c r="L209" s="53" t="s">
        <v>889</v>
      </c>
      <c r="Q209" s="48" t="s">
        <v>891</v>
      </c>
      <c r="R209" s="57" t="s">
        <v>889</v>
      </c>
      <c r="U209"/>
      <c r="V209"/>
      <c r="W209"/>
    </row>
    <row r="210" spans="6:23" x14ac:dyDescent="0.25">
      <c r="F210" s="49">
        <f>GETPIVOTDATA("Sum of Total ECL MYR (LAF)",$I$194,"Type of Financing","Conventional","MFRS staging ",1)</f>
        <v>42288457.192113355</v>
      </c>
      <c r="G210" s="59">
        <f>F210-Q210</f>
        <v>-22689354.677886643</v>
      </c>
      <c r="H210" t="s">
        <v>169</v>
      </c>
      <c r="I210" t="s">
        <v>170</v>
      </c>
      <c r="J210" s="50">
        <v>210603</v>
      </c>
      <c r="K210" s="49">
        <f>-IFERROR(_xlfn.XLOOKUP(J210,'EXIM_EXIB TB JUNE25'!E:E,'EXIM_EXIB TB JUNE25'!K:K),0)</f>
        <v>42288457.170000002</v>
      </c>
      <c r="L210" s="58">
        <f>IFERROR(K210-GETPIVOTDATA("Sum of Total ECL MYR (LAF)",$I$194,"Type of Financing","Conventional","MFRS staging ",1),0)</f>
        <v>-2.211335301399231E-2</v>
      </c>
      <c r="M210" s="52"/>
      <c r="N210" t="s">
        <v>169</v>
      </c>
      <c r="O210" t="s">
        <v>170</v>
      </c>
      <c r="P210" s="50">
        <v>210603</v>
      </c>
      <c r="Q210" s="55">
        <f>-IFERROR(_xlfn.XLOOKUP(P210,'EXIM_EXIB TB MAY25'!E:E,'EXIM_EXIB TB MAY25'!K:K),0)</f>
        <v>64977811.869999997</v>
      </c>
      <c r="R210" s="56">
        <f>Q210-GETPIVOTDATA("Sum of Total ECL MYR (LAF)2",$N$194,"Type of Financing","Conventional","MFRS staging 2",1)</f>
        <v>-1.9056208431720734E-2</v>
      </c>
      <c r="U210"/>
      <c r="V210"/>
      <c r="W210"/>
    </row>
    <row r="211" spans="6:23" x14ac:dyDescent="0.25">
      <c r="F211" s="49">
        <f>GETPIVOTDATA("Sum of Total ECL MYR (LAF)",$I$194,"Type of Financing","Islamic","MFRS staging ",1)</f>
        <v>65706656.227126889</v>
      </c>
      <c r="G211" s="59">
        <f t="shared" ref="G211:G217" si="41">F211-Q211</f>
        <v>12893390.267126888</v>
      </c>
      <c r="H211" t="s">
        <v>9</v>
      </c>
      <c r="I211" t="s">
        <v>170</v>
      </c>
      <c r="J211" s="50">
        <v>2210603</v>
      </c>
      <c r="K211" s="49">
        <f>-IFERROR(_xlfn.XLOOKUP(J211,'EXIM_EXIB TB JUNE25'!E:E,'EXIM_EXIB TB JUNE25'!K:K),0)</f>
        <v>65706656.189999998</v>
      </c>
      <c r="L211" s="58">
        <f>K211-GETPIVOTDATA("Sum of Total ECL MYR (LAF)",$I$194,"Type of Financing","Islamic","MFRS staging ",1)</f>
        <v>-3.7126891314983368E-2</v>
      </c>
      <c r="M211" s="52"/>
      <c r="N211" t="s">
        <v>9</v>
      </c>
      <c r="O211" t="s">
        <v>170</v>
      </c>
      <c r="P211" s="50">
        <v>2210603</v>
      </c>
      <c r="Q211" s="55">
        <f>-IFERROR(_xlfn.XLOOKUP(P211,'EXIM_EXIB TB MAY25'!E:E,'EXIM_EXIB TB MAY25'!K:K),0)</f>
        <v>52813265.960000001</v>
      </c>
      <c r="R211" s="56">
        <f>Q211-GETPIVOTDATA("Sum of Total ECL MYR (LAF)2",$N$194,"Type of Financing","Islamic","MFRS staging 2",1)</f>
        <v>-3.8923822343349457E-2</v>
      </c>
      <c r="U211"/>
      <c r="V211"/>
      <c r="W211"/>
    </row>
    <row r="212" spans="6:23" x14ac:dyDescent="0.25">
      <c r="F212" s="49">
        <v>0</v>
      </c>
      <c r="G212" s="59">
        <f t="shared" si="41"/>
        <v>-83963.93</v>
      </c>
      <c r="H212" t="s">
        <v>169</v>
      </c>
      <c r="I212" t="s">
        <v>171</v>
      </c>
      <c r="J212" s="50">
        <v>210604</v>
      </c>
      <c r="K212" s="49">
        <f>-IFERROR(_xlfn.XLOOKUP(J212,'EXIM_EXIB TB JUNE25'!E:E,'EXIM_EXIB TB JUNE25'!K:K),0)</f>
        <v>0.03</v>
      </c>
      <c r="L212" s="58">
        <f>K212-0</f>
        <v>0.03</v>
      </c>
      <c r="M212" s="52"/>
      <c r="N212" t="s">
        <v>169</v>
      </c>
      <c r="O212" t="s">
        <v>171</v>
      </c>
      <c r="P212" s="50">
        <v>210604</v>
      </c>
      <c r="Q212" s="55">
        <f>-IFERROR(_xlfn.XLOOKUP(P212,'EXIM_EXIB TB MAY25'!E:E,'EXIM_EXIB TB MAY25'!K:K),0)</f>
        <v>83963.93</v>
      </c>
      <c r="R212" s="56">
        <f>Q212-GETPIVOTDATA("Sum of Total ECL MYR (LAF)2",$N$194,"Type of Financing","Conventional","MFRS staging 2",2)</f>
        <v>2.9148801797418855E-2</v>
      </c>
      <c r="U212"/>
      <c r="V212"/>
      <c r="W212"/>
    </row>
    <row r="213" spans="6:23" x14ac:dyDescent="0.25">
      <c r="F213" s="49">
        <f>GETPIVOTDATA("Sum of Total ECL MYR (LAF)",$I$194,"Type of Financing","Islamic","MFRS staging ",2)</f>
        <v>18944982.709129814</v>
      </c>
      <c r="G213" s="59">
        <f t="shared" si="41"/>
        <v>13642.889129813761</v>
      </c>
      <c r="H213" t="s">
        <v>9</v>
      </c>
      <c r="I213" t="s">
        <v>171</v>
      </c>
      <c r="J213" s="50">
        <v>2210604</v>
      </c>
      <c r="K213" s="49">
        <f>-IFERROR(_xlfn.XLOOKUP(J213,'EXIM_EXIB TB JUNE25'!E:E,'EXIM_EXIB TB JUNE25'!K:K),0)</f>
        <v>18944982.73</v>
      </c>
      <c r="L213" s="58">
        <f>K213-GETPIVOTDATA("Sum of Total ECL MYR (LAF)",$I$194,"Type of Financing","Islamic","MFRS staging ",2)</f>
        <v>2.0870186388492584E-2</v>
      </c>
      <c r="M213" s="52"/>
      <c r="N213" t="s">
        <v>9</v>
      </c>
      <c r="O213" t="s">
        <v>171</v>
      </c>
      <c r="P213" s="50">
        <v>2210604</v>
      </c>
      <c r="Q213" s="55">
        <f>-IFERROR(_xlfn.XLOOKUP(P213,'EXIM_EXIB TB MAY25'!E:E,'EXIM_EXIB TB MAY25'!K:K),0)</f>
        <v>18931339.82</v>
      </c>
      <c r="R213" s="56">
        <f>Q213-GETPIVOTDATA("Sum of Total ECL MYR (LAF)2",$N$194,"Type of Financing","Islamic","MFRS staging 2",2)</f>
        <v>2.0113259553909302E-2</v>
      </c>
      <c r="U213"/>
      <c r="V213"/>
      <c r="W213"/>
    </row>
    <row r="214" spans="6:23" x14ac:dyDescent="0.25">
      <c r="F214" s="49">
        <f>GETPIVOTDATA("Sum of Total ECL MYR (C&amp;C)",$I$194,"Type of Financing","Conventional","MFRS staging ",1)</f>
        <v>3948923.0936075528</v>
      </c>
      <c r="G214" s="59">
        <f t="shared" si="41"/>
        <v>2979291.9436075529</v>
      </c>
      <c r="H214" t="s">
        <v>169</v>
      </c>
      <c r="I214" t="s">
        <v>170</v>
      </c>
      <c r="J214" s="50">
        <v>210806</v>
      </c>
      <c r="K214" s="49">
        <f>-IFERROR(_xlfn.XLOOKUP(J214,'EXIM_EXIB TB JUNE25'!E:E,'EXIM_EXIB TB JUNE25'!K:K),0)</f>
        <v>3948923.1</v>
      </c>
      <c r="L214" s="58">
        <f>K214-GETPIVOTDATA("Sum of Total ECL MYR (C&amp;C)",$I$194,"Type of Financing","Conventional","MFRS staging ",1)</f>
        <v>6.3924472779035568E-3</v>
      </c>
      <c r="M214" s="52"/>
      <c r="N214" t="s">
        <v>169</v>
      </c>
      <c r="O214" t="s">
        <v>170</v>
      </c>
      <c r="P214" s="50">
        <v>210806</v>
      </c>
      <c r="Q214" s="55">
        <f>-IFERROR(_xlfn.XLOOKUP(P214,'EXIM_EXIB TB MAY25'!E:E,'EXIM_EXIB TB MAY25'!K:K),0)</f>
        <v>969631.15</v>
      </c>
      <c r="R214" s="56">
        <f>Q214-GETPIVOTDATA("Sum of Total ECL MYR (C&amp;C)2",$N$194,"Type of Financing","Conventional","MFRS staging 2",1)</f>
        <v>1.12090875627473E-2</v>
      </c>
      <c r="U214"/>
      <c r="V214"/>
      <c r="W214"/>
    </row>
    <row r="215" spans="6:23" x14ac:dyDescent="0.25">
      <c r="F215" s="49">
        <f>GETPIVOTDATA("Sum of Total ECL MYR (C&amp;C)",$I$194,"Type of Financing","Islamic","MFRS staging ",1)</f>
        <v>22545681.002666261</v>
      </c>
      <c r="G215" s="59">
        <f t="shared" si="41"/>
        <v>5951120.8826662619</v>
      </c>
      <c r="H215" t="s">
        <v>9</v>
      </c>
      <c r="I215" t="s">
        <v>170</v>
      </c>
      <c r="J215" s="50">
        <v>2210806</v>
      </c>
      <c r="K215" s="49">
        <f>-IFERROR(_xlfn.XLOOKUP(J215,'EXIM_EXIB TB JUNE25'!E:E,'EXIM_EXIB TB JUNE25'!K:K),0)</f>
        <v>22545680.989999998</v>
      </c>
      <c r="L215" s="58">
        <f>K215-GETPIVOTDATA("Sum of Total ECL MYR (C&amp;C)",$I$194,"Type of Financing","Islamic","MFRS staging ",1)</f>
        <v>-1.2666262686252594E-2</v>
      </c>
      <c r="M215" s="52"/>
      <c r="N215" t="s">
        <v>9</v>
      </c>
      <c r="O215" t="s">
        <v>170</v>
      </c>
      <c r="P215" s="50">
        <v>2210806</v>
      </c>
      <c r="Q215" s="55">
        <f>-IFERROR(_xlfn.XLOOKUP(P215,'EXIM_EXIB TB MAY25'!E:E,'EXIM_EXIB TB MAY25'!K:K),0)</f>
        <v>16594560.119999999</v>
      </c>
      <c r="R215" s="56">
        <f>Q215-GETPIVOTDATA("Sum of Total ECL MYR (C&amp;C)2",$N$194,"Type of Financing","Islamic","MFRS staging 2",1)</f>
        <v>-9.0285222977399826E-3</v>
      </c>
      <c r="U215"/>
      <c r="V215"/>
      <c r="W215"/>
    </row>
    <row r="216" spans="6:23" x14ac:dyDescent="0.25">
      <c r="F216" s="49">
        <v>0</v>
      </c>
      <c r="G216" s="59">
        <f t="shared" si="41"/>
        <v>0</v>
      </c>
      <c r="H216" t="s">
        <v>169</v>
      </c>
      <c r="I216" t="s">
        <v>171</v>
      </c>
      <c r="J216" s="50">
        <v>210807</v>
      </c>
      <c r="K216" s="49">
        <f>-IFERROR(_xlfn.XLOOKUP(J216,'EXIM_EXIB TB JUNE25'!E:E,'EXIM_EXIB TB JUNE25'!K:K),0)</f>
        <v>0</v>
      </c>
      <c r="L216" s="58">
        <f>K216-0</f>
        <v>0</v>
      </c>
      <c r="M216" s="52"/>
      <c r="N216" t="s">
        <v>169</v>
      </c>
      <c r="O216" t="s">
        <v>171</v>
      </c>
      <c r="P216" s="50">
        <v>210807</v>
      </c>
      <c r="Q216" s="55">
        <f>-IFERROR(_xlfn.XLOOKUP(P216,'EXIM_EXIB TB MAY25'!E:E,'EXIM_EXIB TB MAY25'!K:K),0)</f>
        <v>0</v>
      </c>
      <c r="R216" s="56">
        <f>Q216-GETPIVOTDATA("Sum of Total ECL MYR (C&amp;C)2",$N$194,"Type of Financing","Conventional","MFRS staging 2",2)</f>
        <v>0</v>
      </c>
      <c r="U216"/>
      <c r="V216"/>
      <c r="W216"/>
    </row>
    <row r="217" spans="6:23" x14ac:dyDescent="0.25">
      <c r="F217" s="49">
        <f>GETPIVOTDATA("Sum of Total ECL MYR (C&amp;C)",$I$194,"Type of Financing","Islamic","MFRS staging ",2)</f>
        <v>4326804.3841851596</v>
      </c>
      <c r="G217" s="59">
        <f t="shared" si="41"/>
        <v>3830313.0941851595</v>
      </c>
      <c r="H217" t="s">
        <v>9</v>
      </c>
      <c r="I217" t="s">
        <v>171</v>
      </c>
      <c r="J217" s="50">
        <v>2210807</v>
      </c>
      <c r="K217" s="49">
        <f>-IFERROR(_xlfn.XLOOKUP(J217,'EXIM_EXIB TB JUNE25'!E:E,'EXIM_EXIB TB JUNE25'!K:K),0)</f>
        <v>4326804.38</v>
      </c>
      <c r="L217" s="58">
        <f>K217-GETPIVOTDATA("Sum of Total ECL MYR (C&amp;C)",$I$194,"Type of Financing","Islamic","MFRS staging ",2)</f>
        <v>-4.1851596906781197E-3</v>
      </c>
      <c r="M217" s="52"/>
      <c r="N217" t="s">
        <v>9</v>
      </c>
      <c r="O217" t="s">
        <v>171</v>
      </c>
      <c r="P217" s="50">
        <v>2210807</v>
      </c>
      <c r="Q217" s="55">
        <f>-IFERROR(_xlfn.XLOOKUP(P217,'EXIM_EXIB TB MAY25'!E:E,'EXIM_EXIB TB MAY25'!K:K),0)</f>
        <v>496491.29</v>
      </c>
      <c r="R217" s="56">
        <f>Q217-GETPIVOTDATA("Sum of Total ECL MYR (C&amp;C)2",$N$194,"Type of Financing","Islamic","MFRS staging 2",2)</f>
        <v>-4.4542641844600439E-3</v>
      </c>
      <c r="U217"/>
      <c r="V217"/>
      <c r="W217"/>
    </row>
    <row r="218" spans="6:23" x14ac:dyDescent="0.25">
      <c r="F218" s="49"/>
      <c r="H218"/>
      <c r="I218"/>
      <c r="J218"/>
      <c r="L218" s="1"/>
      <c r="N218" s="51"/>
      <c r="U218"/>
      <c r="V218"/>
      <c r="W218"/>
    </row>
    <row r="219" spans="6:23" x14ac:dyDescent="0.25">
      <c r="H219"/>
      <c r="I219"/>
      <c r="J219"/>
    </row>
    <row r="220" spans="6:23" x14ac:dyDescent="0.25">
      <c r="I220"/>
      <c r="J220"/>
      <c r="K220"/>
    </row>
    <row r="221" spans="6:23" x14ac:dyDescent="0.25">
      <c r="I221" s="37" t="s">
        <v>166</v>
      </c>
      <c r="J221" s="37" t="s">
        <v>892</v>
      </c>
      <c r="K221"/>
      <c r="L221"/>
      <c r="M221"/>
      <c r="N221" s="37" t="s">
        <v>168</v>
      </c>
      <c r="O221" s="37" t="s">
        <v>892</v>
      </c>
      <c r="P221"/>
      <c r="Q221"/>
      <c r="R221"/>
      <c r="S221" s="37" t="s">
        <v>160</v>
      </c>
      <c r="T221" s="37" t="s">
        <v>892</v>
      </c>
      <c r="U221"/>
      <c r="V221"/>
      <c r="W221"/>
    </row>
    <row r="222" spans="6:23" x14ac:dyDescent="0.25">
      <c r="I222" s="37" t="s">
        <v>157</v>
      </c>
      <c r="J222" t="s">
        <v>163</v>
      </c>
      <c r="K222" t="s">
        <v>162</v>
      </c>
      <c r="L222" t="s">
        <v>158</v>
      </c>
      <c r="M222"/>
      <c r="N222" s="37" t="s">
        <v>157</v>
      </c>
      <c r="O222" t="s">
        <v>163</v>
      </c>
      <c r="P222" t="s">
        <v>162</v>
      </c>
      <c r="Q222" t="s">
        <v>158</v>
      </c>
      <c r="R222"/>
      <c r="S222" s="37" t="s">
        <v>157</v>
      </c>
      <c r="T222" t="s">
        <v>163</v>
      </c>
      <c r="U222" t="s">
        <v>162</v>
      </c>
      <c r="V222" t="s">
        <v>158</v>
      </c>
      <c r="W222"/>
    </row>
    <row r="223" spans="6:23" x14ac:dyDescent="0.25">
      <c r="I223" s="38">
        <v>1</v>
      </c>
      <c r="J223" s="39">
        <v>2422483.2290944722</v>
      </c>
      <c r="K223" s="39">
        <v>24072120.867179342</v>
      </c>
      <c r="L223" s="39">
        <v>26494604.096273813</v>
      </c>
      <c r="M223"/>
      <c r="N223" s="38">
        <v>1</v>
      </c>
      <c r="O223" s="54">
        <v>1712653.0827203034</v>
      </c>
      <c r="P223" s="54">
        <v>15851538.185099132</v>
      </c>
      <c r="Q223" s="54">
        <v>17564191.267819434</v>
      </c>
      <c r="R223"/>
      <c r="S223" s="38" t="s">
        <v>30</v>
      </c>
      <c r="T223" s="54">
        <v>689189.11271200073</v>
      </c>
      <c r="U223" s="54">
        <v>2290102.8421046389</v>
      </c>
      <c r="V223" s="54">
        <v>2979291.9548166394</v>
      </c>
      <c r="W223"/>
    </row>
    <row r="224" spans="6:23" x14ac:dyDescent="0.25">
      <c r="I224" s="41" t="s">
        <v>30</v>
      </c>
      <c r="J224" s="39">
        <v>1626493.6854323042</v>
      </c>
      <c r="K224" s="39">
        <v>2322429.4081752482</v>
      </c>
      <c r="L224" s="39">
        <v>3948923.0936075523</v>
      </c>
      <c r="M224"/>
      <c r="N224" s="41" t="s">
        <v>30</v>
      </c>
      <c r="O224" s="54">
        <v>937304.57272030343</v>
      </c>
      <c r="P224" s="54">
        <v>32326.566070609064</v>
      </c>
      <c r="Q224" s="54">
        <v>969631.13879091246</v>
      </c>
      <c r="R224"/>
      <c r="S224" s="41">
        <v>1</v>
      </c>
      <c r="T224" s="54">
        <v>689189.11271200073</v>
      </c>
      <c r="U224" s="54">
        <v>2290102.8421046389</v>
      </c>
      <c r="V224" s="54">
        <v>2979291.9548166394</v>
      </c>
      <c r="W224"/>
    </row>
    <row r="225" spans="9:23" x14ac:dyDescent="0.25">
      <c r="I225" s="41" t="s">
        <v>9</v>
      </c>
      <c r="J225" s="39">
        <v>795989.54366216809</v>
      </c>
      <c r="K225" s="39">
        <v>21749691.459004093</v>
      </c>
      <c r="L225" s="39">
        <v>22545681.002666261</v>
      </c>
      <c r="M225"/>
      <c r="N225" s="41" t="s">
        <v>9</v>
      </c>
      <c r="O225" s="54">
        <v>775348.51</v>
      </c>
      <c r="P225" s="54">
        <v>15819211.619028524</v>
      </c>
      <c r="Q225" s="54">
        <v>16594560.129028523</v>
      </c>
      <c r="R225"/>
      <c r="S225" s="38" t="s">
        <v>9</v>
      </c>
      <c r="T225" s="54">
        <v>22636.613765701379</v>
      </c>
      <c r="U225" s="54">
        <v>9758797.3496029247</v>
      </c>
      <c r="V225" s="54">
        <v>9781433.9633686263</v>
      </c>
      <c r="W225"/>
    </row>
    <row r="226" spans="9:23" x14ac:dyDescent="0.25">
      <c r="I226" s="38">
        <v>2</v>
      </c>
      <c r="J226" s="39">
        <v>3905.4361640927118</v>
      </c>
      <c r="K226" s="39">
        <v>4322898.9480210664</v>
      </c>
      <c r="L226" s="39">
        <v>4326804.3841851586</v>
      </c>
      <c r="M226"/>
      <c r="N226" s="38">
        <v>2</v>
      </c>
      <c r="O226" s="54">
        <v>1909.856060559418</v>
      </c>
      <c r="P226" s="54">
        <v>494581.43839370477</v>
      </c>
      <c r="Q226" s="54">
        <v>496491.29445426416</v>
      </c>
      <c r="R226"/>
      <c r="S226" s="41">
        <v>1</v>
      </c>
      <c r="T226" s="54">
        <v>20641.033662168084</v>
      </c>
      <c r="U226" s="54">
        <v>8502620.1289107166</v>
      </c>
      <c r="V226" s="54">
        <v>8523261.1625728849</v>
      </c>
      <c r="W226"/>
    </row>
    <row r="227" spans="9:23" x14ac:dyDescent="0.25">
      <c r="I227" s="41" t="s">
        <v>9</v>
      </c>
      <c r="J227" s="39">
        <v>3905.4361640927118</v>
      </c>
      <c r="K227" s="39">
        <v>4322898.9480210664</v>
      </c>
      <c r="L227" s="39">
        <v>4326804.3841851586</v>
      </c>
      <c r="M227"/>
      <c r="N227" s="41" t="s">
        <v>30</v>
      </c>
      <c r="O227" s="54"/>
      <c r="P227" s="54">
        <v>0</v>
      </c>
      <c r="Q227" s="54">
        <v>0</v>
      </c>
      <c r="R227"/>
      <c r="S227" s="41">
        <v>2</v>
      </c>
      <c r="T227" s="54">
        <v>1995.5801035332938</v>
      </c>
      <c r="U227" s="54">
        <v>1256177.2206922085</v>
      </c>
      <c r="V227" s="54">
        <v>1258172.8007957418</v>
      </c>
      <c r="W227"/>
    </row>
    <row r="228" spans="9:23" x14ac:dyDescent="0.25">
      <c r="I228" s="38" t="s">
        <v>158</v>
      </c>
      <c r="J228" s="39">
        <v>2426388.665258565</v>
      </c>
      <c r="K228" s="39">
        <v>28395019.815200407</v>
      </c>
      <c r="L228" s="39">
        <v>30821408.480458971</v>
      </c>
      <c r="M228"/>
      <c r="N228" s="41" t="s">
        <v>9</v>
      </c>
      <c r="O228" s="54">
        <v>1909.856060559418</v>
      </c>
      <c r="P228" s="54">
        <v>494581.43839370477</v>
      </c>
      <c r="Q228" s="54">
        <v>496491.29445426416</v>
      </c>
      <c r="R228"/>
      <c r="S228" s="38" t="s">
        <v>158</v>
      </c>
      <c r="T228" s="54">
        <v>711825.72647770215</v>
      </c>
      <c r="U228" s="54">
        <v>12048900.191707565</v>
      </c>
      <c r="V228" s="54">
        <v>12760725.918185266</v>
      </c>
      <c r="W228"/>
    </row>
    <row r="229" spans="9:23" x14ac:dyDescent="0.25">
      <c r="I229"/>
      <c r="J229"/>
      <c r="K229"/>
      <c r="L229"/>
      <c r="M229"/>
      <c r="N229" s="38" t="s">
        <v>158</v>
      </c>
      <c r="O229" s="54">
        <v>1714562.9387808628</v>
      </c>
      <c r="P229" s="54">
        <v>16346119.623492837</v>
      </c>
      <c r="Q229" s="54">
        <v>18060682.5622737</v>
      </c>
      <c r="R229"/>
      <c r="S229"/>
      <c r="T229"/>
      <c r="U229"/>
      <c r="V229"/>
      <c r="W229"/>
    </row>
    <row r="230" spans="9:23" x14ac:dyDescent="0.25"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</row>
    <row r="231" spans="9:23" x14ac:dyDescent="0.25"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</row>
    <row r="232" spans="9:23" x14ac:dyDescent="0.25"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</row>
    <row r="233" spans="9:23" x14ac:dyDescent="0.25"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</row>
    <row r="234" spans="9:23" x14ac:dyDescent="0.25">
      <c r="I234"/>
      <c r="J234"/>
      <c r="K234"/>
      <c r="L234"/>
      <c r="N234"/>
      <c r="O234"/>
      <c r="P234"/>
    </row>
    <row r="235" spans="9:23" x14ac:dyDescent="0.25">
      <c r="I235"/>
      <c r="J235"/>
      <c r="K235"/>
      <c r="L235"/>
      <c r="N235"/>
      <c r="O235"/>
      <c r="P235"/>
    </row>
    <row r="236" spans="9:23" x14ac:dyDescent="0.25">
      <c r="I236"/>
      <c r="J236"/>
      <c r="K236"/>
      <c r="N236"/>
      <c r="O236"/>
      <c r="P236"/>
    </row>
    <row r="237" spans="9:23" x14ac:dyDescent="0.25">
      <c r="I237"/>
      <c r="J237"/>
      <c r="K237"/>
      <c r="N237"/>
      <c r="O237"/>
      <c r="P237"/>
    </row>
    <row r="238" spans="9:23" x14ac:dyDescent="0.25">
      <c r="I238"/>
      <c r="J238"/>
      <c r="K238"/>
      <c r="N238"/>
      <c r="O238"/>
      <c r="P238"/>
    </row>
  </sheetData>
  <autoFilter ref="A2:S181" xr:uid="{D29B3954-D0D4-4F59-8EF4-1C8BA78E4D93}"/>
  <mergeCells count="6">
    <mergeCell ref="Q1:S1"/>
    <mergeCell ref="N1:P1"/>
    <mergeCell ref="K1:M1"/>
    <mergeCell ref="K186:M186"/>
    <mergeCell ref="N186:P186"/>
    <mergeCell ref="Q186:S18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FA7AE-6B70-4406-B089-1FCD54E757B9}">
  <sheetPr>
    <tabColor rgb="FF00B0F0"/>
  </sheetPr>
  <dimension ref="A1:R4023"/>
  <sheetViews>
    <sheetView topLeftCell="A705" workbookViewId="0">
      <selection activeCell="I721" sqref="I721"/>
    </sheetView>
  </sheetViews>
  <sheetFormatPr defaultRowHeight="15" x14ac:dyDescent="0.25"/>
  <sheetData>
    <row r="1" spans="1:18" x14ac:dyDescent="0.25">
      <c r="A1" t="s">
        <v>2710</v>
      </c>
    </row>
    <row r="2" spans="1:18" x14ac:dyDescent="0.25">
      <c r="A2" t="s">
        <v>172</v>
      </c>
    </row>
    <row r="4" spans="1:18" x14ac:dyDescent="0.25">
      <c r="A4" t="s">
        <v>173</v>
      </c>
      <c r="F4" t="s">
        <v>174</v>
      </c>
      <c r="G4" t="s">
        <v>175</v>
      </c>
      <c r="I4" t="s">
        <v>176</v>
      </c>
      <c r="N4" t="s">
        <v>177</v>
      </c>
      <c r="P4" t="s">
        <v>11</v>
      </c>
    </row>
    <row r="6" spans="1:18" x14ac:dyDescent="0.25">
      <c r="B6" t="s">
        <v>178</v>
      </c>
      <c r="C6" t="s">
        <v>179</v>
      </c>
      <c r="D6" t="s">
        <v>180</v>
      </c>
      <c r="E6" t="s">
        <v>181</v>
      </c>
      <c r="J6" t="s">
        <v>182</v>
      </c>
      <c r="L6" t="s">
        <v>183</v>
      </c>
      <c r="O6" t="s">
        <v>184</v>
      </c>
      <c r="Q6" t="s">
        <v>185</v>
      </c>
      <c r="R6" t="s">
        <v>186</v>
      </c>
    </row>
    <row r="7" spans="1:18" x14ac:dyDescent="0.25">
      <c r="B7" t="s">
        <v>187</v>
      </c>
      <c r="C7" t="s">
        <v>188</v>
      </c>
      <c r="D7" t="s">
        <v>189</v>
      </c>
      <c r="J7" t="s">
        <v>2707</v>
      </c>
      <c r="L7" t="s">
        <v>190</v>
      </c>
      <c r="O7" t="s">
        <v>192</v>
      </c>
      <c r="Q7" t="s">
        <v>193</v>
      </c>
      <c r="R7" t="s">
        <v>194</v>
      </c>
    </row>
    <row r="9" spans="1:18" x14ac:dyDescent="0.25">
      <c r="E9" t="s">
        <v>195</v>
      </c>
    </row>
    <row r="10" spans="1:18" x14ac:dyDescent="0.25">
      <c r="E10" t="s">
        <v>196</v>
      </c>
    </row>
    <row r="11" spans="1:18" x14ac:dyDescent="0.25">
      <c r="C11" t="s">
        <v>174</v>
      </c>
      <c r="D11" t="s">
        <v>176</v>
      </c>
      <c r="E11">
        <v>110104</v>
      </c>
      <c r="H11" t="s">
        <v>484</v>
      </c>
      <c r="K11">
        <v>0</v>
      </c>
      <c r="M11">
        <v>0</v>
      </c>
      <c r="O11">
        <v>0</v>
      </c>
    </row>
    <row r="12" spans="1:18" x14ac:dyDescent="0.25">
      <c r="C12" t="s">
        <v>174</v>
      </c>
      <c r="D12" t="s">
        <v>176</v>
      </c>
      <c r="E12">
        <v>110105</v>
      </c>
      <c r="H12" t="s">
        <v>485</v>
      </c>
      <c r="K12">
        <v>0</v>
      </c>
      <c r="M12">
        <v>0</v>
      </c>
      <c r="O12">
        <v>0</v>
      </c>
    </row>
    <row r="13" spans="1:18" x14ac:dyDescent="0.25">
      <c r="C13" t="s">
        <v>174</v>
      </c>
      <c r="D13" t="s">
        <v>176</v>
      </c>
      <c r="E13">
        <v>110106</v>
      </c>
      <c r="H13" t="s">
        <v>486</v>
      </c>
      <c r="K13">
        <v>0</v>
      </c>
      <c r="M13">
        <v>0</v>
      </c>
      <c r="O13">
        <v>0</v>
      </c>
    </row>
    <row r="14" spans="1:18" x14ac:dyDescent="0.25">
      <c r="C14" t="s">
        <v>174</v>
      </c>
      <c r="D14" t="s">
        <v>176</v>
      </c>
      <c r="E14">
        <v>110107</v>
      </c>
      <c r="H14" t="s">
        <v>487</v>
      </c>
      <c r="K14">
        <v>0</v>
      </c>
      <c r="M14">
        <v>0</v>
      </c>
      <c r="O14">
        <v>0</v>
      </c>
    </row>
    <row r="15" spans="1:18" x14ac:dyDescent="0.25">
      <c r="C15" t="s">
        <v>174</v>
      </c>
      <c r="D15" t="s">
        <v>176</v>
      </c>
      <c r="E15">
        <v>110108</v>
      </c>
      <c r="H15" t="s">
        <v>488</v>
      </c>
      <c r="K15">
        <v>0</v>
      </c>
      <c r="M15">
        <v>0</v>
      </c>
      <c r="O15">
        <v>0</v>
      </c>
    </row>
    <row r="16" spans="1:18" x14ac:dyDescent="0.25">
      <c r="C16" t="s">
        <v>174</v>
      </c>
      <c r="D16" t="s">
        <v>176</v>
      </c>
      <c r="E16">
        <v>110109</v>
      </c>
      <c r="H16" t="s">
        <v>489</v>
      </c>
      <c r="K16">
        <v>0</v>
      </c>
      <c r="M16">
        <v>0</v>
      </c>
      <c r="O16">
        <v>0</v>
      </c>
    </row>
    <row r="17" spans="3:18" x14ac:dyDescent="0.25">
      <c r="C17" t="s">
        <v>174</v>
      </c>
      <c r="D17" t="s">
        <v>176</v>
      </c>
      <c r="E17">
        <v>110110</v>
      </c>
      <c r="H17" t="s">
        <v>490</v>
      </c>
      <c r="K17">
        <v>0</v>
      </c>
      <c r="M17">
        <v>0</v>
      </c>
      <c r="O17">
        <v>0</v>
      </c>
    </row>
    <row r="18" spans="3:18" x14ac:dyDescent="0.25">
      <c r="C18" t="s">
        <v>174</v>
      </c>
      <c r="D18" t="s">
        <v>176</v>
      </c>
      <c r="E18">
        <v>110111</v>
      </c>
      <c r="H18" t="s">
        <v>491</v>
      </c>
      <c r="K18">
        <v>0</v>
      </c>
      <c r="M18">
        <v>0</v>
      </c>
      <c r="O18">
        <v>0</v>
      </c>
    </row>
    <row r="19" spans="3:18" x14ac:dyDescent="0.25">
      <c r="C19" t="s">
        <v>174</v>
      </c>
      <c r="D19" t="s">
        <v>176</v>
      </c>
      <c r="E19">
        <v>110203</v>
      </c>
      <c r="H19" t="s">
        <v>495</v>
      </c>
      <c r="K19">
        <v>0</v>
      </c>
      <c r="M19">
        <v>0</v>
      </c>
      <c r="O19">
        <v>0</v>
      </c>
    </row>
    <row r="20" spans="3:18" x14ac:dyDescent="0.25">
      <c r="C20" t="s">
        <v>174</v>
      </c>
      <c r="D20" t="s">
        <v>176</v>
      </c>
      <c r="E20">
        <v>110204</v>
      </c>
      <c r="H20" t="s">
        <v>496</v>
      </c>
      <c r="K20">
        <v>0</v>
      </c>
      <c r="M20">
        <v>0</v>
      </c>
      <c r="O20">
        <v>0</v>
      </c>
    </row>
    <row r="21" spans="3:18" x14ac:dyDescent="0.25">
      <c r="C21" t="s">
        <v>174</v>
      </c>
      <c r="D21" t="s">
        <v>176</v>
      </c>
      <c r="E21">
        <v>110205</v>
      </c>
      <c r="H21" t="s">
        <v>497</v>
      </c>
      <c r="K21">
        <v>0</v>
      </c>
      <c r="M21">
        <v>0</v>
      </c>
      <c r="O21">
        <v>0</v>
      </c>
    </row>
    <row r="22" spans="3:18" x14ac:dyDescent="0.25">
      <c r="C22" t="s">
        <v>174</v>
      </c>
      <c r="D22" t="s">
        <v>176</v>
      </c>
      <c r="E22">
        <v>110206</v>
      </c>
      <c r="H22" t="s">
        <v>498</v>
      </c>
      <c r="K22">
        <v>0</v>
      </c>
      <c r="M22">
        <v>0</v>
      </c>
      <c r="O22">
        <v>0</v>
      </c>
    </row>
    <row r="23" spans="3:18" x14ac:dyDescent="0.25">
      <c r="C23" t="s">
        <v>174</v>
      </c>
      <c r="D23" t="s">
        <v>176</v>
      </c>
      <c r="E23">
        <v>110207</v>
      </c>
      <c r="H23" t="s">
        <v>499</v>
      </c>
      <c r="K23">
        <v>0</v>
      </c>
      <c r="M23">
        <v>0</v>
      </c>
      <c r="O23">
        <v>0</v>
      </c>
    </row>
    <row r="24" spans="3:18" x14ac:dyDescent="0.25">
      <c r="C24" t="s">
        <v>174</v>
      </c>
      <c r="D24" t="s">
        <v>176</v>
      </c>
      <c r="E24">
        <v>110208</v>
      </c>
      <c r="H24" t="s">
        <v>500</v>
      </c>
      <c r="K24">
        <v>0</v>
      </c>
      <c r="M24">
        <v>0</v>
      </c>
      <c r="O24">
        <v>0</v>
      </c>
    </row>
    <row r="25" spans="3:18" x14ac:dyDescent="0.25">
      <c r="C25" t="s">
        <v>174</v>
      </c>
      <c r="D25" t="s">
        <v>176</v>
      </c>
      <c r="E25">
        <v>110209</v>
      </c>
      <c r="H25" t="s">
        <v>501</v>
      </c>
      <c r="K25">
        <v>0</v>
      </c>
      <c r="M25">
        <v>0</v>
      </c>
      <c r="O25">
        <v>0</v>
      </c>
    </row>
    <row r="26" spans="3:18" x14ac:dyDescent="0.25">
      <c r="E26" t="s">
        <v>505</v>
      </c>
      <c r="K26">
        <v>0</v>
      </c>
      <c r="M26">
        <v>0</v>
      </c>
      <c r="O26">
        <v>0</v>
      </c>
      <c r="R26" t="s">
        <v>325</v>
      </c>
    </row>
    <row r="28" spans="3:18" x14ac:dyDescent="0.25">
      <c r="C28" t="s">
        <v>174</v>
      </c>
      <c r="D28" t="s">
        <v>176</v>
      </c>
      <c r="E28">
        <v>120201</v>
      </c>
      <c r="H28" t="s">
        <v>910</v>
      </c>
      <c r="K28">
        <v>0</v>
      </c>
      <c r="M28">
        <v>0</v>
      </c>
      <c r="O28">
        <v>0</v>
      </c>
    </row>
    <row r="29" spans="3:18" x14ac:dyDescent="0.25">
      <c r="E29" t="s">
        <v>911</v>
      </c>
      <c r="K29">
        <v>0</v>
      </c>
      <c r="M29">
        <v>0</v>
      </c>
      <c r="O29">
        <v>0</v>
      </c>
      <c r="R29" t="s">
        <v>325</v>
      </c>
    </row>
    <row r="31" spans="3:18" x14ac:dyDescent="0.25">
      <c r="C31" t="s">
        <v>174</v>
      </c>
      <c r="D31" t="s">
        <v>176</v>
      </c>
      <c r="E31">
        <v>110101</v>
      </c>
      <c r="H31" t="s">
        <v>506</v>
      </c>
      <c r="K31">
        <v>0</v>
      </c>
      <c r="M31">
        <v>0</v>
      </c>
      <c r="O31">
        <v>0</v>
      </c>
    </row>
    <row r="32" spans="3:18" x14ac:dyDescent="0.25">
      <c r="C32" t="s">
        <v>174</v>
      </c>
      <c r="D32" t="s">
        <v>176</v>
      </c>
      <c r="E32">
        <v>110102</v>
      </c>
      <c r="H32" t="s">
        <v>912</v>
      </c>
      <c r="K32">
        <v>0</v>
      </c>
      <c r="M32">
        <v>0</v>
      </c>
      <c r="O32">
        <v>0</v>
      </c>
    </row>
    <row r="33" spans="3:18" x14ac:dyDescent="0.25">
      <c r="C33" t="s">
        <v>174</v>
      </c>
      <c r="D33" t="s">
        <v>176</v>
      </c>
      <c r="E33">
        <v>110103</v>
      </c>
      <c r="H33" t="s">
        <v>507</v>
      </c>
      <c r="K33">
        <v>0</v>
      </c>
      <c r="M33">
        <v>0</v>
      </c>
      <c r="O33">
        <v>0</v>
      </c>
    </row>
    <row r="34" spans="3:18" x14ac:dyDescent="0.25">
      <c r="C34" t="s">
        <v>174</v>
      </c>
      <c r="D34" t="s">
        <v>176</v>
      </c>
      <c r="E34">
        <v>110201</v>
      </c>
      <c r="H34" t="s">
        <v>913</v>
      </c>
      <c r="K34">
        <v>0</v>
      </c>
      <c r="M34">
        <v>0</v>
      </c>
      <c r="O34">
        <v>0</v>
      </c>
    </row>
    <row r="35" spans="3:18" x14ac:dyDescent="0.25">
      <c r="C35" t="s">
        <v>174</v>
      </c>
      <c r="D35" t="s">
        <v>176</v>
      </c>
      <c r="E35">
        <v>110202</v>
      </c>
      <c r="H35" t="s">
        <v>508</v>
      </c>
      <c r="K35">
        <v>0</v>
      </c>
      <c r="M35">
        <v>0</v>
      </c>
      <c r="O35">
        <v>0</v>
      </c>
    </row>
    <row r="36" spans="3:18" x14ac:dyDescent="0.25">
      <c r="C36" t="s">
        <v>174</v>
      </c>
      <c r="D36" t="s">
        <v>176</v>
      </c>
      <c r="E36">
        <v>110400</v>
      </c>
      <c r="H36" t="s">
        <v>509</v>
      </c>
      <c r="K36">
        <v>0</v>
      </c>
      <c r="M36">
        <v>0</v>
      </c>
      <c r="O36">
        <v>0</v>
      </c>
    </row>
    <row r="37" spans="3:18" x14ac:dyDescent="0.25">
      <c r="E37" t="s">
        <v>510</v>
      </c>
      <c r="K37">
        <v>0</v>
      </c>
      <c r="M37">
        <v>0</v>
      </c>
      <c r="O37">
        <v>0</v>
      </c>
      <c r="R37" t="s">
        <v>325</v>
      </c>
    </row>
    <row r="39" spans="3:18" x14ac:dyDescent="0.25">
      <c r="C39" t="s">
        <v>174</v>
      </c>
      <c r="D39" t="s">
        <v>176</v>
      </c>
      <c r="E39">
        <v>120101</v>
      </c>
      <c r="H39" t="s">
        <v>511</v>
      </c>
      <c r="K39">
        <v>0</v>
      </c>
      <c r="M39">
        <v>0</v>
      </c>
      <c r="O39">
        <v>0</v>
      </c>
    </row>
    <row r="40" spans="3:18" x14ac:dyDescent="0.25">
      <c r="E40" t="s">
        <v>512</v>
      </c>
      <c r="K40">
        <v>0</v>
      </c>
      <c r="M40">
        <v>0</v>
      </c>
      <c r="O40">
        <v>0</v>
      </c>
      <c r="R40" t="s">
        <v>325</v>
      </c>
    </row>
    <row r="42" spans="3:18" x14ac:dyDescent="0.25">
      <c r="C42" t="s">
        <v>174</v>
      </c>
      <c r="D42" t="s">
        <v>176</v>
      </c>
      <c r="E42">
        <v>140700</v>
      </c>
      <c r="H42" t="s">
        <v>914</v>
      </c>
      <c r="K42">
        <v>0</v>
      </c>
      <c r="M42">
        <v>0</v>
      </c>
      <c r="O42">
        <v>0</v>
      </c>
    </row>
    <row r="43" spans="3:18" x14ac:dyDescent="0.25">
      <c r="E43" t="s">
        <v>915</v>
      </c>
      <c r="K43">
        <v>0</v>
      </c>
      <c r="M43">
        <v>0</v>
      </c>
      <c r="O43">
        <v>0</v>
      </c>
      <c r="R43" t="s">
        <v>325</v>
      </c>
    </row>
    <row r="45" spans="3:18" x14ac:dyDescent="0.25">
      <c r="E45" t="s">
        <v>197</v>
      </c>
    </row>
    <row r="46" spans="3:18" x14ac:dyDescent="0.25">
      <c r="C46" t="s">
        <v>174</v>
      </c>
      <c r="D46" t="s">
        <v>176</v>
      </c>
      <c r="E46">
        <v>140200</v>
      </c>
      <c r="H46" t="s">
        <v>916</v>
      </c>
      <c r="K46">
        <v>0</v>
      </c>
      <c r="M46">
        <v>0</v>
      </c>
      <c r="O46">
        <v>0</v>
      </c>
    </row>
    <row r="47" spans="3:18" x14ac:dyDescent="0.25">
      <c r="E47" t="s">
        <v>917</v>
      </c>
      <c r="K47">
        <v>0</v>
      </c>
      <c r="M47">
        <v>0</v>
      </c>
      <c r="O47">
        <v>0</v>
      </c>
      <c r="R47" t="s">
        <v>201</v>
      </c>
    </row>
    <row r="48" spans="3:18" x14ac:dyDescent="0.25">
      <c r="C48" t="s">
        <v>174</v>
      </c>
      <c r="D48" t="s">
        <v>176</v>
      </c>
      <c r="E48">
        <v>140400</v>
      </c>
      <c r="H48" t="s">
        <v>918</v>
      </c>
      <c r="K48">
        <v>0</v>
      </c>
      <c r="M48">
        <v>0</v>
      </c>
      <c r="O48">
        <v>0</v>
      </c>
    </row>
    <row r="49" spans="3:18" x14ac:dyDescent="0.25">
      <c r="E49" t="s">
        <v>919</v>
      </c>
      <c r="K49">
        <v>0</v>
      </c>
      <c r="M49">
        <v>0</v>
      </c>
      <c r="O49">
        <v>0</v>
      </c>
      <c r="R49" t="s">
        <v>201</v>
      </c>
    </row>
    <row r="50" spans="3:18" x14ac:dyDescent="0.25">
      <c r="C50" t="s">
        <v>174</v>
      </c>
      <c r="D50" t="s">
        <v>176</v>
      </c>
      <c r="E50">
        <v>140100</v>
      </c>
      <c r="H50" t="s">
        <v>920</v>
      </c>
      <c r="K50">
        <v>0</v>
      </c>
      <c r="M50">
        <v>0</v>
      </c>
      <c r="O50">
        <v>0</v>
      </c>
    </row>
    <row r="51" spans="3:18" x14ac:dyDescent="0.25">
      <c r="E51" t="s">
        <v>921</v>
      </c>
      <c r="K51">
        <v>0</v>
      </c>
      <c r="M51">
        <v>0</v>
      </c>
      <c r="O51">
        <v>0</v>
      </c>
      <c r="R51" t="s">
        <v>201</v>
      </c>
    </row>
    <row r="52" spans="3:18" x14ac:dyDescent="0.25">
      <c r="C52" t="s">
        <v>174</v>
      </c>
      <c r="D52" t="s">
        <v>176</v>
      </c>
      <c r="E52">
        <v>140300</v>
      </c>
      <c r="H52" t="s">
        <v>922</v>
      </c>
      <c r="K52">
        <v>0</v>
      </c>
      <c r="M52">
        <v>0</v>
      </c>
      <c r="O52">
        <v>0</v>
      </c>
    </row>
    <row r="53" spans="3:18" x14ac:dyDescent="0.25">
      <c r="C53" t="s">
        <v>174</v>
      </c>
      <c r="D53" t="s">
        <v>176</v>
      </c>
      <c r="E53">
        <v>140301</v>
      </c>
      <c r="H53" t="s">
        <v>923</v>
      </c>
      <c r="K53">
        <v>0</v>
      </c>
      <c r="M53">
        <v>0</v>
      </c>
      <c r="O53">
        <v>0</v>
      </c>
    </row>
    <row r="54" spans="3:18" x14ac:dyDescent="0.25">
      <c r="C54" t="s">
        <v>174</v>
      </c>
      <c r="D54" t="s">
        <v>176</v>
      </c>
      <c r="E54">
        <v>140302</v>
      </c>
      <c r="H54" t="s">
        <v>924</v>
      </c>
      <c r="K54">
        <v>0</v>
      </c>
      <c r="M54">
        <v>0</v>
      </c>
      <c r="O54">
        <v>0</v>
      </c>
    </row>
    <row r="55" spans="3:18" x14ac:dyDescent="0.25">
      <c r="C55" t="s">
        <v>174</v>
      </c>
      <c r="D55" t="s">
        <v>176</v>
      </c>
      <c r="E55">
        <v>1133272</v>
      </c>
      <c r="H55" t="s">
        <v>198</v>
      </c>
      <c r="K55" s="40">
        <v>-5010742.22</v>
      </c>
      <c r="M55" s="40">
        <v>-5010742.22</v>
      </c>
      <c r="O55">
        <v>0</v>
      </c>
    </row>
    <row r="56" spans="3:18" x14ac:dyDescent="0.25">
      <c r="C56" t="s">
        <v>174</v>
      </c>
      <c r="D56" t="s">
        <v>176</v>
      </c>
      <c r="E56">
        <v>1140201</v>
      </c>
      <c r="H56" t="s">
        <v>199</v>
      </c>
      <c r="K56" s="40">
        <v>9565962.4199999999</v>
      </c>
      <c r="M56" s="40">
        <v>9565962.4199999999</v>
      </c>
      <c r="O56">
        <v>0</v>
      </c>
    </row>
    <row r="57" spans="3:18" x14ac:dyDescent="0.25">
      <c r="E57" t="s">
        <v>200</v>
      </c>
      <c r="K57" s="40">
        <v>4555220.2</v>
      </c>
      <c r="M57" s="40">
        <v>4555220.2</v>
      </c>
      <c r="O57">
        <v>0</v>
      </c>
      <c r="R57" t="s">
        <v>201</v>
      </c>
    </row>
    <row r="58" spans="3:18" x14ac:dyDescent="0.25">
      <c r="E58" t="s">
        <v>202</v>
      </c>
    </row>
    <row r="59" spans="3:18" x14ac:dyDescent="0.25">
      <c r="C59" t="s">
        <v>174</v>
      </c>
      <c r="D59" t="s">
        <v>176</v>
      </c>
      <c r="E59">
        <v>1133037</v>
      </c>
      <c r="H59" t="s">
        <v>925</v>
      </c>
      <c r="K59">
        <v>0</v>
      </c>
      <c r="M59">
        <v>0</v>
      </c>
      <c r="O59">
        <v>0</v>
      </c>
    </row>
    <row r="60" spans="3:18" x14ac:dyDescent="0.25">
      <c r="C60" t="s">
        <v>174</v>
      </c>
      <c r="D60" t="s">
        <v>176</v>
      </c>
      <c r="E60">
        <v>1133247</v>
      </c>
      <c r="H60" t="s">
        <v>926</v>
      </c>
      <c r="K60">
        <v>0</v>
      </c>
      <c r="M60">
        <v>0</v>
      </c>
      <c r="O60">
        <v>0</v>
      </c>
    </row>
    <row r="61" spans="3:18" x14ac:dyDescent="0.25">
      <c r="C61" t="s">
        <v>174</v>
      </c>
      <c r="D61" t="s">
        <v>176</v>
      </c>
      <c r="E61">
        <v>1133248</v>
      </c>
      <c r="H61" t="s">
        <v>927</v>
      </c>
      <c r="K61">
        <v>0</v>
      </c>
      <c r="M61">
        <v>0</v>
      </c>
      <c r="O61">
        <v>0</v>
      </c>
    </row>
    <row r="62" spans="3:18" x14ac:dyDescent="0.25">
      <c r="C62" t="s">
        <v>174</v>
      </c>
      <c r="D62" t="s">
        <v>176</v>
      </c>
      <c r="E62">
        <v>1133257</v>
      </c>
      <c r="H62" t="s">
        <v>203</v>
      </c>
      <c r="K62" s="40">
        <v>14596730</v>
      </c>
      <c r="M62" s="40">
        <v>19004539.280000001</v>
      </c>
      <c r="O62" s="40">
        <v>-4407809.28</v>
      </c>
      <c r="Q62">
        <v>-23.2</v>
      </c>
    </row>
    <row r="63" spans="3:18" x14ac:dyDescent="0.25">
      <c r="C63" t="s">
        <v>174</v>
      </c>
      <c r="D63" t="s">
        <v>176</v>
      </c>
      <c r="E63">
        <v>1133258</v>
      </c>
      <c r="H63" t="s">
        <v>204</v>
      </c>
      <c r="K63" s="40">
        <v>54949.36</v>
      </c>
      <c r="M63" s="40">
        <v>31340.46</v>
      </c>
      <c r="O63" s="40">
        <v>23608.9</v>
      </c>
      <c r="Q63">
        <v>75.3</v>
      </c>
    </row>
    <row r="64" spans="3:18" x14ac:dyDescent="0.25">
      <c r="C64" t="s">
        <v>174</v>
      </c>
      <c r="D64" t="s">
        <v>176</v>
      </c>
      <c r="E64">
        <v>1135021</v>
      </c>
      <c r="H64" t="s">
        <v>928</v>
      </c>
      <c r="K64">
        <v>0</v>
      </c>
      <c r="M64">
        <v>0</v>
      </c>
      <c r="O64">
        <v>0</v>
      </c>
    </row>
    <row r="65" spans="3:18" x14ac:dyDescent="0.25">
      <c r="K65" s="40">
        <v>14651679.359999999</v>
      </c>
      <c r="M65" s="40">
        <v>19035879.739999998</v>
      </c>
      <c r="O65" s="40">
        <v>-4384200.38</v>
      </c>
      <c r="Q65">
        <v>-23</v>
      </c>
      <c r="R65" t="s">
        <v>205</v>
      </c>
    </row>
    <row r="66" spans="3:18" x14ac:dyDescent="0.25">
      <c r="C66" t="s">
        <v>174</v>
      </c>
      <c r="D66" t="s">
        <v>176</v>
      </c>
      <c r="E66">
        <v>150000</v>
      </c>
      <c r="H66" t="s">
        <v>929</v>
      </c>
      <c r="K66">
        <v>0</v>
      </c>
      <c r="M66">
        <v>0</v>
      </c>
      <c r="O66">
        <v>0</v>
      </c>
    </row>
    <row r="67" spans="3:18" x14ac:dyDescent="0.25">
      <c r="C67" t="s">
        <v>174</v>
      </c>
      <c r="D67" t="s">
        <v>176</v>
      </c>
      <c r="E67">
        <v>151000</v>
      </c>
      <c r="H67" t="s">
        <v>930</v>
      </c>
      <c r="K67">
        <v>0</v>
      </c>
      <c r="M67">
        <v>0</v>
      </c>
      <c r="O67">
        <v>0</v>
      </c>
    </row>
    <row r="68" spans="3:18" x14ac:dyDescent="0.25">
      <c r="C68" t="s">
        <v>174</v>
      </c>
      <c r="D68" t="s">
        <v>176</v>
      </c>
      <c r="E68">
        <v>151001</v>
      </c>
      <c r="H68" t="s">
        <v>931</v>
      </c>
      <c r="K68">
        <v>0</v>
      </c>
      <c r="M68">
        <v>0</v>
      </c>
      <c r="O68">
        <v>0</v>
      </c>
    </row>
    <row r="69" spans="3:18" x14ac:dyDescent="0.25">
      <c r="C69" t="s">
        <v>174</v>
      </c>
      <c r="D69" t="s">
        <v>176</v>
      </c>
      <c r="E69">
        <v>151002</v>
      </c>
      <c r="H69" t="s">
        <v>932</v>
      </c>
      <c r="K69">
        <v>0</v>
      </c>
      <c r="M69">
        <v>0</v>
      </c>
      <c r="O69">
        <v>0</v>
      </c>
    </row>
    <row r="70" spans="3:18" x14ac:dyDescent="0.25">
      <c r="C70" t="s">
        <v>174</v>
      </c>
      <c r="D70" t="s">
        <v>176</v>
      </c>
      <c r="E70">
        <v>151004</v>
      </c>
      <c r="H70" t="s">
        <v>933</v>
      </c>
      <c r="K70">
        <v>0</v>
      </c>
      <c r="M70">
        <v>0</v>
      </c>
      <c r="O70">
        <v>0</v>
      </c>
    </row>
    <row r="71" spans="3:18" x14ac:dyDescent="0.25">
      <c r="C71" t="s">
        <v>174</v>
      </c>
      <c r="D71" t="s">
        <v>176</v>
      </c>
      <c r="E71">
        <v>151005</v>
      </c>
      <c r="H71" t="s">
        <v>934</v>
      </c>
      <c r="K71">
        <v>0</v>
      </c>
      <c r="M71">
        <v>0</v>
      </c>
      <c r="O71">
        <v>0</v>
      </c>
    </row>
    <row r="72" spans="3:18" x14ac:dyDescent="0.25">
      <c r="C72" t="s">
        <v>174</v>
      </c>
      <c r="D72" t="s">
        <v>176</v>
      </c>
      <c r="E72">
        <v>151006</v>
      </c>
      <c r="H72" t="s">
        <v>935</v>
      </c>
      <c r="K72">
        <v>0</v>
      </c>
      <c r="M72">
        <v>0</v>
      </c>
      <c r="O72">
        <v>0</v>
      </c>
    </row>
    <row r="73" spans="3:18" x14ac:dyDescent="0.25">
      <c r="K73">
        <v>0</v>
      </c>
      <c r="M73">
        <v>0</v>
      </c>
      <c r="O73">
        <v>0</v>
      </c>
      <c r="R73" t="s">
        <v>205</v>
      </c>
    </row>
    <row r="74" spans="3:18" x14ac:dyDescent="0.25">
      <c r="C74" t="s">
        <v>174</v>
      </c>
      <c r="D74" t="s">
        <v>176</v>
      </c>
      <c r="E74">
        <v>1138213</v>
      </c>
      <c r="H74" t="s">
        <v>516</v>
      </c>
      <c r="K74">
        <v>0</v>
      </c>
      <c r="M74">
        <v>0</v>
      </c>
      <c r="O74">
        <v>0</v>
      </c>
    </row>
    <row r="75" spans="3:18" x14ac:dyDescent="0.25">
      <c r="C75" t="s">
        <v>174</v>
      </c>
      <c r="D75" t="s">
        <v>176</v>
      </c>
      <c r="E75">
        <v>1138218</v>
      </c>
      <c r="H75" t="s">
        <v>936</v>
      </c>
      <c r="K75">
        <v>0</v>
      </c>
      <c r="M75">
        <v>0</v>
      </c>
      <c r="O75">
        <v>0</v>
      </c>
    </row>
    <row r="76" spans="3:18" x14ac:dyDescent="0.25">
      <c r="C76" t="s">
        <v>174</v>
      </c>
      <c r="D76" t="s">
        <v>176</v>
      </c>
      <c r="E76">
        <v>1138250</v>
      </c>
      <c r="H76" t="s">
        <v>517</v>
      </c>
      <c r="K76">
        <v>0</v>
      </c>
      <c r="M76">
        <v>0</v>
      </c>
      <c r="O76">
        <v>0</v>
      </c>
    </row>
    <row r="77" spans="3:18" x14ac:dyDescent="0.25">
      <c r="C77" t="s">
        <v>174</v>
      </c>
      <c r="D77" t="s">
        <v>176</v>
      </c>
      <c r="E77">
        <v>1138251</v>
      </c>
      <c r="H77" t="s">
        <v>937</v>
      </c>
      <c r="K77">
        <v>0</v>
      </c>
      <c r="M77">
        <v>0</v>
      </c>
      <c r="O77">
        <v>0</v>
      </c>
    </row>
    <row r="78" spans="3:18" x14ac:dyDescent="0.25">
      <c r="C78" t="s">
        <v>174</v>
      </c>
      <c r="D78" t="s">
        <v>176</v>
      </c>
      <c r="E78">
        <v>1138252</v>
      </c>
      <c r="H78" t="s">
        <v>518</v>
      </c>
      <c r="K78">
        <v>0</v>
      </c>
      <c r="M78">
        <v>0</v>
      </c>
      <c r="O78">
        <v>0</v>
      </c>
    </row>
    <row r="79" spans="3:18" x14ac:dyDescent="0.25">
      <c r="C79" t="s">
        <v>174</v>
      </c>
      <c r="D79" t="s">
        <v>176</v>
      </c>
      <c r="E79">
        <v>2228250</v>
      </c>
      <c r="H79" t="s">
        <v>519</v>
      </c>
      <c r="K79">
        <v>0</v>
      </c>
      <c r="M79">
        <v>0</v>
      </c>
      <c r="O79">
        <v>0</v>
      </c>
    </row>
    <row r="80" spans="3:18" x14ac:dyDescent="0.25">
      <c r="C80" t="s">
        <v>174</v>
      </c>
      <c r="D80" t="s">
        <v>176</v>
      </c>
      <c r="E80">
        <v>2228251</v>
      </c>
      <c r="H80" t="s">
        <v>938</v>
      </c>
      <c r="K80">
        <v>0</v>
      </c>
      <c r="M80">
        <v>0</v>
      </c>
      <c r="O80">
        <v>0</v>
      </c>
    </row>
    <row r="81" spans="3:18" x14ac:dyDescent="0.25">
      <c r="C81" t="s">
        <v>174</v>
      </c>
      <c r="D81" t="s">
        <v>176</v>
      </c>
      <c r="E81">
        <v>2228252</v>
      </c>
      <c r="H81" t="s">
        <v>520</v>
      </c>
      <c r="K81">
        <v>0</v>
      </c>
      <c r="M81">
        <v>0</v>
      </c>
      <c r="O81">
        <v>0</v>
      </c>
    </row>
    <row r="82" spans="3:18" x14ac:dyDescent="0.25">
      <c r="C82" t="s">
        <v>174</v>
      </c>
      <c r="D82" t="s">
        <v>176</v>
      </c>
      <c r="E82">
        <v>2228253</v>
      </c>
      <c r="H82" t="s">
        <v>939</v>
      </c>
      <c r="K82">
        <v>0</v>
      </c>
      <c r="M82">
        <v>0</v>
      </c>
      <c r="O82">
        <v>0</v>
      </c>
    </row>
    <row r="83" spans="3:18" x14ac:dyDescent="0.25">
      <c r="K83">
        <v>0</v>
      </c>
      <c r="M83">
        <v>0</v>
      </c>
      <c r="O83">
        <v>0</v>
      </c>
      <c r="R83" t="s">
        <v>205</v>
      </c>
    </row>
    <row r="84" spans="3:18" x14ac:dyDescent="0.25">
      <c r="C84" t="s">
        <v>174</v>
      </c>
      <c r="D84" t="s">
        <v>176</v>
      </c>
      <c r="E84">
        <v>1110114</v>
      </c>
      <c r="H84" t="s">
        <v>940</v>
      </c>
      <c r="K84">
        <v>0</v>
      </c>
      <c r="M84">
        <v>0</v>
      </c>
      <c r="O84">
        <v>0</v>
      </c>
    </row>
    <row r="85" spans="3:18" x14ac:dyDescent="0.25">
      <c r="C85" t="s">
        <v>174</v>
      </c>
      <c r="D85" t="s">
        <v>176</v>
      </c>
      <c r="E85">
        <v>1130510</v>
      </c>
      <c r="H85" t="s">
        <v>206</v>
      </c>
      <c r="K85" s="40">
        <v>2509928642.79</v>
      </c>
      <c r="M85" s="40">
        <v>2260123245.21</v>
      </c>
      <c r="O85" s="40">
        <v>249805397.58000001</v>
      </c>
      <c r="Q85">
        <v>11.1</v>
      </c>
    </row>
    <row r="86" spans="3:18" x14ac:dyDescent="0.25">
      <c r="C86" t="s">
        <v>174</v>
      </c>
      <c r="D86" t="s">
        <v>176</v>
      </c>
      <c r="E86">
        <v>1130511</v>
      </c>
      <c r="H86" t="s">
        <v>207</v>
      </c>
      <c r="K86" s="40">
        <v>95174949.650000006</v>
      </c>
      <c r="M86" s="40">
        <v>215487176.24000001</v>
      </c>
      <c r="O86" s="40">
        <v>-120312226.59</v>
      </c>
      <c r="Q86">
        <v>-55.8</v>
      </c>
    </row>
    <row r="87" spans="3:18" x14ac:dyDescent="0.25">
      <c r="C87" t="s">
        <v>174</v>
      </c>
      <c r="D87" t="s">
        <v>176</v>
      </c>
      <c r="E87">
        <v>1130512</v>
      </c>
      <c r="H87" t="s">
        <v>208</v>
      </c>
      <c r="K87" s="40">
        <v>-272582161.06</v>
      </c>
      <c r="M87" s="40">
        <v>-322310108.87</v>
      </c>
      <c r="O87" s="40">
        <v>49727947.810000002</v>
      </c>
      <c r="Q87">
        <v>15.4</v>
      </c>
    </row>
    <row r="88" spans="3:18" x14ac:dyDescent="0.25">
      <c r="C88" t="s">
        <v>174</v>
      </c>
      <c r="D88" t="s">
        <v>176</v>
      </c>
      <c r="E88">
        <v>1130513</v>
      </c>
      <c r="H88" t="s">
        <v>209</v>
      </c>
      <c r="K88" s="40">
        <v>6089702.5199999996</v>
      </c>
      <c r="M88" s="40">
        <v>6857549.9699999997</v>
      </c>
      <c r="O88" s="40">
        <v>-767847.45</v>
      </c>
      <c r="Q88">
        <v>-11.2</v>
      </c>
    </row>
    <row r="89" spans="3:18" x14ac:dyDescent="0.25">
      <c r="C89" t="s">
        <v>174</v>
      </c>
      <c r="D89" t="s">
        <v>176</v>
      </c>
      <c r="E89">
        <v>1130610</v>
      </c>
      <c r="H89" t="s">
        <v>210</v>
      </c>
      <c r="K89" s="40">
        <v>6423846.1200000001</v>
      </c>
      <c r="M89" s="40">
        <v>6458699.7999999998</v>
      </c>
      <c r="O89" s="40">
        <v>-34853.68</v>
      </c>
      <c r="Q89">
        <v>-0.5</v>
      </c>
    </row>
    <row r="90" spans="3:18" x14ac:dyDescent="0.25">
      <c r="C90" t="s">
        <v>174</v>
      </c>
      <c r="D90" t="s">
        <v>176</v>
      </c>
      <c r="E90">
        <v>1130611</v>
      </c>
      <c r="H90" t="s">
        <v>211</v>
      </c>
      <c r="K90" s="40">
        <v>677054.66</v>
      </c>
      <c r="M90" s="40">
        <v>760835.36</v>
      </c>
      <c r="O90" s="40">
        <v>-83780.7</v>
      </c>
      <c r="Q90">
        <v>-11</v>
      </c>
    </row>
    <row r="91" spans="3:18" x14ac:dyDescent="0.25">
      <c r="C91" t="s">
        <v>174</v>
      </c>
      <c r="D91" t="s">
        <v>176</v>
      </c>
      <c r="E91">
        <v>1130612</v>
      </c>
      <c r="H91" t="s">
        <v>212</v>
      </c>
      <c r="K91" s="40">
        <v>56025915.770000003</v>
      </c>
      <c r="M91" s="40">
        <v>56025915.770000003</v>
      </c>
      <c r="O91">
        <v>0</v>
      </c>
    </row>
    <row r="92" spans="3:18" x14ac:dyDescent="0.25">
      <c r="C92" t="s">
        <v>174</v>
      </c>
      <c r="D92" t="s">
        <v>176</v>
      </c>
      <c r="E92">
        <v>2230002</v>
      </c>
      <c r="H92" t="s">
        <v>213</v>
      </c>
      <c r="K92" s="40">
        <v>236280961.36000001</v>
      </c>
      <c r="M92" s="40">
        <v>197460052.12</v>
      </c>
      <c r="O92" s="40">
        <v>38820909.240000002</v>
      </c>
      <c r="Q92">
        <v>19.7</v>
      </c>
    </row>
    <row r="93" spans="3:18" x14ac:dyDescent="0.25">
      <c r="C93" t="s">
        <v>174</v>
      </c>
      <c r="D93" t="s">
        <v>176</v>
      </c>
      <c r="E93">
        <v>2230003</v>
      </c>
      <c r="H93" t="s">
        <v>214</v>
      </c>
      <c r="K93" s="40">
        <v>-17389631.859999999</v>
      </c>
      <c r="M93" s="40">
        <v>-67225375.189999998</v>
      </c>
      <c r="O93" s="40">
        <v>49835743.329999998</v>
      </c>
      <c r="Q93">
        <v>74.099999999999994</v>
      </c>
    </row>
    <row r="94" spans="3:18" x14ac:dyDescent="0.25">
      <c r="C94" t="s">
        <v>174</v>
      </c>
      <c r="D94" t="s">
        <v>176</v>
      </c>
      <c r="E94">
        <v>2230004</v>
      </c>
      <c r="H94" t="s">
        <v>941</v>
      </c>
      <c r="K94">
        <v>0</v>
      </c>
      <c r="M94">
        <v>0</v>
      </c>
      <c r="O94">
        <v>0</v>
      </c>
    </row>
    <row r="95" spans="3:18" x14ac:dyDescent="0.25">
      <c r="C95" t="s">
        <v>174</v>
      </c>
      <c r="D95" t="s">
        <v>176</v>
      </c>
      <c r="E95">
        <v>2230005</v>
      </c>
      <c r="H95" t="s">
        <v>215</v>
      </c>
      <c r="K95" s="40">
        <v>-1279502.56</v>
      </c>
      <c r="M95" s="40">
        <v>-1271739.57</v>
      </c>
      <c r="O95" s="40">
        <v>-7762.99</v>
      </c>
      <c r="Q95">
        <v>-0.6</v>
      </c>
    </row>
    <row r="96" spans="3:18" x14ac:dyDescent="0.25">
      <c r="C96" t="s">
        <v>174</v>
      </c>
      <c r="D96" t="s">
        <v>176</v>
      </c>
      <c r="E96">
        <v>2293102</v>
      </c>
      <c r="H96" t="s">
        <v>216</v>
      </c>
      <c r="K96" s="40">
        <v>-4920758.3499999996</v>
      </c>
      <c r="M96" s="40">
        <v>14630471.710000001</v>
      </c>
      <c r="O96" s="40">
        <v>-19551230.059999999</v>
      </c>
      <c r="Q96">
        <v>-133.6</v>
      </c>
    </row>
    <row r="97" spans="3:18" x14ac:dyDescent="0.25">
      <c r="C97" t="s">
        <v>174</v>
      </c>
      <c r="D97" t="s">
        <v>176</v>
      </c>
      <c r="E97">
        <v>2293103</v>
      </c>
      <c r="H97" t="s">
        <v>217</v>
      </c>
      <c r="K97" s="40">
        <v>-9809398.1300000008</v>
      </c>
      <c r="M97" s="40">
        <v>-36569359.170000002</v>
      </c>
      <c r="O97" s="40">
        <v>26759961.039999999</v>
      </c>
      <c r="Q97">
        <v>73.2</v>
      </c>
    </row>
    <row r="98" spans="3:18" x14ac:dyDescent="0.25">
      <c r="K98" s="40">
        <v>2604619620.9099998</v>
      </c>
      <c r="M98" s="40">
        <v>2330427363.3800001</v>
      </c>
      <c r="O98" s="40">
        <v>274192257.52999997</v>
      </c>
      <c r="Q98">
        <v>11.8</v>
      </c>
      <c r="R98" t="s">
        <v>205</v>
      </c>
    </row>
    <row r="99" spans="3:18" x14ac:dyDescent="0.25">
      <c r="C99" t="s">
        <v>174</v>
      </c>
      <c r="D99" t="s">
        <v>176</v>
      </c>
      <c r="E99">
        <v>131660</v>
      </c>
      <c r="H99" t="s">
        <v>942</v>
      </c>
      <c r="K99">
        <v>0</v>
      </c>
      <c r="M99">
        <v>0</v>
      </c>
      <c r="O99">
        <v>0</v>
      </c>
    </row>
    <row r="100" spans="3:18" x14ac:dyDescent="0.25">
      <c r="C100" t="s">
        <v>174</v>
      </c>
      <c r="D100" t="s">
        <v>176</v>
      </c>
      <c r="E100">
        <v>131661</v>
      </c>
      <c r="H100" t="s">
        <v>943</v>
      </c>
      <c r="K100">
        <v>0</v>
      </c>
      <c r="M100">
        <v>0</v>
      </c>
      <c r="O100">
        <v>0</v>
      </c>
    </row>
    <row r="101" spans="3:18" x14ac:dyDescent="0.25">
      <c r="C101" t="s">
        <v>174</v>
      </c>
      <c r="D101" t="s">
        <v>176</v>
      </c>
      <c r="E101">
        <v>131662</v>
      </c>
      <c r="H101" t="s">
        <v>944</v>
      </c>
      <c r="K101">
        <v>0</v>
      </c>
      <c r="M101">
        <v>0</v>
      </c>
      <c r="O101">
        <v>0</v>
      </c>
    </row>
    <row r="102" spans="3:18" x14ac:dyDescent="0.25">
      <c r="C102" t="s">
        <v>174</v>
      </c>
      <c r="D102" t="s">
        <v>176</v>
      </c>
      <c r="E102">
        <v>131663</v>
      </c>
      <c r="H102" t="s">
        <v>945</v>
      </c>
      <c r="K102">
        <v>0</v>
      </c>
      <c r="M102">
        <v>0</v>
      </c>
      <c r="O102">
        <v>0</v>
      </c>
    </row>
    <row r="103" spans="3:18" x14ac:dyDescent="0.25">
      <c r="C103" t="s">
        <v>174</v>
      </c>
      <c r="D103" t="s">
        <v>176</v>
      </c>
      <c r="E103">
        <v>131664</v>
      </c>
      <c r="H103" t="s">
        <v>946</v>
      </c>
      <c r="K103">
        <v>0</v>
      </c>
      <c r="M103">
        <v>0</v>
      </c>
      <c r="O103">
        <v>0</v>
      </c>
    </row>
    <row r="104" spans="3:18" x14ac:dyDescent="0.25">
      <c r="E104" t="s">
        <v>947</v>
      </c>
      <c r="K104">
        <v>0</v>
      </c>
      <c r="M104">
        <v>0</v>
      </c>
      <c r="O104">
        <v>0</v>
      </c>
      <c r="R104" t="s">
        <v>205</v>
      </c>
    </row>
    <row r="105" spans="3:18" x14ac:dyDescent="0.25">
      <c r="C105" t="s">
        <v>174</v>
      </c>
      <c r="D105" t="s">
        <v>176</v>
      </c>
      <c r="E105">
        <v>131650</v>
      </c>
      <c r="H105" t="s">
        <v>948</v>
      </c>
      <c r="K105">
        <v>0</v>
      </c>
      <c r="M105">
        <v>0</v>
      </c>
      <c r="O105">
        <v>0</v>
      </c>
    </row>
    <row r="106" spans="3:18" x14ac:dyDescent="0.25">
      <c r="C106" t="s">
        <v>174</v>
      </c>
      <c r="D106" t="s">
        <v>176</v>
      </c>
      <c r="E106">
        <v>131651</v>
      </c>
      <c r="H106" t="s">
        <v>949</v>
      </c>
      <c r="K106">
        <v>0</v>
      </c>
      <c r="M106">
        <v>0</v>
      </c>
      <c r="O106">
        <v>0</v>
      </c>
    </row>
    <row r="107" spans="3:18" x14ac:dyDescent="0.25">
      <c r="C107" t="s">
        <v>174</v>
      </c>
      <c r="D107" t="s">
        <v>176</v>
      </c>
      <c r="E107">
        <v>131652</v>
      </c>
      <c r="H107" t="s">
        <v>950</v>
      </c>
      <c r="K107">
        <v>0</v>
      </c>
      <c r="M107">
        <v>0</v>
      </c>
      <c r="O107">
        <v>0</v>
      </c>
    </row>
    <row r="108" spans="3:18" x14ac:dyDescent="0.25">
      <c r="C108" t="s">
        <v>174</v>
      </c>
      <c r="D108" t="s">
        <v>176</v>
      </c>
      <c r="E108">
        <v>131653</v>
      </c>
      <c r="H108" t="s">
        <v>951</v>
      </c>
      <c r="K108">
        <v>0</v>
      </c>
      <c r="M108">
        <v>0</v>
      </c>
      <c r="O108">
        <v>0</v>
      </c>
    </row>
    <row r="109" spans="3:18" x14ac:dyDescent="0.25">
      <c r="C109" t="s">
        <v>174</v>
      </c>
      <c r="D109" t="s">
        <v>176</v>
      </c>
      <c r="E109">
        <v>131654</v>
      </c>
      <c r="H109" t="s">
        <v>952</v>
      </c>
      <c r="K109">
        <v>0</v>
      </c>
      <c r="M109">
        <v>0</v>
      </c>
      <c r="O109">
        <v>0</v>
      </c>
    </row>
    <row r="110" spans="3:18" x14ac:dyDescent="0.25">
      <c r="E110" t="s">
        <v>522</v>
      </c>
      <c r="K110">
        <v>0</v>
      </c>
      <c r="M110">
        <v>0</v>
      </c>
      <c r="O110">
        <v>0</v>
      </c>
      <c r="R110" t="s">
        <v>205</v>
      </c>
    </row>
    <row r="111" spans="3:18" x14ac:dyDescent="0.25">
      <c r="C111" t="s">
        <v>174</v>
      </c>
      <c r="D111" t="s">
        <v>176</v>
      </c>
      <c r="E111">
        <v>131640</v>
      </c>
      <c r="H111" t="s">
        <v>948</v>
      </c>
      <c r="K111">
        <v>0</v>
      </c>
      <c r="M111">
        <v>0</v>
      </c>
      <c r="O111">
        <v>0</v>
      </c>
    </row>
    <row r="112" spans="3:18" x14ac:dyDescent="0.25">
      <c r="C112" t="s">
        <v>174</v>
      </c>
      <c r="D112" t="s">
        <v>176</v>
      </c>
      <c r="E112">
        <v>131641</v>
      </c>
      <c r="H112" t="s">
        <v>953</v>
      </c>
      <c r="K112">
        <v>0</v>
      </c>
      <c r="M112">
        <v>0</v>
      </c>
      <c r="O112">
        <v>0</v>
      </c>
    </row>
    <row r="113" spans="3:18" x14ac:dyDescent="0.25">
      <c r="C113" t="s">
        <v>174</v>
      </c>
      <c r="D113" t="s">
        <v>176</v>
      </c>
      <c r="E113">
        <v>131642</v>
      </c>
      <c r="H113" t="s">
        <v>954</v>
      </c>
      <c r="K113">
        <v>0</v>
      </c>
      <c r="M113">
        <v>0</v>
      </c>
      <c r="O113">
        <v>0</v>
      </c>
    </row>
    <row r="114" spans="3:18" x14ac:dyDescent="0.25">
      <c r="C114" t="s">
        <v>174</v>
      </c>
      <c r="D114" t="s">
        <v>176</v>
      </c>
      <c r="E114">
        <v>131643</v>
      </c>
      <c r="H114" t="s">
        <v>955</v>
      </c>
      <c r="K114">
        <v>0</v>
      </c>
      <c r="M114">
        <v>0</v>
      </c>
      <c r="O114">
        <v>0</v>
      </c>
    </row>
    <row r="115" spans="3:18" x14ac:dyDescent="0.25">
      <c r="C115" t="s">
        <v>174</v>
      </c>
      <c r="D115" t="s">
        <v>176</v>
      </c>
      <c r="E115">
        <v>131644</v>
      </c>
      <c r="H115" t="s">
        <v>956</v>
      </c>
      <c r="K115">
        <v>0</v>
      </c>
      <c r="M115">
        <v>0</v>
      </c>
      <c r="O115">
        <v>0</v>
      </c>
    </row>
    <row r="116" spans="3:18" x14ac:dyDescent="0.25">
      <c r="E116" t="s">
        <v>524</v>
      </c>
      <c r="K116">
        <v>0</v>
      </c>
      <c r="M116">
        <v>0</v>
      </c>
      <c r="O116">
        <v>0</v>
      </c>
      <c r="R116" t="s">
        <v>205</v>
      </c>
    </row>
    <row r="117" spans="3:18" x14ac:dyDescent="0.25">
      <c r="C117" t="s">
        <v>174</v>
      </c>
      <c r="D117" t="s">
        <v>176</v>
      </c>
      <c r="E117">
        <v>131400</v>
      </c>
      <c r="H117" t="s">
        <v>957</v>
      </c>
      <c r="K117">
        <v>0</v>
      </c>
      <c r="M117">
        <v>0</v>
      </c>
      <c r="O117">
        <v>0</v>
      </c>
    </row>
    <row r="118" spans="3:18" x14ac:dyDescent="0.25">
      <c r="C118" t="s">
        <v>174</v>
      </c>
      <c r="D118" t="s">
        <v>176</v>
      </c>
      <c r="E118">
        <v>131401</v>
      </c>
      <c r="H118" t="s">
        <v>958</v>
      </c>
      <c r="K118">
        <v>0</v>
      </c>
      <c r="M118">
        <v>0</v>
      </c>
      <c r="O118">
        <v>0</v>
      </c>
    </row>
    <row r="119" spans="3:18" x14ac:dyDescent="0.25">
      <c r="C119" t="s">
        <v>174</v>
      </c>
      <c r="D119" t="s">
        <v>176</v>
      </c>
      <c r="E119">
        <v>131402</v>
      </c>
      <c r="H119" t="s">
        <v>959</v>
      </c>
      <c r="K119">
        <v>0</v>
      </c>
      <c r="M119">
        <v>0</v>
      </c>
      <c r="O119">
        <v>0</v>
      </c>
    </row>
    <row r="120" spans="3:18" x14ac:dyDescent="0.25">
      <c r="C120" t="s">
        <v>174</v>
      </c>
      <c r="D120" t="s">
        <v>176</v>
      </c>
      <c r="E120">
        <v>131404</v>
      </c>
      <c r="H120" t="s">
        <v>960</v>
      </c>
      <c r="K120">
        <v>0</v>
      </c>
      <c r="M120">
        <v>0</v>
      </c>
      <c r="O120">
        <v>0</v>
      </c>
    </row>
    <row r="121" spans="3:18" x14ac:dyDescent="0.25">
      <c r="C121" t="s">
        <v>174</v>
      </c>
      <c r="D121" t="s">
        <v>176</v>
      </c>
      <c r="E121">
        <v>131410</v>
      </c>
      <c r="H121" t="s">
        <v>957</v>
      </c>
      <c r="K121">
        <v>0</v>
      </c>
      <c r="M121">
        <v>0</v>
      </c>
      <c r="O121">
        <v>0</v>
      </c>
    </row>
    <row r="122" spans="3:18" x14ac:dyDescent="0.25">
      <c r="C122" t="s">
        <v>174</v>
      </c>
      <c r="D122" t="s">
        <v>176</v>
      </c>
      <c r="E122">
        <v>131411</v>
      </c>
      <c r="H122" t="s">
        <v>958</v>
      </c>
      <c r="K122">
        <v>0</v>
      </c>
      <c r="M122">
        <v>0</v>
      </c>
      <c r="O122">
        <v>0</v>
      </c>
    </row>
    <row r="123" spans="3:18" x14ac:dyDescent="0.25">
      <c r="C123" t="s">
        <v>174</v>
      </c>
      <c r="D123" t="s">
        <v>176</v>
      </c>
      <c r="E123">
        <v>131412</v>
      </c>
      <c r="H123" t="s">
        <v>959</v>
      </c>
      <c r="K123">
        <v>0</v>
      </c>
      <c r="M123">
        <v>0</v>
      </c>
      <c r="O123">
        <v>0</v>
      </c>
    </row>
    <row r="124" spans="3:18" x14ac:dyDescent="0.25">
      <c r="C124" t="s">
        <v>174</v>
      </c>
      <c r="D124" t="s">
        <v>176</v>
      </c>
      <c r="E124">
        <v>131413</v>
      </c>
      <c r="H124" t="s">
        <v>961</v>
      </c>
      <c r="K124">
        <v>0</v>
      </c>
      <c r="M124">
        <v>0</v>
      </c>
      <c r="O124">
        <v>0</v>
      </c>
    </row>
    <row r="125" spans="3:18" x14ac:dyDescent="0.25">
      <c r="C125" t="s">
        <v>174</v>
      </c>
      <c r="D125" t="s">
        <v>176</v>
      </c>
      <c r="E125">
        <v>131414</v>
      </c>
      <c r="H125" t="s">
        <v>960</v>
      </c>
      <c r="K125">
        <v>0</v>
      </c>
      <c r="M125">
        <v>0</v>
      </c>
      <c r="O125">
        <v>0</v>
      </c>
    </row>
    <row r="126" spans="3:18" x14ac:dyDescent="0.25">
      <c r="C126" t="s">
        <v>174</v>
      </c>
      <c r="D126" t="s">
        <v>176</v>
      </c>
      <c r="E126">
        <v>131600</v>
      </c>
      <c r="H126" t="s">
        <v>948</v>
      </c>
      <c r="K126">
        <v>0</v>
      </c>
      <c r="M126">
        <v>0</v>
      </c>
      <c r="O126">
        <v>0</v>
      </c>
    </row>
    <row r="127" spans="3:18" x14ac:dyDescent="0.25">
      <c r="C127" t="s">
        <v>174</v>
      </c>
      <c r="D127" t="s">
        <v>176</v>
      </c>
      <c r="E127">
        <v>131601</v>
      </c>
      <c r="H127" t="s">
        <v>962</v>
      </c>
      <c r="K127">
        <v>0</v>
      </c>
      <c r="M127">
        <v>0</v>
      </c>
      <c r="O127">
        <v>0</v>
      </c>
    </row>
    <row r="128" spans="3:18" x14ac:dyDescent="0.25">
      <c r="C128" t="s">
        <v>174</v>
      </c>
      <c r="D128" t="s">
        <v>176</v>
      </c>
      <c r="E128">
        <v>131602</v>
      </c>
      <c r="H128" t="s">
        <v>963</v>
      </c>
      <c r="K128">
        <v>0</v>
      </c>
      <c r="M128">
        <v>0</v>
      </c>
      <c r="O128">
        <v>0</v>
      </c>
    </row>
    <row r="129" spans="3:18" x14ac:dyDescent="0.25">
      <c r="C129" t="s">
        <v>174</v>
      </c>
      <c r="D129" t="s">
        <v>176</v>
      </c>
      <c r="E129">
        <v>131603</v>
      </c>
      <c r="H129" t="s">
        <v>964</v>
      </c>
      <c r="K129">
        <v>0</v>
      </c>
      <c r="M129">
        <v>0</v>
      </c>
      <c r="O129">
        <v>0</v>
      </c>
    </row>
    <row r="130" spans="3:18" x14ac:dyDescent="0.25">
      <c r="C130" t="s">
        <v>174</v>
      </c>
      <c r="D130" t="s">
        <v>176</v>
      </c>
      <c r="E130">
        <v>131604</v>
      </c>
      <c r="H130" t="s">
        <v>965</v>
      </c>
      <c r="K130">
        <v>0</v>
      </c>
      <c r="M130">
        <v>0</v>
      </c>
      <c r="O130">
        <v>0</v>
      </c>
    </row>
    <row r="131" spans="3:18" x14ac:dyDescent="0.25">
      <c r="C131" t="s">
        <v>174</v>
      </c>
      <c r="D131" t="s">
        <v>176</v>
      </c>
      <c r="E131">
        <v>131610</v>
      </c>
      <c r="H131" t="s">
        <v>948</v>
      </c>
      <c r="K131">
        <v>0</v>
      </c>
      <c r="M131">
        <v>0</v>
      </c>
      <c r="O131">
        <v>0</v>
      </c>
    </row>
    <row r="132" spans="3:18" x14ac:dyDescent="0.25">
      <c r="C132" t="s">
        <v>174</v>
      </c>
      <c r="D132" t="s">
        <v>176</v>
      </c>
      <c r="E132">
        <v>131611</v>
      </c>
      <c r="H132" t="s">
        <v>948</v>
      </c>
      <c r="K132">
        <v>0</v>
      </c>
      <c r="M132">
        <v>0</v>
      </c>
      <c r="O132">
        <v>0</v>
      </c>
    </row>
    <row r="133" spans="3:18" x14ac:dyDescent="0.25">
      <c r="C133" t="s">
        <v>174</v>
      </c>
      <c r="D133" t="s">
        <v>176</v>
      </c>
      <c r="E133">
        <v>131612</v>
      </c>
      <c r="H133" t="s">
        <v>966</v>
      </c>
      <c r="K133">
        <v>0</v>
      </c>
      <c r="M133">
        <v>0</v>
      </c>
      <c r="O133">
        <v>0</v>
      </c>
    </row>
    <row r="134" spans="3:18" x14ac:dyDescent="0.25">
      <c r="C134" t="s">
        <v>174</v>
      </c>
      <c r="D134" t="s">
        <v>176</v>
      </c>
      <c r="E134">
        <v>131613</v>
      </c>
      <c r="H134" t="s">
        <v>967</v>
      </c>
      <c r="K134">
        <v>0</v>
      </c>
      <c r="M134">
        <v>0</v>
      </c>
      <c r="O134">
        <v>0</v>
      </c>
    </row>
    <row r="135" spans="3:18" x14ac:dyDescent="0.25">
      <c r="C135" t="s">
        <v>174</v>
      </c>
      <c r="D135" t="s">
        <v>176</v>
      </c>
      <c r="E135">
        <v>131614</v>
      </c>
      <c r="H135" t="s">
        <v>968</v>
      </c>
      <c r="K135">
        <v>0</v>
      </c>
      <c r="M135">
        <v>0</v>
      </c>
      <c r="O135">
        <v>0</v>
      </c>
    </row>
    <row r="136" spans="3:18" x14ac:dyDescent="0.25">
      <c r="C136" t="s">
        <v>174</v>
      </c>
      <c r="D136" t="s">
        <v>176</v>
      </c>
      <c r="E136">
        <v>131615</v>
      </c>
      <c r="H136" t="s">
        <v>969</v>
      </c>
      <c r="K136">
        <v>0</v>
      </c>
      <c r="M136">
        <v>0</v>
      </c>
      <c r="O136">
        <v>0</v>
      </c>
    </row>
    <row r="137" spans="3:18" x14ac:dyDescent="0.25">
      <c r="E137" t="s">
        <v>527</v>
      </c>
      <c r="K137">
        <v>0</v>
      </c>
      <c r="M137">
        <v>0</v>
      </c>
      <c r="O137">
        <v>0</v>
      </c>
      <c r="R137" t="s">
        <v>205</v>
      </c>
    </row>
    <row r="138" spans="3:18" x14ac:dyDescent="0.25">
      <c r="C138" t="s">
        <v>174</v>
      </c>
      <c r="D138" t="s">
        <v>176</v>
      </c>
      <c r="E138">
        <v>131620</v>
      </c>
      <c r="H138" t="s">
        <v>948</v>
      </c>
      <c r="K138">
        <v>0</v>
      </c>
      <c r="M138">
        <v>0</v>
      </c>
      <c r="O138">
        <v>0</v>
      </c>
    </row>
    <row r="139" spans="3:18" x14ac:dyDescent="0.25">
      <c r="C139" t="s">
        <v>174</v>
      </c>
      <c r="D139" t="s">
        <v>176</v>
      </c>
      <c r="E139">
        <v>131630</v>
      </c>
      <c r="H139" t="s">
        <v>948</v>
      </c>
      <c r="K139">
        <v>0</v>
      </c>
      <c r="M139">
        <v>0</v>
      </c>
      <c r="O139">
        <v>0</v>
      </c>
    </row>
    <row r="140" spans="3:18" x14ac:dyDescent="0.25">
      <c r="C140" t="s">
        <v>174</v>
      </c>
      <c r="D140" t="s">
        <v>176</v>
      </c>
      <c r="E140">
        <v>131631</v>
      </c>
      <c r="H140" t="s">
        <v>970</v>
      </c>
      <c r="K140">
        <v>0</v>
      </c>
      <c r="M140">
        <v>0</v>
      </c>
      <c r="O140">
        <v>0</v>
      </c>
    </row>
    <row r="141" spans="3:18" x14ac:dyDescent="0.25">
      <c r="C141" t="s">
        <v>174</v>
      </c>
      <c r="D141" t="s">
        <v>176</v>
      </c>
      <c r="E141">
        <v>131632</v>
      </c>
      <c r="H141" t="s">
        <v>971</v>
      </c>
      <c r="K141">
        <v>0</v>
      </c>
      <c r="M141">
        <v>0</v>
      </c>
      <c r="O141">
        <v>0</v>
      </c>
    </row>
    <row r="142" spans="3:18" x14ac:dyDescent="0.25">
      <c r="C142" t="s">
        <v>174</v>
      </c>
      <c r="D142" t="s">
        <v>176</v>
      </c>
      <c r="E142">
        <v>131633</v>
      </c>
      <c r="H142" t="s">
        <v>972</v>
      </c>
      <c r="K142">
        <v>0</v>
      </c>
      <c r="M142">
        <v>0</v>
      </c>
      <c r="O142">
        <v>0</v>
      </c>
    </row>
    <row r="143" spans="3:18" x14ac:dyDescent="0.25">
      <c r="C143" t="s">
        <v>174</v>
      </c>
      <c r="D143" t="s">
        <v>176</v>
      </c>
      <c r="E143">
        <v>131634</v>
      </c>
      <c r="H143" t="s">
        <v>973</v>
      </c>
      <c r="K143">
        <v>0</v>
      </c>
      <c r="M143">
        <v>0</v>
      </c>
      <c r="O143">
        <v>0</v>
      </c>
    </row>
    <row r="144" spans="3:18" x14ac:dyDescent="0.25">
      <c r="E144" t="s">
        <v>974</v>
      </c>
      <c r="K144">
        <v>0</v>
      </c>
      <c r="M144">
        <v>0</v>
      </c>
      <c r="O144">
        <v>0</v>
      </c>
      <c r="R144" t="s">
        <v>205</v>
      </c>
    </row>
    <row r="145" spans="3:15" x14ac:dyDescent="0.25">
      <c r="C145" t="s">
        <v>174</v>
      </c>
      <c r="D145" t="s">
        <v>176</v>
      </c>
      <c r="E145">
        <v>130100</v>
      </c>
      <c r="H145" t="s">
        <v>528</v>
      </c>
      <c r="K145">
        <v>0</v>
      </c>
      <c r="M145">
        <v>0</v>
      </c>
      <c r="O145">
        <v>0</v>
      </c>
    </row>
    <row r="146" spans="3:15" x14ac:dyDescent="0.25">
      <c r="C146" t="s">
        <v>174</v>
      </c>
      <c r="D146" t="s">
        <v>176</v>
      </c>
      <c r="E146">
        <v>130101</v>
      </c>
      <c r="H146" t="s">
        <v>975</v>
      </c>
      <c r="K146">
        <v>0</v>
      </c>
      <c r="M146">
        <v>0</v>
      </c>
      <c r="O146">
        <v>0</v>
      </c>
    </row>
    <row r="147" spans="3:15" x14ac:dyDescent="0.25">
      <c r="C147" t="s">
        <v>174</v>
      </c>
      <c r="D147" t="s">
        <v>176</v>
      </c>
      <c r="E147">
        <v>130102</v>
      </c>
      <c r="H147" t="s">
        <v>976</v>
      </c>
      <c r="K147">
        <v>0</v>
      </c>
      <c r="M147">
        <v>0</v>
      </c>
      <c r="O147">
        <v>0</v>
      </c>
    </row>
    <row r="148" spans="3:15" x14ac:dyDescent="0.25">
      <c r="C148" t="s">
        <v>174</v>
      </c>
      <c r="D148" t="s">
        <v>176</v>
      </c>
      <c r="E148">
        <v>130103</v>
      </c>
      <c r="H148" t="s">
        <v>977</v>
      </c>
      <c r="K148">
        <v>0</v>
      </c>
      <c r="M148">
        <v>0</v>
      </c>
      <c r="O148">
        <v>0</v>
      </c>
    </row>
    <row r="149" spans="3:15" x14ac:dyDescent="0.25">
      <c r="C149" t="s">
        <v>174</v>
      </c>
      <c r="D149" t="s">
        <v>176</v>
      </c>
      <c r="E149">
        <v>130104</v>
      </c>
      <c r="H149" t="s">
        <v>978</v>
      </c>
      <c r="K149">
        <v>0</v>
      </c>
      <c r="M149">
        <v>0</v>
      </c>
      <c r="O149">
        <v>0</v>
      </c>
    </row>
    <row r="150" spans="3:15" x14ac:dyDescent="0.25">
      <c r="C150" t="s">
        <v>174</v>
      </c>
      <c r="D150" t="s">
        <v>176</v>
      </c>
      <c r="E150">
        <v>130110</v>
      </c>
      <c r="H150" t="s">
        <v>529</v>
      </c>
      <c r="K150">
        <v>0</v>
      </c>
      <c r="M150">
        <v>0</v>
      </c>
      <c r="O150">
        <v>0</v>
      </c>
    </row>
    <row r="151" spans="3:15" x14ac:dyDescent="0.25">
      <c r="C151" t="s">
        <v>174</v>
      </c>
      <c r="D151" t="s">
        <v>176</v>
      </c>
      <c r="E151">
        <v>130111</v>
      </c>
      <c r="H151" t="s">
        <v>979</v>
      </c>
      <c r="K151">
        <v>0</v>
      </c>
      <c r="M151">
        <v>0</v>
      </c>
      <c r="O151">
        <v>0</v>
      </c>
    </row>
    <row r="152" spans="3:15" x14ac:dyDescent="0.25">
      <c r="C152" t="s">
        <v>174</v>
      </c>
      <c r="D152" t="s">
        <v>176</v>
      </c>
      <c r="E152">
        <v>130112</v>
      </c>
      <c r="H152" t="s">
        <v>980</v>
      </c>
      <c r="K152">
        <v>0</v>
      </c>
      <c r="M152">
        <v>0</v>
      </c>
      <c r="O152">
        <v>0</v>
      </c>
    </row>
    <row r="153" spans="3:15" x14ac:dyDescent="0.25">
      <c r="C153" t="s">
        <v>174</v>
      </c>
      <c r="D153" t="s">
        <v>176</v>
      </c>
      <c r="E153">
        <v>130113</v>
      </c>
      <c r="H153" t="s">
        <v>981</v>
      </c>
      <c r="K153">
        <v>0</v>
      </c>
      <c r="M153">
        <v>0</v>
      </c>
      <c r="O153">
        <v>0</v>
      </c>
    </row>
    <row r="154" spans="3:15" x14ac:dyDescent="0.25">
      <c r="C154" t="s">
        <v>174</v>
      </c>
      <c r="D154" t="s">
        <v>176</v>
      </c>
      <c r="E154">
        <v>130120</v>
      </c>
      <c r="H154" t="s">
        <v>982</v>
      </c>
      <c r="K154">
        <v>0</v>
      </c>
      <c r="M154">
        <v>0</v>
      </c>
      <c r="O154">
        <v>0</v>
      </c>
    </row>
    <row r="155" spans="3:15" x14ac:dyDescent="0.25">
      <c r="C155" t="s">
        <v>174</v>
      </c>
      <c r="D155" t="s">
        <v>176</v>
      </c>
      <c r="E155">
        <v>130121</v>
      </c>
      <c r="H155" t="s">
        <v>983</v>
      </c>
      <c r="K155">
        <v>0</v>
      </c>
      <c r="M155">
        <v>0</v>
      </c>
      <c r="O155">
        <v>0</v>
      </c>
    </row>
    <row r="156" spans="3:15" x14ac:dyDescent="0.25">
      <c r="C156" t="s">
        <v>174</v>
      </c>
      <c r="D156" t="s">
        <v>176</v>
      </c>
      <c r="E156">
        <v>130122</v>
      </c>
      <c r="H156" t="s">
        <v>984</v>
      </c>
      <c r="K156">
        <v>0</v>
      </c>
      <c r="M156">
        <v>0</v>
      </c>
      <c r="O156">
        <v>0</v>
      </c>
    </row>
    <row r="157" spans="3:15" x14ac:dyDescent="0.25">
      <c r="C157" t="s">
        <v>174</v>
      </c>
      <c r="D157" t="s">
        <v>176</v>
      </c>
      <c r="E157">
        <v>130123</v>
      </c>
      <c r="H157" t="s">
        <v>985</v>
      </c>
      <c r="K157">
        <v>0</v>
      </c>
      <c r="M157">
        <v>0</v>
      </c>
      <c r="O157">
        <v>0</v>
      </c>
    </row>
    <row r="158" spans="3:15" x14ac:dyDescent="0.25">
      <c r="C158" t="s">
        <v>174</v>
      </c>
      <c r="D158" t="s">
        <v>176</v>
      </c>
      <c r="E158">
        <v>130200</v>
      </c>
      <c r="H158" t="s">
        <v>986</v>
      </c>
      <c r="K158">
        <v>0</v>
      </c>
      <c r="M158">
        <v>0</v>
      </c>
      <c r="O158">
        <v>0</v>
      </c>
    </row>
    <row r="159" spans="3:15" x14ac:dyDescent="0.25">
      <c r="C159" t="s">
        <v>174</v>
      </c>
      <c r="D159" t="s">
        <v>176</v>
      </c>
      <c r="E159">
        <v>130201</v>
      </c>
      <c r="H159" t="s">
        <v>987</v>
      </c>
      <c r="K159">
        <v>0</v>
      </c>
      <c r="M159">
        <v>0</v>
      </c>
      <c r="O159">
        <v>0</v>
      </c>
    </row>
    <row r="160" spans="3:15" x14ac:dyDescent="0.25">
      <c r="C160" t="s">
        <v>174</v>
      </c>
      <c r="D160" t="s">
        <v>176</v>
      </c>
      <c r="E160">
        <v>130202</v>
      </c>
      <c r="H160" t="s">
        <v>988</v>
      </c>
      <c r="K160">
        <v>0</v>
      </c>
      <c r="M160">
        <v>0</v>
      </c>
      <c r="O160">
        <v>0</v>
      </c>
    </row>
    <row r="161" spans="3:15" x14ac:dyDescent="0.25">
      <c r="C161" t="s">
        <v>174</v>
      </c>
      <c r="D161" t="s">
        <v>176</v>
      </c>
      <c r="E161">
        <v>130203</v>
      </c>
      <c r="H161" t="s">
        <v>989</v>
      </c>
      <c r="K161">
        <v>0</v>
      </c>
      <c r="M161">
        <v>0</v>
      </c>
      <c r="O161">
        <v>0</v>
      </c>
    </row>
    <row r="162" spans="3:15" x14ac:dyDescent="0.25">
      <c r="C162" t="s">
        <v>174</v>
      </c>
      <c r="D162" t="s">
        <v>176</v>
      </c>
      <c r="E162">
        <v>130204</v>
      </c>
      <c r="H162" t="s">
        <v>990</v>
      </c>
      <c r="K162">
        <v>0</v>
      </c>
      <c r="M162">
        <v>0</v>
      </c>
      <c r="O162">
        <v>0</v>
      </c>
    </row>
    <row r="163" spans="3:15" x14ac:dyDescent="0.25">
      <c r="C163" t="s">
        <v>174</v>
      </c>
      <c r="D163" t="s">
        <v>176</v>
      </c>
      <c r="E163">
        <v>130210</v>
      </c>
      <c r="H163" t="s">
        <v>991</v>
      </c>
      <c r="K163">
        <v>0</v>
      </c>
      <c r="M163">
        <v>0</v>
      </c>
      <c r="O163">
        <v>0</v>
      </c>
    </row>
    <row r="164" spans="3:15" x14ac:dyDescent="0.25">
      <c r="C164" t="s">
        <v>174</v>
      </c>
      <c r="D164" t="s">
        <v>176</v>
      </c>
      <c r="E164">
        <v>130211</v>
      </c>
      <c r="H164" t="s">
        <v>992</v>
      </c>
      <c r="K164">
        <v>0</v>
      </c>
      <c r="M164">
        <v>0</v>
      </c>
      <c r="O164">
        <v>0</v>
      </c>
    </row>
    <row r="165" spans="3:15" x14ac:dyDescent="0.25">
      <c r="C165" t="s">
        <v>174</v>
      </c>
      <c r="D165" t="s">
        <v>176</v>
      </c>
      <c r="E165">
        <v>130212</v>
      </c>
      <c r="H165" t="s">
        <v>993</v>
      </c>
      <c r="K165">
        <v>0</v>
      </c>
      <c r="M165">
        <v>0</v>
      </c>
      <c r="O165">
        <v>0</v>
      </c>
    </row>
    <row r="166" spans="3:15" x14ac:dyDescent="0.25">
      <c r="C166" t="s">
        <v>174</v>
      </c>
      <c r="D166" t="s">
        <v>176</v>
      </c>
      <c r="E166">
        <v>130213</v>
      </c>
      <c r="H166" t="s">
        <v>994</v>
      </c>
      <c r="K166">
        <v>0</v>
      </c>
      <c r="M166">
        <v>0</v>
      </c>
      <c r="O166">
        <v>0</v>
      </c>
    </row>
    <row r="167" spans="3:15" x14ac:dyDescent="0.25">
      <c r="C167" t="s">
        <v>174</v>
      </c>
      <c r="D167" t="s">
        <v>176</v>
      </c>
      <c r="E167">
        <v>130214</v>
      </c>
      <c r="H167" t="s">
        <v>995</v>
      </c>
      <c r="K167">
        <v>0</v>
      </c>
      <c r="M167">
        <v>0</v>
      </c>
      <c r="O167">
        <v>0</v>
      </c>
    </row>
    <row r="168" spans="3:15" x14ac:dyDescent="0.25">
      <c r="C168" t="s">
        <v>174</v>
      </c>
      <c r="D168" t="s">
        <v>176</v>
      </c>
      <c r="E168">
        <v>130220</v>
      </c>
      <c r="H168" t="s">
        <v>532</v>
      </c>
      <c r="K168">
        <v>0</v>
      </c>
      <c r="M168">
        <v>0</v>
      </c>
      <c r="O168">
        <v>0</v>
      </c>
    </row>
    <row r="169" spans="3:15" x14ac:dyDescent="0.25">
      <c r="C169" t="s">
        <v>174</v>
      </c>
      <c r="D169" t="s">
        <v>176</v>
      </c>
      <c r="E169">
        <v>130221</v>
      </c>
      <c r="H169" t="s">
        <v>996</v>
      </c>
      <c r="K169">
        <v>0</v>
      </c>
      <c r="M169">
        <v>0</v>
      </c>
      <c r="O169">
        <v>0</v>
      </c>
    </row>
    <row r="170" spans="3:15" x14ac:dyDescent="0.25">
      <c r="C170" t="s">
        <v>174</v>
      </c>
      <c r="D170" t="s">
        <v>176</v>
      </c>
      <c r="E170">
        <v>130222</v>
      </c>
      <c r="H170" t="s">
        <v>997</v>
      </c>
      <c r="K170">
        <v>0</v>
      </c>
      <c r="M170">
        <v>0</v>
      </c>
      <c r="O170">
        <v>0</v>
      </c>
    </row>
    <row r="171" spans="3:15" x14ac:dyDescent="0.25">
      <c r="C171" t="s">
        <v>174</v>
      </c>
      <c r="D171" t="s">
        <v>176</v>
      </c>
      <c r="E171">
        <v>130223</v>
      </c>
      <c r="H171" t="s">
        <v>998</v>
      </c>
      <c r="K171">
        <v>0</v>
      </c>
      <c r="M171">
        <v>0</v>
      </c>
      <c r="O171">
        <v>0</v>
      </c>
    </row>
    <row r="172" spans="3:15" x14ac:dyDescent="0.25">
      <c r="C172" t="s">
        <v>174</v>
      </c>
      <c r="D172" t="s">
        <v>176</v>
      </c>
      <c r="E172">
        <v>130224</v>
      </c>
      <c r="H172" t="s">
        <v>999</v>
      </c>
      <c r="K172">
        <v>0</v>
      </c>
      <c r="M172">
        <v>0</v>
      </c>
      <c r="O172">
        <v>0</v>
      </c>
    </row>
    <row r="173" spans="3:15" x14ac:dyDescent="0.25">
      <c r="C173" t="s">
        <v>174</v>
      </c>
      <c r="D173" t="s">
        <v>176</v>
      </c>
      <c r="E173">
        <v>130230</v>
      </c>
      <c r="H173" t="s">
        <v>1000</v>
      </c>
      <c r="K173">
        <v>0</v>
      </c>
      <c r="M173">
        <v>0</v>
      </c>
      <c r="O173">
        <v>0</v>
      </c>
    </row>
    <row r="174" spans="3:15" x14ac:dyDescent="0.25">
      <c r="C174" t="s">
        <v>174</v>
      </c>
      <c r="D174" t="s">
        <v>176</v>
      </c>
      <c r="E174">
        <v>130231</v>
      </c>
      <c r="H174" t="s">
        <v>1001</v>
      </c>
      <c r="K174">
        <v>0</v>
      </c>
      <c r="M174">
        <v>0</v>
      </c>
      <c r="O174">
        <v>0</v>
      </c>
    </row>
    <row r="175" spans="3:15" x14ac:dyDescent="0.25">
      <c r="C175" t="s">
        <v>174</v>
      </c>
      <c r="D175" t="s">
        <v>176</v>
      </c>
      <c r="E175">
        <v>130232</v>
      </c>
      <c r="H175" t="s">
        <v>1002</v>
      </c>
      <c r="K175">
        <v>0</v>
      </c>
      <c r="M175">
        <v>0</v>
      </c>
      <c r="O175">
        <v>0</v>
      </c>
    </row>
    <row r="176" spans="3:15" x14ac:dyDescent="0.25">
      <c r="C176" t="s">
        <v>174</v>
      </c>
      <c r="D176" t="s">
        <v>176</v>
      </c>
      <c r="E176">
        <v>130233</v>
      </c>
      <c r="H176" t="s">
        <v>1003</v>
      </c>
      <c r="K176">
        <v>0</v>
      </c>
      <c r="M176">
        <v>0</v>
      </c>
      <c r="O176">
        <v>0</v>
      </c>
    </row>
    <row r="177" spans="3:15" x14ac:dyDescent="0.25">
      <c r="C177" t="s">
        <v>174</v>
      </c>
      <c r="D177" t="s">
        <v>176</v>
      </c>
      <c r="E177">
        <v>130234</v>
      </c>
      <c r="H177" t="s">
        <v>1004</v>
      </c>
      <c r="K177">
        <v>0</v>
      </c>
      <c r="M177">
        <v>0</v>
      </c>
      <c r="O177">
        <v>0</v>
      </c>
    </row>
    <row r="178" spans="3:15" x14ac:dyDescent="0.25">
      <c r="C178" t="s">
        <v>174</v>
      </c>
      <c r="D178" t="s">
        <v>176</v>
      </c>
      <c r="E178">
        <v>130300</v>
      </c>
      <c r="H178" t="s">
        <v>1005</v>
      </c>
      <c r="K178">
        <v>0</v>
      </c>
      <c r="M178">
        <v>0</v>
      </c>
      <c r="O178">
        <v>0</v>
      </c>
    </row>
    <row r="179" spans="3:15" x14ac:dyDescent="0.25">
      <c r="C179" t="s">
        <v>174</v>
      </c>
      <c r="D179" t="s">
        <v>176</v>
      </c>
      <c r="E179">
        <v>130301</v>
      </c>
      <c r="H179" t="s">
        <v>1006</v>
      </c>
      <c r="K179">
        <v>0</v>
      </c>
      <c r="M179">
        <v>0</v>
      </c>
      <c r="O179">
        <v>0</v>
      </c>
    </row>
    <row r="180" spans="3:15" x14ac:dyDescent="0.25">
      <c r="C180" t="s">
        <v>174</v>
      </c>
      <c r="D180" t="s">
        <v>176</v>
      </c>
      <c r="E180">
        <v>130302</v>
      </c>
      <c r="H180" t="s">
        <v>1007</v>
      </c>
      <c r="K180">
        <v>0</v>
      </c>
      <c r="M180">
        <v>0</v>
      </c>
      <c r="O180">
        <v>0</v>
      </c>
    </row>
    <row r="181" spans="3:15" x14ac:dyDescent="0.25">
      <c r="C181" t="s">
        <v>174</v>
      </c>
      <c r="D181" t="s">
        <v>176</v>
      </c>
      <c r="E181">
        <v>130303</v>
      </c>
      <c r="H181" t="s">
        <v>1008</v>
      </c>
      <c r="K181">
        <v>0</v>
      </c>
      <c r="M181">
        <v>0</v>
      </c>
      <c r="O181">
        <v>0</v>
      </c>
    </row>
    <row r="182" spans="3:15" x14ac:dyDescent="0.25">
      <c r="C182" t="s">
        <v>174</v>
      </c>
      <c r="D182" t="s">
        <v>176</v>
      </c>
      <c r="E182">
        <v>130304</v>
      </c>
      <c r="H182" t="s">
        <v>1009</v>
      </c>
      <c r="K182">
        <v>0</v>
      </c>
      <c r="M182">
        <v>0</v>
      </c>
      <c r="O182">
        <v>0</v>
      </c>
    </row>
    <row r="183" spans="3:15" x14ac:dyDescent="0.25">
      <c r="C183" t="s">
        <v>174</v>
      </c>
      <c r="D183" t="s">
        <v>176</v>
      </c>
      <c r="E183">
        <v>130400</v>
      </c>
      <c r="H183" t="s">
        <v>1010</v>
      </c>
      <c r="K183">
        <v>0</v>
      </c>
      <c r="M183">
        <v>0</v>
      </c>
      <c r="O183">
        <v>0</v>
      </c>
    </row>
    <row r="184" spans="3:15" x14ac:dyDescent="0.25">
      <c r="C184" t="s">
        <v>174</v>
      </c>
      <c r="D184" t="s">
        <v>176</v>
      </c>
      <c r="E184">
        <v>130401</v>
      </c>
      <c r="H184" t="s">
        <v>1011</v>
      </c>
      <c r="K184">
        <v>0</v>
      </c>
      <c r="M184">
        <v>0</v>
      </c>
      <c r="O184">
        <v>0</v>
      </c>
    </row>
    <row r="185" spans="3:15" x14ac:dyDescent="0.25">
      <c r="C185" t="s">
        <v>174</v>
      </c>
      <c r="D185" t="s">
        <v>176</v>
      </c>
      <c r="E185">
        <v>130402</v>
      </c>
      <c r="H185" t="s">
        <v>1012</v>
      </c>
      <c r="K185">
        <v>0</v>
      </c>
      <c r="M185">
        <v>0</v>
      </c>
      <c r="O185">
        <v>0</v>
      </c>
    </row>
    <row r="186" spans="3:15" x14ac:dyDescent="0.25">
      <c r="C186" t="s">
        <v>174</v>
      </c>
      <c r="D186" t="s">
        <v>176</v>
      </c>
      <c r="E186">
        <v>130403</v>
      </c>
      <c r="H186" t="s">
        <v>1013</v>
      </c>
      <c r="K186">
        <v>0</v>
      </c>
      <c r="M186">
        <v>0</v>
      </c>
      <c r="O186">
        <v>0</v>
      </c>
    </row>
    <row r="187" spans="3:15" x14ac:dyDescent="0.25">
      <c r="C187" t="s">
        <v>174</v>
      </c>
      <c r="D187" t="s">
        <v>176</v>
      </c>
      <c r="E187">
        <v>130500</v>
      </c>
      <c r="H187" t="s">
        <v>218</v>
      </c>
      <c r="K187">
        <v>0</v>
      </c>
      <c r="M187">
        <v>0</v>
      </c>
      <c r="O187">
        <v>0</v>
      </c>
    </row>
    <row r="188" spans="3:15" x14ac:dyDescent="0.25">
      <c r="C188" t="s">
        <v>174</v>
      </c>
      <c r="D188" t="s">
        <v>176</v>
      </c>
      <c r="E188">
        <v>130501</v>
      </c>
      <c r="H188" t="s">
        <v>1014</v>
      </c>
      <c r="K188">
        <v>0</v>
      </c>
      <c r="M188">
        <v>0</v>
      </c>
      <c r="O188">
        <v>0</v>
      </c>
    </row>
    <row r="189" spans="3:15" x14ac:dyDescent="0.25">
      <c r="C189" t="s">
        <v>174</v>
      </c>
      <c r="D189" t="s">
        <v>176</v>
      </c>
      <c r="E189">
        <v>130502</v>
      </c>
      <c r="H189" t="s">
        <v>1015</v>
      </c>
      <c r="K189">
        <v>0</v>
      </c>
      <c r="M189">
        <v>0</v>
      </c>
      <c r="O189">
        <v>0</v>
      </c>
    </row>
    <row r="190" spans="3:15" x14ac:dyDescent="0.25">
      <c r="C190" t="s">
        <v>174</v>
      </c>
      <c r="D190" t="s">
        <v>176</v>
      </c>
      <c r="E190">
        <v>130503</v>
      </c>
      <c r="H190" t="s">
        <v>1016</v>
      </c>
      <c r="K190">
        <v>0</v>
      </c>
      <c r="M190">
        <v>0</v>
      </c>
      <c r="O190">
        <v>0</v>
      </c>
    </row>
    <row r="191" spans="3:15" x14ac:dyDescent="0.25">
      <c r="C191" t="s">
        <v>174</v>
      </c>
      <c r="D191" t="s">
        <v>176</v>
      </c>
      <c r="E191">
        <v>132000</v>
      </c>
      <c r="H191" t="s">
        <v>533</v>
      </c>
      <c r="K191">
        <v>0</v>
      </c>
      <c r="M191">
        <v>0</v>
      </c>
      <c r="O191">
        <v>0</v>
      </c>
    </row>
    <row r="192" spans="3:15" x14ac:dyDescent="0.25">
      <c r="C192" t="s">
        <v>174</v>
      </c>
      <c r="D192" t="s">
        <v>176</v>
      </c>
      <c r="E192">
        <v>132001</v>
      </c>
      <c r="H192" t="s">
        <v>1017</v>
      </c>
      <c r="K192">
        <v>0</v>
      </c>
      <c r="M192">
        <v>0</v>
      </c>
      <c r="O192">
        <v>0</v>
      </c>
    </row>
    <row r="193" spans="3:17" x14ac:dyDescent="0.25">
      <c r="C193" t="s">
        <v>174</v>
      </c>
      <c r="D193" t="s">
        <v>176</v>
      </c>
      <c r="E193">
        <v>132002</v>
      </c>
      <c r="H193" t="s">
        <v>1018</v>
      </c>
      <c r="K193">
        <v>0</v>
      </c>
      <c r="M193">
        <v>0</v>
      </c>
      <c r="O193">
        <v>0</v>
      </c>
    </row>
    <row r="194" spans="3:17" x14ac:dyDescent="0.25">
      <c r="C194" t="s">
        <v>174</v>
      </c>
      <c r="D194" t="s">
        <v>176</v>
      </c>
      <c r="E194">
        <v>132003</v>
      </c>
      <c r="H194" t="s">
        <v>1019</v>
      </c>
      <c r="K194">
        <v>0</v>
      </c>
      <c r="M194">
        <v>0</v>
      </c>
      <c r="O194">
        <v>0</v>
      </c>
    </row>
    <row r="195" spans="3:17" x14ac:dyDescent="0.25">
      <c r="C195" t="s">
        <v>174</v>
      </c>
      <c r="D195" t="s">
        <v>176</v>
      </c>
      <c r="E195">
        <v>132004</v>
      </c>
      <c r="H195" t="s">
        <v>1020</v>
      </c>
      <c r="K195">
        <v>0</v>
      </c>
      <c r="M195">
        <v>0</v>
      </c>
      <c r="O195">
        <v>0</v>
      </c>
    </row>
    <row r="196" spans="3:17" x14ac:dyDescent="0.25">
      <c r="C196" t="s">
        <v>174</v>
      </c>
      <c r="D196" t="s">
        <v>176</v>
      </c>
      <c r="E196">
        <v>132005</v>
      </c>
      <c r="H196" t="s">
        <v>1021</v>
      </c>
      <c r="K196">
        <v>0</v>
      </c>
      <c r="M196">
        <v>0</v>
      </c>
      <c r="O196">
        <v>0</v>
      </c>
    </row>
    <row r="197" spans="3:17" x14ac:dyDescent="0.25">
      <c r="C197" t="s">
        <v>174</v>
      </c>
      <c r="D197" t="s">
        <v>176</v>
      </c>
      <c r="E197">
        <v>132007</v>
      </c>
      <c r="H197" t="s">
        <v>534</v>
      </c>
      <c r="K197">
        <v>0</v>
      </c>
      <c r="M197">
        <v>0</v>
      </c>
      <c r="O197">
        <v>0</v>
      </c>
    </row>
    <row r="198" spans="3:17" x14ac:dyDescent="0.25">
      <c r="C198" t="s">
        <v>174</v>
      </c>
      <c r="D198" t="s">
        <v>176</v>
      </c>
      <c r="E198">
        <v>132008</v>
      </c>
      <c r="H198" t="s">
        <v>1022</v>
      </c>
      <c r="K198">
        <v>0</v>
      </c>
      <c r="M198">
        <v>0</v>
      </c>
      <c r="O198">
        <v>0</v>
      </c>
    </row>
    <row r="199" spans="3:17" x14ac:dyDescent="0.25">
      <c r="C199" t="s">
        <v>174</v>
      </c>
      <c r="D199" t="s">
        <v>176</v>
      </c>
      <c r="E199">
        <v>1130500</v>
      </c>
      <c r="H199" t="s">
        <v>218</v>
      </c>
      <c r="K199" s="40">
        <v>16673106.67</v>
      </c>
      <c r="M199" s="40">
        <v>20201425.73</v>
      </c>
      <c r="O199" s="40">
        <v>-3528319.06</v>
      </c>
      <c r="Q199">
        <v>-17.5</v>
      </c>
    </row>
    <row r="200" spans="3:17" x14ac:dyDescent="0.25">
      <c r="C200" t="s">
        <v>174</v>
      </c>
      <c r="D200" t="s">
        <v>176</v>
      </c>
      <c r="E200">
        <v>1130501</v>
      </c>
      <c r="H200" t="s">
        <v>1014</v>
      </c>
      <c r="K200">
        <v>0</v>
      </c>
      <c r="M200">
        <v>0</v>
      </c>
      <c r="O200">
        <v>0</v>
      </c>
    </row>
    <row r="201" spans="3:17" x14ac:dyDescent="0.25">
      <c r="C201" t="s">
        <v>174</v>
      </c>
      <c r="D201" t="s">
        <v>176</v>
      </c>
      <c r="E201">
        <v>1130502</v>
      </c>
      <c r="H201" t="s">
        <v>1015</v>
      </c>
      <c r="K201">
        <v>0</v>
      </c>
      <c r="M201">
        <v>0</v>
      </c>
      <c r="O201">
        <v>0</v>
      </c>
    </row>
    <row r="202" spans="3:17" x14ac:dyDescent="0.25">
      <c r="C202" t="s">
        <v>174</v>
      </c>
      <c r="D202" t="s">
        <v>176</v>
      </c>
      <c r="E202">
        <v>1130503</v>
      </c>
      <c r="H202" t="s">
        <v>1016</v>
      </c>
      <c r="K202">
        <v>0</v>
      </c>
      <c r="M202">
        <v>0</v>
      </c>
      <c r="O202">
        <v>0</v>
      </c>
    </row>
    <row r="203" spans="3:17" x14ac:dyDescent="0.25">
      <c r="C203" t="s">
        <v>174</v>
      </c>
      <c r="D203" t="s">
        <v>176</v>
      </c>
      <c r="E203">
        <v>1130504</v>
      </c>
      <c r="H203" t="s">
        <v>1023</v>
      </c>
      <c r="K203">
        <v>0</v>
      </c>
      <c r="M203">
        <v>0</v>
      </c>
      <c r="O203">
        <v>0</v>
      </c>
    </row>
    <row r="204" spans="3:17" x14ac:dyDescent="0.25">
      <c r="C204" t="s">
        <v>174</v>
      </c>
      <c r="D204" t="s">
        <v>176</v>
      </c>
      <c r="E204">
        <v>1131740</v>
      </c>
      <c r="H204" t="s">
        <v>219</v>
      </c>
      <c r="K204" s="40">
        <v>657981.54</v>
      </c>
      <c r="M204" s="40">
        <v>537403.92000000004</v>
      </c>
      <c r="O204" s="40">
        <v>120577.62</v>
      </c>
      <c r="Q204">
        <v>22.4</v>
      </c>
    </row>
    <row r="205" spans="3:17" x14ac:dyDescent="0.25">
      <c r="C205" t="s">
        <v>174</v>
      </c>
      <c r="D205" t="s">
        <v>176</v>
      </c>
      <c r="E205">
        <v>1131741</v>
      </c>
      <c r="H205" t="s">
        <v>1024</v>
      </c>
      <c r="K205">
        <v>0</v>
      </c>
      <c r="M205">
        <v>0</v>
      </c>
      <c r="O205">
        <v>0</v>
      </c>
    </row>
    <row r="206" spans="3:17" x14ac:dyDescent="0.25">
      <c r="C206" t="s">
        <v>174</v>
      </c>
      <c r="D206" t="s">
        <v>176</v>
      </c>
      <c r="E206">
        <v>1131742</v>
      </c>
      <c r="H206" t="s">
        <v>1025</v>
      </c>
      <c r="K206">
        <v>0</v>
      </c>
      <c r="M206">
        <v>0</v>
      </c>
      <c r="O206">
        <v>0</v>
      </c>
    </row>
    <row r="207" spans="3:17" x14ac:dyDescent="0.25">
      <c r="C207" t="s">
        <v>174</v>
      </c>
      <c r="D207" t="s">
        <v>176</v>
      </c>
      <c r="E207">
        <v>1131743</v>
      </c>
      <c r="H207" t="s">
        <v>1026</v>
      </c>
      <c r="K207">
        <v>0</v>
      </c>
      <c r="M207">
        <v>0</v>
      </c>
      <c r="O207">
        <v>0</v>
      </c>
    </row>
    <row r="208" spans="3:17" x14ac:dyDescent="0.25">
      <c r="C208" t="s">
        <v>174</v>
      </c>
      <c r="D208" t="s">
        <v>176</v>
      </c>
      <c r="E208">
        <v>1131744</v>
      </c>
      <c r="H208" t="s">
        <v>1027</v>
      </c>
      <c r="K208">
        <v>0</v>
      </c>
      <c r="M208">
        <v>0</v>
      </c>
      <c r="O208">
        <v>0</v>
      </c>
    </row>
    <row r="209" spans="3:18" x14ac:dyDescent="0.25">
      <c r="C209" t="s">
        <v>174</v>
      </c>
      <c r="D209" t="s">
        <v>176</v>
      </c>
      <c r="E209">
        <v>1131750</v>
      </c>
      <c r="H209" t="s">
        <v>1028</v>
      </c>
      <c r="K209">
        <v>0</v>
      </c>
      <c r="M209">
        <v>0</v>
      </c>
      <c r="O209">
        <v>0</v>
      </c>
    </row>
    <row r="210" spans="3:18" x14ac:dyDescent="0.25">
      <c r="C210" t="s">
        <v>174</v>
      </c>
      <c r="D210" t="s">
        <v>176</v>
      </c>
      <c r="E210">
        <v>1131751</v>
      </c>
      <c r="H210" t="s">
        <v>1029</v>
      </c>
      <c r="K210">
        <v>0</v>
      </c>
      <c r="M210">
        <v>0</v>
      </c>
      <c r="O210">
        <v>0</v>
      </c>
    </row>
    <row r="211" spans="3:18" x14ac:dyDescent="0.25">
      <c r="C211" t="s">
        <v>174</v>
      </c>
      <c r="D211" t="s">
        <v>176</v>
      </c>
      <c r="E211">
        <v>1131752</v>
      </c>
      <c r="H211" t="s">
        <v>1030</v>
      </c>
      <c r="K211">
        <v>0</v>
      </c>
      <c r="M211">
        <v>0</v>
      </c>
      <c r="O211">
        <v>0</v>
      </c>
    </row>
    <row r="212" spans="3:18" x14ac:dyDescent="0.25">
      <c r="C212" t="s">
        <v>174</v>
      </c>
      <c r="D212" t="s">
        <v>176</v>
      </c>
      <c r="E212">
        <v>1131753</v>
      </c>
      <c r="H212" t="s">
        <v>1031</v>
      </c>
      <c r="K212">
        <v>0</v>
      </c>
      <c r="M212">
        <v>0</v>
      </c>
      <c r="O212">
        <v>0</v>
      </c>
    </row>
    <row r="213" spans="3:18" x14ac:dyDescent="0.25">
      <c r="C213" t="s">
        <v>174</v>
      </c>
      <c r="D213" t="s">
        <v>176</v>
      </c>
      <c r="E213">
        <v>1131754</v>
      </c>
      <c r="H213" t="s">
        <v>1032</v>
      </c>
      <c r="K213">
        <v>0</v>
      </c>
      <c r="M213">
        <v>0</v>
      </c>
      <c r="O213">
        <v>0</v>
      </c>
    </row>
    <row r="214" spans="3:18" x14ac:dyDescent="0.25">
      <c r="C214" t="s">
        <v>174</v>
      </c>
      <c r="D214" t="s">
        <v>176</v>
      </c>
      <c r="E214">
        <v>1131760</v>
      </c>
      <c r="H214" t="s">
        <v>220</v>
      </c>
      <c r="K214" s="40">
        <v>8627.15</v>
      </c>
      <c r="M214" s="40">
        <v>8627.15</v>
      </c>
      <c r="O214">
        <v>0</v>
      </c>
    </row>
    <row r="215" spans="3:18" x14ac:dyDescent="0.25">
      <c r="C215" t="s">
        <v>174</v>
      </c>
      <c r="D215" t="s">
        <v>176</v>
      </c>
      <c r="E215">
        <v>1131761</v>
      </c>
      <c r="H215" t="s">
        <v>1033</v>
      </c>
      <c r="K215">
        <v>0</v>
      </c>
      <c r="M215">
        <v>0</v>
      </c>
      <c r="O215">
        <v>0</v>
      </c>
    </row>
    <row r="216" spans="3:18" x14ac:dyDescent="0.25">
      <c r="C216" t="s">
        <v>174</v>
      </c>
      <c r="D216" t="s">
        <v>176</v>
      </c>
      <c r="E216">
        <v>1131762</v>
      </c>
      <c r="H216" t="s">
        <v>1034</v>
      </c>
      <c r="K216">
        <v>0</v>
      </c>
      <c r="M216">
        <v>0</v>
      </c>
      <c r="O216">
        <v>0</v>
      </c>
    </row>
    <row r="217" spans="3:18" x14ac:dyDescent="0.25">
      <c r="C217" t="s">
        <v>174</v>
      </c>
      <c r="D217" t="s">
        <v>176</v>
      </c>
      <c r="E217">
        <v>1131763</v>
      </c>
      <c r="H217" t="s">
        <v>1035</v>
      </c>
      <c r="K217">
        <v>0</v>
      </c>
      <c r="M217">
        <v>0</v>
      </c>
      <c r="O217">
        <v>0</v>
      </c>
    </row>
    <row r="218" spans="3:18" x14ac:dyDescent="0.25">
      <c r="C218" t="s">
        <v>174</v>
      </c>
      <c r="D218" t="s">
        <v>176</v>
      </c>
      <c r="E218">
        <v>1131764</v>
      </c>
      <c r="H218" t="s">
        <v>1036</v>
      </c>
      <c r="K218">
        <v>0</v>
      </c>
      <c r="M218">
        <v>0</v>
      </c>
      <c r="O218">
        <v>0</v>
      </c>
    </row>
    <row r="219" spans="3:18" x14ac:dyDescent="0.25">
      <c r="E219" t="s">
        <v>221</v>
      </c>
      <c r="K219" s="40">
        <v>17339715.359999999</v>
      </c>
      <c r="M219" s="40">
        <v>20747456.800000001</v>
      </c>
      <c r="O219" s="40">
        <v>-3407741.44</v>
      </c>
      <c r="Q219">
        <v>-16.399999999999999</v>
      </c>
      <c r="R219" t="s">
        <v>205</v>
      </c>
    </row>
    <row r="220" spans="3:18" x14ac:dyDescent="0.25">
      <c r="C220" t="s">
        <v>174</v>
      </c>
      <c r="D220" t="s">
        <v>176</v>
      </c>
      <c r="E220">
        <v>131100</v>
      </c>
      <c r="H220" t="s">
        <v>1037</v>
      </c>
      <c r="K220">
        <v>0</v>
      </c>
      <c r="M220">
        <v>0</v>
      </c>
      <c r="O220">
        <v>0</v>
      </c>
    </row>
    <row r="221" spans="3:18" x14ac:dyDescent="0.25">
      <c r="C221" t="s">
        <v>174</v>
      </c>
      <c r="D221" t="s">
        <v>176</v>
      </c>
      <c r="E221">
        <v>131101</v>
      </c>
      <c r="H221" t="s">
        <v>1038</v>
      </c>
      <c r="K221">
        <v>0</v>
      </c>
      <c r="M221">
        <v>0</v>
      </c>
      <c r="O221">
        <v>0</v>
      </c>
    </row>
    <row r="222" spans="3:18" x14ac:dyDescent="0.25">
      <c r="C222" t="s">
        <v>174</v>
      </c>
      <c r="D222" t="s">
        <v>176</v>
      </c>
      <c r="E222">
        <v>131102</v>
      </c>
      <c r="H222" t="s">
        <v>1039</v>
      </c>
      <c r="K222">
        <v>0</v>
      </c>
      <c r="M222">
        <v>0</v>
      </c>
      <c r="O222">
        <v>0</v>
      </c>
    </row>
    <row r="223" spans="3:18" x14ac:dyDescent="0.25">
      <c r="C223" t="s">
        <v>174</v>
      </c>
      <c r="D223" t="s">
        <v>176</v>
      </c>
      <c r="E223">
        <v>131103</v>
      </c>
      <c r="H223" t="s">
        <v>1040</v>
      </c>
      <c r="K223">
        <v>0</v>
      </c>
      <c r="M223">
        <v>0</v>
      </c>
      <c r="O223">
        <v>0</v>
      </c>
    </row>
    <row r="224" spans="3:18" x14ac:dyDescent="0.25">
      <c r="C224" t="s">
        <v>174</v>
      </c>
      <c r="D224" t="s">
        <v>176</v>
      </c>
      <c r="E224">
        <v>131110</v>
      </c>
      <c r="H224" t="s">
        <v>1041</v>
      </c>
      <c r="K224">
        <v>0</v>
      </c>
      <c r="M224">
        <v>0</v>
      </c>
      <c r="O224">
        <v>0</v>
      </c>
    </row>
    <row r="225" spans="3:15" x14ac:dyDescent="0.25">
      <c r="C225" t="s">
        <v>174</v>
      </c>
      <c r="D225" t="s">
        <v>176</v>
      </c>
      <c r="E225">
        <v>131111</v>
      </c>
      <c r="H225" t="s">
        <v>1042</v>
      </c>
      <c r="K225">
        <v>0</v>
      </c>
      <c r="M225">
        <v>0</v>
      </c>
      <c r="O225">
        <v>0</v>
      </c>
    </row>
    <row r="226" spans="3:15" x14ac:dyDescent="0.25">
      <c r="C226" t="s">
        <v>174</v>
      </c>
      <c r="D226" t="s">
        <v>176</v>
      </c>
      <c r="E226">
        <v>131112</v>
      </c>
      <c r="H226" t="s">
        <v>1043</v>
      </c>
      <c r="K226">
        <v>0</v>
      </c>
      <c r="M226">
        <v>0</v>
      </c>
      <c r="O226">
        <v>0</v>
      </c>
    </row>
    <row r="227" spans="3:15" x14ac:dyDescent="0.25">
      <c r="C227" t="s">
        <v>174</v>
      </c>
      <c r="D227" t="s">
        <v>176</v>
      </c>
      <c r="E227">
        <v>131113</v>
      </c>
      <c r="H227" t="s">
        <v>1044</v>
      </c>
      <c r="K227">
        <v>0</v>
      </c>
      <c r="M227">
        <v>0</v>
      </c>
      <c r="O227">
        <v>0</v>
      </c>
    </row>
    <row r="228" spans="3:15" x14ac:dyDescent="0.25">
      <c r="C228" t="s">
        <v>174</v>
      </c>
      <c r="D228" t="s">
        <v>176</v>
      </c>
      <c r="E228">
        <v>131114</v>
      </c>
      <c r="H228" t="s">
        <v>1045</v>
      </c>
      <c r="K228">
        <v>0</v>
      </c>
      <c r="M228">
        <v>0</v>
      </c>
      <c r="O228">
        <v>0</v>
      </c>
    </row>
    <row r="229" spans="3:15" x14ac:dyDescent="0.25">
      <c r="C229" t="s">
        <v>174</v>
      </c>
      <c r="D229" t="s">
        <v>176</v>
      </c>
      <c r="E229">
        <v>131120</v>
      </c>
      <c r="H229" t="s">
        <v>1046</v>
      </c>
      <c r="K229">
        <v>0</v>
      </c>
      <c r="M229">
        <v>0</v>
      </c>
      <c r="O229">
        <v>0</v>
      </c>
    </row>
    <row r="230" spans="3:15" x14ac:dyDescent="0.25">
      <c r="C230" t="s">
        <v>174</v>
      </c>
      <c r="D230" t="s">
        <v>176</v>
      </c>
      <c r="E230">
        <v>131121</v>
      </c>
      <c r="H230" t="s">
        <v>1047</v>
      </c>
      <c r="K230">
        <v>0</v>
      </c>
      <c r="M230">
        <v>0</v>
      </c>
      <c r="O230">
        <v>0</v>
      </c>
    </row>
    <row r="231" spans="3:15" x14ac:dyDescent="0.25">
      <c r="C231" t="s">
        <v>174</v>
      </c>
      <c r="D231" t="s">
        <v>176</v>
      </c>
      <c r="E231">
        <v>131122</v>
      </c>
      <c r="H231" t="s">
        <v>1043</v>
      </c>
      <c r="K231">
        <v>0</v>
      </c>
      <c r="M231">
        <v>0</v>
      </c>
      <c r="O231">
        <v>0</v>
      </c>
    </row>
    <row r="232" spans="3:15" x14ac:dyDescent="0.25">
      <c r="C232" t="s">
        <v>174</v>
      </c>
      <c r="D232" t="s">
        <v>176</v>
      </c>
      <c r="E232">
        <v>131123</v>
      </c>
      <c r="H232" t="s">
        <v>1048</v>
      </c>
      <c r="K232">
        <v>0</v>
      </c>
      <c r="M232">
        <v>0</v>
      </c>
      <c r="O232">
        <v>0</v>
      </c>
    </row>
    <row r="233" spans="3:15" x14ac:dyDescent="0.25">
      <c r="C233" t="s">
        <v>174</v>
      </c>
      <c r="D233" t="s">
        <v>176</v>
      </c>
      <c r="E233">
        <v>131124</v>
      </c>
      <c r="H233" t="s">
        <v>1049</v>
      </c>
      <c r="K233">
        <v>0</v>
      </c>
      <c r="M233">
        <v>0</v>
      </c>
      <c r="O233">
        <v>0</v>
      </c>
    </row>
    <row r="234" spans="3:15" x14ac:dyDescent="0.25">
      <c r="C234" t="s">
        <v>174</v>
      </c>
      <c r="D234" t="s">
        <v>176</v>
      </c>
      <c r="E234">
        <v>131200</v>
      </c>
      <c r="H234" t="s">
        <v>1050</v>
      </c>
      <c r="K234">
        <v>0</v>
      </c>
      <c r="M234">
        <v>0</v>
      </c>
      <c r="O234">
        <v>0</v>
      </c>
    </row>
    <row r="235" spans="3:15" x14ac:dyDescent="0.25">
      <c r="C235" t="s">
        <v>174</v>
      </c>
      <c r="D235" t="s">
        <v>176</v>
      </c>
      <c r="E235">
        <v>131201</v>
      </c>
      <c r="H235" t="s">
        <v>1051</v>
      </c>
      <c r="K235">
        <v>0</v>
      </c>
      <c r="M235">
        <v>0</v>
      </c>
      <c r="O235">
        <v>0</v>
      </c>
    </row>
    <row r="236" spans="3:15" x14ac:dyDescent="0.25">
      <c r="C236" t="s">
        <v>174</v>
      </c>
      <c r="D236" t="s">
        <v>176</v>
      </c>
      <c r="E236">
        <v>131202</v>
      </c>
      <c r="H236" t="s">
        <v>1052</v>
      </c>
      <c r="K236">
        <v>0</v>
      </c>
      <c r="M236">
        <v>0</v>
      </c>
      <c r="O236">
        <v>0</v>
      </c>
    </row>
    <row r="237" spans="3:15" x14ac:dyDescent="0.25">
      <c r="C237" t="s">
        <v>174</v>
      </c>
      <c r="D237" t="s">
        <v>176</v>
      </c>
      <c r="E237">
        <v>131203</v>
      </c>
      <c r="H237" t="s">
        <v>1053</v>
      </c>
      <c r="K237">
        <v>0</v>
      </c>
      <c r="M237">
        <v>0</v>
      </c>
      <c r="O237">
        <v>0</v>
      </c>
    </row>
    <row r="238" spans="3:15" x14ac:dyDescent="0.25">
      <c r="C238" t="s">
        <v>174</v>
      </c>
      <c r="D238" t="s">
        <v>176</v>
      </c>
      <c r="E238">
        <v>131300</v>
      </c>
      <c r="H238" t="s">
        <v>1054</v>
      </c>
      <c r="K238">
        <v>0</v>
      </c>
      <c r="M238">
        <v>0</v>
      </c>
      <c r="O238">
        <v>0</v>
      </c>
    </row>
    <row r="239" spans="3:15" x14ac:dyDescent="0.25">
      <c r="C239" t="s">
        <v>174</v>
      </c>
      <c r="D239" t="s">
        <v>176</v>
      </c>
      <c r="E239">
        <v>131301</v>
      </c>
      <c r="H239" t="s">
        <v>1055</v>
      </c>
      <c r="K239">
        <v>0</v>
      </c>
      <c r="M239">
        <v>0</v>
      </c>
      <c r="O239">
        <v>0</v>
      </c>
    </row>
    <row r="240" spans="3:15" x14ac:dyDescent="0.25">
      <c r="C240" t="s">
        <v>174</v>
      </c>
      <c r="D240" t="s">
        <v>176</v>
      </c>
      <c r="E240">
        <v>131302</v>
      </c>
      <c r="H240" t="s">
        <v>1056</v>
      </c>
      <c r="K240">
        <v>0</v>
      </c>
      <c r="M240">
        <v>0</v>
      </c>
      <c r="O240">
        <v>0</v>
      </c>
    </row>
    <row r="241" spans="3:18" x14ac:dyDescent="0.25">
      <c r="C241" t="s">
        <v>174</v>
      </c>
      <c r="D241" t="s">
        <v>176</v>
      </c>
      <c r="E241">
        <v>131303</v>
      </c>
      <c r="H241" t="s">
        <v>1057</v>
      </c>
      <c r="K241">
        <v>0</v>
      </c>
      <c r="M241">
        <v>0</v>
      </c>
      <c r="O241">
        <v>0</v>
      </c>
    </row>
    <row r="242" spans="3:18" x14ac:dyDescent="0.25">
      <c r="C242" t="s">
        <v>174</v>
      </c>
      <c r="D242" t="s">
        <v>176</v>
      </c>
      <c r="E242">
        <v>131304</v>
      </c>
      <c r="H242" t="s">
        <v>1058</v>
      </c>
      <c r="K242">
        <v>0</v>
      </c>
      <c r="M242">
        <v>0</v>
      </c>
      <c r="O242">
        <v>0</v>
      </c>
    </row>
    <row r="243" spans="3:18" x14ac:dyDescent="0.25">
      <c r="C243" t="s">
        <v>174</v>
      </c>
      <c r="D243" t="s">
        <v>176</v>
      </c>
      <c r="E243">
        <v>131500</v>
      </c>
      <c r="H243" t="s">
        <v>535</v>
      </c>
      <c r="K243">
        <v>0</v>
      </c>
      <c r="M243">
        <v>0</v>
      </c>
      <c r="O243">
        <v>0</v>
      </c>
    </row>
    <row r="244" spans="3:18" x14ac:dyDescent="0.25">
      <c r="C244" t="s">
        <v>174</v>
      </c>
      <c r="D244" t="s">
        <v>176</v>
      </c>
      <c r="E244">
        <v>131501</v>
      </c>
      <c r="H244" t="s">
        <v>1059</v>
      </c>
      <c r="K244">
        <v>0</v>
      </c>
      <c r="M244">
        <v>0</v>
      </c>
      <c r="O244">
        <v>0</v>
      </c>
    </row>
    <row r="245" spans="3:18" x14ac:dyDescent="0.25">
      <c r="C245" t="s">
        <v>174</v>
      </c>
      <c r="D245" t="s">
        <v>176</v>
      </c>
      <c r="E245">
        <v>131502</v>
      </c>
      <c r="H245" t="s">
        <v>1060</v>
      </c>
      <c r="K245">
        <v>0</v>
      </c>
      <c r="M245">
        <v>0</v>
      </c>
      <c r="O245">
        <v>0</v>
      </c>
    </row>
    <row r="246" spans="3:18" x14ac:dyDescent="0.25">
      <c r="C246" t="s">
        <v>174</v>
      </c>
      <c r="D246" t="s">
        <v>176</v>
      </c>
      <c r="E246">
        <v>131503</v>
      </c>
      <c r="H246" t="s">
        <v>1061</v>
      </c>
      <c r="K246">
        <v>0</v>
      </c>
      <c r="M246">
        <v>0</v>
      </c>
      <c r="O246">
        <v>0</v>
      </c>
    </row>
    <row r="247" spans="3:18" x14ac:dyDescent="0.25">
      <c r="C247" t="s">
        <v>174</v>
      </c>
      <c r="D247" t="s">
        <v>176</v>
      </c>
      <c r="E247">
        <v>131504</v>
      </c>
      <c r="H247" t="s">
        <v>1062</v>
      </c>
      <c r="K247">
        <v>0</v>
      </c>
      <c r="M247">
        <v>0</v>
      </c>
      <c r="O247">
        <v>0</v>
      </c>
    </row>
    <row r="248" spans="3:18" x14ac:dyDescent="0.25">
      <c r="C248" t="s">
        <v>174</v>
      </c>
      <c r="D248" t="s">
        <v>176</v>
      </c>
      <c r="E248">
        <v>1131500</v>
      </c>
      <c r="H248" t="s">
        <v>222</v>
      </c>
      <c r="K248" s="40">
        <v>4609323.99</v>
      </c>
      <c r="M248" s="40">
        <v>3284837.03</v>
      </c>
      <c r="O248" s="40">
        <v>1324486.96</v>
      </c>
      <c r="Q248">
        <v>40.299999999999997</v>
      </c>
    </row>
    <row r="249" spans="3:18" x14ac:dyDescent="0.25">
      <c r="C249" t="s">
        <v>174</v>
      </c>
      <c r="D249" t="s">
        <v>176</v>
      </c>
      <c r="E249">
        <v>1131501</v>
      </c>
      <c r="H249" t="s">
        <v>1063</v>
      </c>
      <c r="K249">
        <v>0</v>
      </c>
      <c r="M249">
        <v>0</v>
      </c>
      <c r="O249">
        <v>0</v>
      </c>
    </row>
    <row r="250" spans="3:18" x14ac:dyDescent="0.25">
      <c r="C250" t="s">
        <v>174</v>
      </c>
      <c r="D250" t="s">
        <v>176</v>
      </c>
      <c r="E250">
        <v>1131502</v>
      </c>
      <c r="H250" t="s">
        <v>1064</v>
      </c>
      <c r="K250">
        <v>0</v>
      </c>
      <c r="M250">
        <v>0</v>
      </c>
      <c r="O250">
        <v>0</v>
      </c>
    </row>
    <row r="251" spans="3:18" x14ac:dyDescent="0.25">
      <c r="C251" t="s">
        <v>174</v>
      </c>
      <c r="D251" t="s">
        <v>176</v>
      </c>
      <c r="E251">
        <v>1131503</v>
      </c>
      <c r="H251" t="s">
        <v>1065</v>
      </c>
      <c r="K251">
        <v>0</v>
      </c>
      <c r="M251">
        <v>0</v>
      </c>
      <c r="O251">
        <v>0</v>
      </c>
    </row>
    <row r="252" spans="3:18" x14ac:dyDescent="0.25">
      <c r="C252" t="s">
        <v>174</v>
      </c>
      <c r="D252" t="s">
        <v>176</v>
      </c>
      <c r="E252">
        <v>1131504</v>
      </c>
      <c r="H252" t="s">
        <v>1066</v>
      </c>
      <c r="K252">
        <v>0</v>
      </c>
      <c r="M252">
        <v>0</v>
      </c>
      <c r="O252">
        <v>0</v>
      </c>
    </row>
    <row r="253" spans="3:18" x14ac:dyDescent="0.25">
      <c r="E253" t="s">
        <v>223</v>
      </c>
      <c r="K253" s="40">
        <v>4609323.99</v>
      </c>
      <c r="M253" s="40">
        <v>3284837.03</v>
      </c>
      <c r="O253" s="40">
        <v>1324486.96</v>
      </c>
      <c r="Q253">
        <v>40.299999999999997</v>
      </c>
      <c r="R253" t="s">
        <v>205</v>
      </c>
    </row>
    <row r="254" spans="3:18" x14ac:dyDescent="0.25">
      <c r="C254" t="s">
        <v>174</v>
      </c>
      <c r="D254" t="s">
        <v>176</v>
      </c>
      <c r="E254">
        <v>1110112</v>
      </c>
      <c r="H254" t="s">
        <v>1067</v>
      </c>
      <c r="K254">
        <v>0</v>
      </c>
      <c r="M254">
        <v>0</v>
      </c>
      <c r="O254">
        <v>0</v>
      </c>
    </row>
    <row r="255" spans="3:18" x14ac:dyDescent="0.25">
      <c r="K255">
        <v>0</v>
      </c>
      <c r="M255">
        <v>0</v>
      </c>
      <c r="O255">
        <v>0</v>
      </c>
      <c r="R255" t="s">
        <v>205</v>
      </c>
    </row>
    <row r="256" spans="3:18" x14ac:dyDescent="0.25">
      <c r="C256" t="s">
        <v>174</v>
      </c>
      <c r="D256" t="s">
        <v>176</v>
      </c>
      <c r="E256">
        <v>133000</v>
      </c>
      <c r="H256" t="s">
        <v>536</v>
      </c>
      <c r="K256">
        <v>0</v>
      </c>
      <c r="M256">
        <v>0</v>
      </c>
      <c r="O256">
        <v>0</v>
      </c>
    </row>
    <row r="257" spans="3:15" x14ac:dyDescent="0.25">
      <c r="C257" t="s">
        <v>174</v>
      </c>
      <c r="D257" t="s">
        <v>176</v>
      </c>
      <c r="E257">
        <v>133001</v>
      </c>
      <c r="H257" t="s">
        <v>1068</v>
      </c>
      <c r="K257">
        <v>0</v>
      </c>
      <c r="M257">
        <v>0</v>
      </c>
      <c r="O257">
        <v>0</v>
      </c>
    </row>
    <row r="258" spans="3:15" x14ac:dyDescent="0.25">
      <c r="C258" t="s">
        <v>174</v>
      </c>
      <c r="D258" t="s">
        <v>176</v>
      </c>
      <c r="E258">
        <v>133002</v>
      </c>
      <c r="H258" t="s">
        <v>1069</v>
      </c>
      <c r="K258">
        <v>0</v>
      </c>
      <c r="M258">
        <v>0</v>
      </c>
      <c r="O258">
        <v>0</v>
      </c>
    </row>
    <row r="259" spans="3:15" x14ac:dyDescent="0.25">
      <c r="C259" t="s">
        <v>174</v>
      </c>
      <c r="D259" t="s">
        <v>176</v>
      </c>
      <c r="E259">
        <v>133003</v>
      </c>
      <c r="H259" t="s">
        <v>1070</v>
      </c>
      <c r="K259">
        <v>0</v>
      </c>
      <c r="M259">
        <v>0</v>
      </c>
      <c r="O259">
        <v>0</v>
      </c>
    </row>
    <row r="260" spans="3:15" x14ac:dyDescent="0.25">
      <c r="C260" t="s">
        <v>174</v>
      </c>
      <c r="D260" t="s">
        <v>176</v>
      </c>
      <c r="E260">
        <v>133004</v>
      </c>
      <c r="H260" t="s">
        <v>1071</v>
      </c>
      <c r="K260">
        <v>0</v>
      </c>
      <c r="M260">
        <v>0</v>
      </c>
      <c r="O260">
        <v>0</v>
      </c>
    </row>
    <row r="261" spans="3:15" x14ac:dyDescent="0.25">
      <c r="C261" t="s">
        <v>174</v>
      </c>
      <c r="D261" t="s">
        <v>176</v>
      </c>
      <c r="E261">
        <v>133005</v>
      </c>
      <c r="H261" t="s">
        <v>1072</v>
      </c>
      <c r="K261">
        <v>0</v>
      </c>
      <c r="M261">
        <v>0</v>
      </c>
      <c r="O261">
        <v>0</v>
      </c>
    </row>
    <row r="262" spans="3:15" x14ac:dyDescent="0.25">
      <c r="C262" t="s">
        <v>174</v>
      </c>
      <c r="D262" t="s">
        <v>176</v>
      </c>
      <c r="E262">
        <v>133006</v>
      </c>
      <c r="H262" t="s">
        <v>1073</v>
      </c>
      <c r="K262">
        <v>0</v>
      </c>
      <c r="M262">
        <v>0</v>
      </c>
      <c r="O262">
        <v>0</v>
      </c>
    </row>
    <row r="263" spans="3:15" x14ac:dyDescent="0.25">
      <c r="C263" t="s">
        <v>174</v>
      </c>
      <c r="D263" t="s">
        <v>176</v>
      </c>
      <c r="E263">
        <v>133007</v>
      </c>
      <c r="H263" t="s">
        <v>1074</v>
      </c>
      <c r="K263">
        <v>0</v>
      </c>
      <c r="M263">
        <v>0</v>
      </c>
      <c r="O263">
        <v>0</v>
      </c>
    </row>
    <row r="264" spans="3:15" x14ac:dyDescent="0.25">
      <c r="C264" t="s">
        <v>174</v>
      </c>
      <c r="D264" t="s">
        <v>176</v>
      </c>
      <c r="E264">
        <v>133008</v>
      </c>
      <c r="H264" t="s">
        <v>1075</v>
      </c>
      <c r="K264">
        <v>0</v>
      </c>
      <c r="M264">
        <v>0</v>
      </c>
      <c r="O264">
        <v>0</v>
      </c>
    </row>
    <row r="265" spans="3:15" x14ac:dyDescent="0.25">
      <c r="C265" t="s">
        <v>174</v>
      </c>
      <c r="D265" t="s">
        <v>176</v>
      </c>
      <c r="E265">
        <v>133009</v>
      </c>
      <c r="H265" t="s">
        <v>1076</v>
      </c>
      <c r="K265">
        <v>0</v>
      </c>
      <c r="M265">
        <v>0</v>
      </c>
      <c r="O265">
        <v>0</v>
      </c>
    </row>
    <row r="266" spans="3:15" x14ac:dyDescent="0.25">
      <c r="C266" t="s">
        <v>174</v>
      </c>
      <c r="D266" t="s">
        <v>176</v>
      </c>
      <c r="E266">
        <v>133010</v>
      </c>
      <c r="H266" t="s">
        <v>868</v>
      </c>
      <c r="K266">
        <v>0</v>
      </c>
      <c r="M266">
        <v>0</v>
      </c>
      <c r="O266">
        <v>0</v>
      </c>
    </row>
    <row r="267" spans="3:15" x14ac:dyDescent="0.25">
      <c r="C267" t="s">
        <v>174</v>
      </c>
      <c r="D267" t="s">
        <v>176</v>
      </c>
      <c r="E267">
        <v>133011</v>
      </c>
      <c r="H267" t="s">
        <v>1077</v>
      </c>
      <c r="K267">
        <v>0</v>
      </c>
      <c r="M267">
        <v>0</v>
      </c>
      <c r="O267">
        <v>0</v>
      </c>
    </row>
    <row r="268" spans="3:15" x14ac:dyDescent="0.25">
      <c r="C268" t="s">
        <v>174</v>
      </c>
      <c r="D268" t="s">
        <v>176</v>
      </c>
      <c r="E268">
        <v>133012</v>
      </c>
      <c r="H268" t="s">
        <v>1078</v>
      </c>
      <c r="K268">
        <v>0</v>
      </c>
      <c r="M268">
        <v>0</v>
      </c>
      <c r="O268">
        <v>0</v>
      </c>
    </row>
    <row r="269" spans="3:15" x14ac:dyDescent="0.25">
      <c r="C269" t="s">
        <v>174</v>
      </c>
      <c r="D269" t="s">
        <v>176</v>
      </c>
      <c r="E269">
        <v>133100</v>
      </c>
      <c r="H269" t="s">
        <v>1079</v>
      </c>
      <c r="K269">
        <v>0</v>
      </c>
      <c r="M269">
        <v>0</v>
      </c>
      <c r="O269">
        <v>0</v>
      </c>
    </row>
    <row r="270" spans="3:15" x14ac:dyDescent="0.25">
      <c r="C270" t="s">
        <v>174</v>
      </c>
      <c r="D270" t="s">
        <v>176</v>
      </c>
      <c r="E270">
        <v>133101</v>
      </c>
      <c r="H270" t="s">
        <v>1080</v>
      </c>
      <c r="K270">
        <v>0</v>
      </c>
      <c r="M270">
        <v>0</v>
      </c>
      <c r="O270">
        <v>0</v>
      </c>
    </row>
    <row r="271" spans="3:15" x14ac:dyDescent="0.25">
      <c r="C271" t="s">
        <v>174</v>
      </c>
      <c r="D271" t="s">
        <v>176</v>
      </c>
      <c r="E271">
        <v>133102</v>
      </c>
      <c r="H271" t="s">
        <v>1081</v>
      </c>
      <c r="K271">
        <v>0</v>
      </c>
      <c r="M271">
        <v>0</v>
      </c>
      <c r="O271">
        <v>0</v>
      </c>
    </row>
    <row r="272" spans="3:15" x14ac:dyDescent="0.25">
      <c r="C272" t="s">
        <v>174</v>
      </c>
      <c r="D272" t="s">
        <v>176</v>
      </c>
      <c r="E272">
        <v>1133000</v>
      </c>
      <c r="H272" t="s">
        <v>1082</v>
      </c>
      <c r="K272">
        <v>0</v>
      </c>
      <c r="M272">
        <v>0</v>
      </c>
      <c r="O272">
        <v>0</v>
      </c>
    </row>
    <row r="273" spans="3:17" x14ac:dyDescent="0.25">
      <c r="C273" t="s">
        <v>174</v>
      </c>
      <c r="D273" t="s">
        <v>176</v>
      </c>
      <c r="E273">
        <v>1133002</v>
      </c>
      <c r="H273" t="s">
        <v>1083</v>
      </c>
      <c r="K273">
        <v>0</v>
      </c>
      <c r="M273">
        <v>0</v>
      </c>
      <c r="O273">
        <v>0</v>
      </c>
    </row>
    <row r="274" spans="3:17" x14ac:dyDescent="0.25">
      <c r="C274" t="s">
        <v>174</v>
      </c>
      <c r="D274" t="s">
        <v>176</v>
      </c>
      <c r="E274">
        <v>1133004</v>
      </c>
      <c r="H274" t="s">
        <v>1084</v>
      </c>
      <c r="K274">
        <v>0</v>
      </c>
      <c r="M274">
        <v>0</v>
      </c>
      <c r="O274">
        <v>0</v>
      </c>
    </row>
    <row r="275" spans="3:17" x14ac:dyDescent="0.25">
      <c r="C275" t="s">
        <v>174</v>
      </c>
      <c r="D275" t="s">
        <v>176</v>
      </c>
      <c r="E275">
        <v>1133005</v>
      </c>
      <c r="H275" t="s">
        <v>224</v>
      </c>
      <c r="K275" s="40">
        <v>134000000</v>
      </c>
      <c r="M275" s="40">
        <v>231938568.16</v>
      </c>
      <c r="O275" s="40">
        <v>-97938568.159999996</v>
      </c>
      <c r="Q275">
        <v>-42.2</v>
      </c>
    </row>
    <row r="276" spans="3:17" x14ac:dyDescent="0.25">
      <c r="C276" t="s">
        <v>174</v>
      </c>
      <c r="D276" t="s">
        <v>176</v>
      </c>
      <c r="E276">
        <v>1133006</v>
      </c>
      <c r="H276" t="s">
        <v>1085</v>
      </c>
      <c r="K276">
        <v>0</v>
      </c>
      <c r="M276">
        <v>0</v>
      </c>
      <c r="O276">
        <v>0</v>
      </c>
    </row>
    <row r="277" spans="3:17" x14ac:dyDescent="0.25">
      <c r="C277" t="s">
        <v>174</v>
      </c>
      <c r="D277" t="s">
        <v>176</v>
      </c>
      <c r="E277">
        <v>1133007</v>
      </c>
      <c r="H277" t="s">
        <v>1086</v>
      </c>
      <c r="K277">
        <v>0</v>
      </c>
      <c r="M277">
        <v>0</v>
      </c>
      <c r="O277">
        <v>0</v>
      </c>
    </row>
    <row r="278" spans="3:17" x14ac:dyDescent="0.25">
      <c r="C278" t="s">
        <v>174</v>
      </c>
      <c r="D278" t="s">
        <v>176</v>
      </c>
      <c r="E278">
        <v>1133009</v>
      </c>
      <c r="H278" t="s">
        <v>1087</v>
      </c>
      <c r="K278">
        <v>0</v>
      </c>
      <c r="M278">
        <v>0</v>
      </c>
      <c r="O278">
        <v>0</v>
      </c>
    </row>
    <row r="279" spans="3:17" x14ac:dyDescent="0.25">
      <c r="C279" t="s">
        <v>174</v>
      </c>
      <c r="D279" t="s">
        <v>176</v>
      </c>
      <c r="E279">
        <v>1133013</v>
      </c>
      <c r="H279" t="s">
        <v>1088</v>
      </c>
      <c r="K279">
        <v>0</v>
      </c>
      <c r="M279">
        <v>0</v>
      </c>
      <c r="O279">
        <v>0</v>
      </c>
    </row>
    <row r="280" spans="3:17" x14ac:dyDescent="0.25">
      <c r="C280" t="s">
        <v>174</v>
      </c>
      <c r="D280" t="s">
        <v>176</v>
      </c>
      <c r="E280">
        <v>1133014</v>
      </c>
      <c r="H280" t="s">
        <v>225</v>
      </c>
      <c r="K280" s="40">
        <v>609402.74</v>
      </c>
      <c r="M280" s="40">
        <v>749241.2</v>
      </c>
      <c r="O280" s="40">
        <v>-139838.46</v>
      </c>
      <c r="Q280">
        <v>-18.7</v>
      </c>
    </row>
    <row r="281" spans="3:17" x14ac:dyDescent="0.25">
      <c r="C281" t="s">
        <v>174</v>
      </c>
      <c r="D281" t="s">
        <v>176</v>
      </c>
      <c r="E281">
        <v>1133015</v>
      </c>
      <c r="H281" t="s">
        <v>1089</v>
      </c>
      <c r="K281">
        <v>0</v>
      </c>
      <c r="M281">
        <v>0</v>
      </c>
      <c r="O281">
        <v>0</v>
      </c>
    </row>
    <row r="282" spans="3:17" x14ac:dyDescent="0.25">
      <c r="C282" t="s">
        <v>174</v>
      </c>
      <c r="D282" t="s">
        <v>176</v>
      </c>
      <c r="E282">
        <v>1133021</v>
      </c>
      <c r="H282" t="s">
        <v>1090</v>
      </c>
      <c r="K282">
        <v>0</v>
      </c>
      <c r="M282">
        <v>0</v>
      </c>
      <c r="O282">
        <v>0</v>
      </c>
    </row>
    <row r="283" spans="3:17" x14ac:dyDescent="0.25">
      <c r="C283" t="s">
        <v>174</v>
      </c>
      <c r="D283" t="s">
        <v>176</v>
      </c>
      <c r="E283">
        <v>1133030</v>
      </c>
      <c r="H283" t="s">
        <v>1091</v>
      </c>
      <c r="K283">
        <v>0</v>
      </c>
      <c r="M283">
        <v>0</v>
      </c>
      <c r="O283">
        <v>0</v>
      </c>
    </row>
    <row r="284" spans="3:17" x14ac:dyDescent="0.25">
      <c r="C284" t="s">
        <v>174</v>
      </c>
      <c r="D284" t="s">
        <v>176</v>
      </c>
      <c r="E284">
        <v>1133031</v>
      </c>
      <c r="H284" t="s">
        <v>1092</v>
      </c>
      <c r="K284">
        <v>0</v>
      </c>
      <c r="M284">
        <v>0</v>
      </c>
      <c r="O284">
        <v>0</v>
      </c>
    </row>
    <row r="285" spans="3:17" x14ac:dyDescent="0.25">
      <c r="C285" t="s">
        <v>174</v>
      </c>
      <c r="D285" t="s">
        <v>176</v>
      </c>
      <c r="E285">
        <v>1133032</v>
      </c>
      <c r="H285" t="s">
        <v>1093</v>
      </c>
      <c r="K285">
        <v>0</v>
      </c>
      <c r="M285">
        <v>0</v>
      </c>
      <c r="O285">
        <v>0</v>
      </c>
    </row>
    <row r="286" spans="3:17" x14ac:dyDescent="0.25">
      <c r="C286" t="s">
        <v>174</v>
      </c>
      <c r="D286" t="s">
        <v>176</v>
      </c>
      <c r="E286">
        <v>1133033</v>
      </c>
      <c r="H286" t="s">
        <v>1094</v>
      </c>
      <c r="K286">
        <v>0</v>
      </c>
      <c r="M286">
        <v>0</v>
      </c>
      <c r="O286">
        <v>0</v>
      </c>
    </row>
    <row r="287" spans="3:17" x14ac:dyDescent="0.25">
      <c r="C287" t="s">
        <v>174</v>
      </c>
      <c r="D287" t="s">
        <v>176</v>
      </c>
      <c r="E287">
        <v>1133038</v>
      </c>
      <c r="H287" t="s">
        <v>1095</v>
      </c>
      <c r="K287">
        <v>0</v>
      </c>
      <c r="M287">
        <v>0</v>
      </c>
      <c r="O287">
        <v>0</v>
      </c>
    </row>
    <row r="288" spans="3:17" x14ac:dyDescent="0.25">
      <c r="C288" t="s">
        <v>174</v>
      </c>
      <c r="D288" t="s">
        <v>176</v>
      </c>
      <c r="E288">
        <v>1133236</v>
      </c>
      <c r="H288" t="s">
        <v>1096</v>
      </c>
      <c r="K288">
        <v>0</v>
      </c>
      <c r="M288">
        <v>0</v>
      </c>
      <c r="O288">
        <v>0</v>
      </c>
    </row>
    <row r="289" spans="3:18" x14ac:dyDescent="0.25">
      <c r="C289" t="s">
        <v>174</v>
      </c>
      <c r="D289" t="s">
        <v>176</v>
      </c>
      <c r="E289">
        <v>1133239</v>
      </c>
      <c r="H289" t="s">
        <v>1097</v>
      </c>
      <c r="K289">
        <v>0</v>
      </c>
      <c r="M289">
        <v>0</v>
      </c>
      <c r="O289">
        <v>0</v>
      </c>
    </row>
    <row r="290" spans="3:18" x14ac:dyDescent="0.25">
      <c r="C290" t="s">
        <v>174</v>
      </c>
      <c r="D290" t="s">
        <v>176</v>
      </c>
      <c r="E290">
        <v>1133242</v>
      </c>
      <c r="H290" t="s">
        <v>1098</v>
      </c>
      <c r="K290">
        <v>0</v>
      </c>
      <c r="M290">
        <v>0</v>
      </c>
      <c r="O290">
        <v>0</v>
      </c>
    </row>
    <row r="291" spans="3:18" x14ac:dyDescent="0.25">
      <c r="C291" t="s">
        <v>174</v>
      </c>
      <c r="D291" t="s">
        <v>176</v>
      </c>
      <c r="E291">
        <v>1133246</v>
      </c>
      <c r="H291" t="s">
        <v>1099</v>
      </c>
      <c r="K291">
        <v>0</v>
      </c>
      <c r="M291">
        <v>0</v>
      </c>
      <c r="O291">
        <v>0</v>
      </c>
    </row>
    <row r="292" spans="3:18" x14ac:dyDescent="0.25">
      <c r="C292" t="s">
        <v>174</v>
      </c>
      <c r="D292" t="s">
        <v>176</v>
      </c>
      <c r="E292">
        <v>1140200</v>
      </c>
      <c r="H292" t="s">
        <v>1100</v>
      </c>
      <c r="K292">
        <v>0</v>
      </c>
      <c r="M292">
        <v>0</v>
      </c>
      <c r="O292">
        <v>0</v>
      </c>
    </row>
    <row r="293" spans="3:18" x14ac:dyDescent="0.25">
      <c r="E293" t="s">
        <v>226</v>
      </c>
      <c r="K293" s="40">
        <v>134609402.74000001</v>
      </c>
      <c r="M293" s="40">
        <v>232687809.36000001</v>
      </c>
      <c r="O293" s="40">
        <v>-98078406.620000005</v>
      </c>
      <c r="Q293">
        <v>-42.2</v>
      </c>
      <c r="R293" t="s">
        <v>205</v>
      </c>
    </row>
    <row r="294" spans="3:18" x14ac:dyDescent="0.25">
      <c r="C294" t="s">
        <v>174</v>
      </c>
      <c r="D294" t="s">
        <v>176</v>
      </c>
      <c r="E294">
        <v>133200</v>
      </c>
      <c r="H294" t="s">
        <v>537</v>
      </c>
      <c r="K294">
        <v>0</v>
      </c>
      <c r="M294">
        <v>0</v>
      </c>
      <c r="O294">
        <v>0</v>
      </c>
    </row>
    <row r="295" spans="3:18" x14ac:dyDescent="0.25">
      <c r="C295" t="s">
        <v>174</v>
      </c>
      <c r="D295" t="s">
        <v>176</v>
      </c>
      <c r="E295">
        <v>133201</v>
      </c>
      <c r="H295" t="s">
        <v>1101</v>
      </c>
      <c r="K295">
        <v>0</v>
      </c>
      <c r="M295">
        <v>0</v>
      </c>
      <c r="O295">
        <v>0</v>
      </c>
    </row>
    <row r="296" spans="3:18" x14ac:dyDescent="0.25">
      <c r="C296" t="s">
        <v>174</v>
      </c>
      <c r="D296" t="s">
        <v>176</v>
      </c>
      <c r="E296">
        <v>133202</v>
      </c>
      <c r="H296" t="s">
        <v>1102</v>
      </c>
      <c r="K296">
        <v>0</v>
      </c>
      <c r="M296">
        <v>0</v>
      </c>
      <c r="O296">
        <v>0</v>
      </c>
    </row>
    <row r="297" spans="3:18" x14ac:dyDescent="0.25">
      <c r="C297" t="s">
        <v>174</v>
      </c>
      <c r="D297" t="s">
        <v>176</v>
      </c>
      <c r="E297">
        <v>133203</v>
      </c>
      <c r="H297" t="s">
        <v>1103</v>
      </c>
      <c r="K297">
        <v>0</v>
      </c>
      <c r="M297">
        <v>0</v>
      </c>
      <c r="O297">
        <v>0</v>
      </c>
    </row>
    <row r="298" spans="3:18" x14ac:dyDescent="0.25">
      <c r="C298" t="s">
        <v>174</v>
      </c>
      <c r="D298" t="s">
        <v>176</v>
      </c>
      <c r="E298">
        <v>133204</v>
      </c>
      <c r="H298" t="s">
        <v>1104</v>
      </c>
      <c r="K298">
        <v>0</v>
      </c>
      <c r="M298">
        <v>0</v>
      </c>
      <c r="O298">
        <v>0</v>
      </c>
    </row>
    <row r="299" spans="3:18" x14ac:dyDescent="0.25">
      <c r="C299" t="s">
        <v>174</v>
      </c>
      <c r="D299" t="s">
        <v>176</v>
      </c>
      <c r="E299">
        <v>133205</v>
      </c>
      <c r="H299" t="s">
        <v>1105</v>
      </c>
      <c r="K299">
        <v>0</v>
      </c>
      <c r="M299">
        <v>0</v>
      </c>
      <c r="O299">
        <v>0</v>
      </c>
    </row>
    <row r="300" spans="3:18" x14ac:dyDescent="0.25">
      <c r="C300" t="s">
        <v>174</v>
      </c>
      <c r="D300" t="s">
        <v>176</v>
      </c>
      <c r="E300">
        <v>133206</v>
      </c>
      <c r="H300" t="s">
        <v>1106</v>
      </c>
      <c r="K300">
        <v>0</v>
      </c>
      <c r="M300">
        <v>0</v>
      </c>
      <c r="O300">
        <v>0</v>
      </c>
    </row>
    <row r="301" spans="3:18" x14ac:dyDescent="0.25">
      <c r="C301" t="s">
        <v>174</v>
      </c>
      <c r="D301" t="s">
        <v>176</v>
      </c>
      <c r="E301">
        <v>133207</v>
      </c>
      <c r="H301" t="s">
        <v>1107</v>
      </c>
      <c r="K301">
        <v>0</v>
      </c>
      <c r="M301">
        <v>0</v>
      </c>
      <c r="O301">
        <v>0</v>
      </c>
    </row>
    <row r="302" spans="3:18" x14ac:dyDescent="0.25">
      <c r="C302" t="s">
        <v>174</v>
      </c>
      <c r="D302" t="s">
        <v>176</v>
      </c>
      <c r="E302">
        <v>133208</v>
      </c>
      <c r="H302" t="s">
        <v>1108</v>
      </c>
      <c r="K302">
        <v>0</v>
      </c>
      <c r="M302">
        <v>0</v>
      </c>
      <c r="O302">
        <v>0</v>
      </c>
    </row>
    <row r="303" spans="3:18" x14ac:dyDescent="0.25">
      <c r="C303" t="s">
        <v>174</v>
      </c>
      <c r="D303" t="s">
        <v>176</v>
      </c>
      <c r="E303">
        <v>133209</v>
      </c>
      <c r="H303" t="s">
        <v>1109</v>
      </c>
      <c r="K303">
        <v>0</v>
      </c>
      <c r="M303">
        <v>0</v>
      </c>
      <c r="O303">
        <v>0</v>
      </c>
    </row>
    <row r="304" spans="3:18" x14ac:dyDescent="0.25">
      <c r="C304" t="s">
        <v>174</v>
      </c>
      <c r="D304" t="s">
        <v>176</v>
      </c>
      <c r="E304">
        <v>133210</v>
      </c>
      <c r="H304" t="s">
        <v>1110</v>
      </c>
      <c r="K304">
        <v>0</v>
      </c>
      <c r="M304">
        <v>0</v>
      </c>
      <c r="O304">
        <v>0</v>
      </c>
    </row>
    <row r="305" spans="3:15" x14ac:dyDescent="0.25">
      <c r="C305" t="s">
        <v>174</v>
      </c>
      <c r="D305" t="s">
        <v>176</v>
      </c>
      <c r="E305">
        <v>133211</v>
      </c>
      <c r="H305" t="s">
        <v>1111</v>
      </c>
      <c r="K305">
        <v>0</v>
      </c>
      <c r="M305">
        <v>0</v>
      </c>
      <c r="O305">
        <v>0</v>
      </c>
    </row>
    <row r="306" spans="3:15" x14ac:dyDescent="0.25">
      <c r="C306" t="s">
        <v>174</v>
      </c>
      <c r="D306" t="s">
        <v>176</v>
      </c>
      <c r="E306">
        <v>133212</v>
      </c>
      <c r="H306" t="s">
        <v>1112</v>
      </c>
      <c r="K306">
        <v>0</v>
      </c>
      <c r="M306">
        <v>0</v>
      </c>
      <c r="O306">
        <v>0</v>
      </c>
    </row>
    <row r="307" spans="3:15" x14ac:dyDescent="0.25">
      <c r="C307" t="s">
        <v>174</v>
      </c>
      <c r="D307" t="s">
        <v>176</v>
      </c>
      <c r="E307">
        <v>133213</v>
      </c>
      <c r="H307" t="s">
        <v>1113</v>
      </c>
      <c r="K307">
        <v>0</v>
      </c>
      <c r="M307">
        <v>0</v>
      </c>
      <c r="O307">
        <v>0</v>
      </c>
    </row>
    <row r="308" spans="3:15" x14ac:dyDescent="0.25">
      <c r="C308" t="s">
        <v>174</v>
      </c>
      <c r="D308" t="s">
        <v>176</v>
      </c>
      <c r="E308">
        <v>133214</v>
      </c>
      <c r="H308" t="s">
        <v>1114</v>
      </c>
      <c r="K308">
        <v>0</v>
      </c>
      <c r="M308">
        <v>0</v>
      </c>
      <c r="O308">
        <v>0</v>
      </c>
    </row>
    <row r="309" spans="3:15" x14ac:dyDescent="0.25">
      <c r="C309" t="s">
        <v>174</v>
      </c>
      <c r="D309" t="s">
        <v>176</v>
      </c>
      <c r="E309">
        <v>133215</v>
      </c>
      <c r="H309" t="s">
        <v>1115</v>
      </c>
      <c r="K309">
        <v>0</v>
      </c>
      <c r="M309">
        <v>0</v>
      </c>
      <c r="O309">
        <v>0</v>
      </c>
    </row>
    <row r="310" spans="3:15" x14ac:dyDescent="0.25">
      <c r="C310" t="s">
        <v>174</v>
      </c>
      <c r="D310" t="s">
        <v>176</v>
      </c>
      <c r="E310">
        <v>133216</v>
      </c>
      <c r="H310" t="s">
        <v>1116</v>
      </c>
      <c r="K310">
        <v>0</v>
      </c>
      <c r="M310">
        <v>0</v>
      </c>
      <c r="O310">
        <v>0</v>
      </c>
    </row>
    <row r="311" spans="3:15" x14ac:dyDescent="0.25">
      <c r="C311" t="s">
        <v>174</v>
      </c>
      <c r="D311" t="s">
        <v>176</v>
      </c>
      <c r="E311">
        <v>133218</v>
      </c>
      <c r="H311" t="s">
        <v>1117</v>
      </c>
      <c r="K311">
        <v>0</v>
      </c>
      <c r="M311">
        <v>0</v>
      </c>
      <c r="O311">
        <v>0</v>
      </c>
    </row>
    <row r="312" spans="3:15" x14ac:dyDescent="0.25">
      <c r="C312" t="s">
        <v>174</v>
      </c>
      <c r="D312" t="s">
        <v>176</v>
      </c>
      <c r="E312">
        <v>133220</v>
      </c>
      <c r="H312" t="s">
        <v>537</v>
      </c>
      <c r="K312">
        <v>0</v>
      </c>
      <c r="M312">
        <v>0</v>
      </c>
      <c r="O312">
        <v>0</v>
      </c>
    </row>
    <row r="313" spans="3:15" x14ac:dyDescent="0.25">
      <c r="C313" t="s">
        <v>174</v>
      </c>
      <c r="D313" t="s">
        <v>176</v>
      </c>
      <c r="E313">
        <v>133221</v>
      </c>
      <c r="H313" t="s">
        <v>1101</v>
      </c>
      <c r="K313">
        <v>0</v>
      </c>
      <c r="M313">
        <v>0</v>
      </c>
      <c r="O313">
        <v>0</v>
      </c>
    </row>
    <row r="314" spans="3:15" x14ac:dyDescent="0.25">
      <c r="C314" t="s">
        <v>174</v>
      </c>
      <c r="D314" t="s">
        <v>176</v>
      </c>
      <c r="E314">
        <v>133222</v>
      </c>
      <c r="H314" t="s">
        <v>1102</v>
      </c>
      <c r="K314">
        <v>0</v>
      </c>
      <c r="M314">
        <v>0</v>
      </c>
      <c r="O314">
        <v>0</v>
      </c>
    </row>
    <row r="315" spans="3:15" x14ac:dyDescent="0.25">
      <c r="C315" t="s">
        <v>174</v>
      </c>
      <c r="D315" t="s">
        <v>176</v>
      </c>
      <c r="E315">
        <v>133223</v>
      </c>
      <c r="H315" t="s">
        <v>1103</v>
      </c>
      <c r="K315">
        <v>0</v>
      </c>
      <c r="M315">
        <v>0</v>
      </c>
      <c r="O315">
        <v>0</v>
      </c>
    </row>
    <row r="316" spans="3:15" x14ac:dyDescent="0.25">
      <c r="C316" t="s">
        <v>174</v>
      </c>
      <c r="D316" t="s">
        <v>176</v>
      </c>
      <c r="E316">
        <v>133224</v>
      </c>
      <c r="H316" t="s">
        <v>1104</v>
      </c>
      <c r="K316">
        <v>0</v>
      </c>
      <c r="M316">
        <v>0</v>
      </c>
      <c r="O316">
        <v>0</v>
      </c>
    </row>
    <row r="317" spans="3:15" x14ac:dyDescent="0.25">
      <c r="C317" t="s">
        <v>174</v>
      </c>
      <c r="D317" t="s">
        <v>176</v>
      </c>
      <c r="E317">
        <v>133225</v>
      </c>
      <c r="H317" t="s">
        <v>1105</v>
      </c>
      <c r="K317">
        <v>0</v>
      </c>
      <c r="M317">
        <v>0</v>
      </c>
      <c r="O317">
        <v>0</v>
      </c>
    </row>
    <row r="318" spans="3:15" x14ac:dyDescent="0.25">
      <c r="C318" t="s">
        <v>174</v>
      </c>
      <c r="D318" t="s">
        <v>176</v>
      </c>
      <c r="E318">
        <v>133226</v>
      </c>
      <c r="H318" t="s">
        <v>1118</v>
      </c>
      <c r="K318">
        <v>0</v>
      </c>
      <c r="M318">
        <v>0</v>
      </c>
      <c r="O318">
        <v>0</v>
      </c>
    </row>
    <row r="319" spans="3:15" x14ac:dyDescent="0.25">
      <c r="C319" t="s">
        <v>174</v>
      </c>
      <c r="D319" t="s">
        <v>176</v>
      </c>
      <c r="E319">
        <v>133227</v>
      </c>
      <c r="H319" t="s">
        <v>1107</v>
      </c>
      <c r="K319">
        <v>0</v>
      </c>
      <c r="M319">
        <v>0</v>
      </c>
      <c r="O319">
        <v>0</v>
      </c>
    </row>
    <row r="320" spans="3:15" x14ac:dyDescent="0.25">
      <c r="C320" t="s">
        <v>174</v>
      </c>
      <c r="D320" t="s">
        <v>176</v>
      </c>
      <c r="E320">
        <v>133228</v>
      </c>
      <c r="H320" t="s">
        <v>1108</v>
      </c>
      <c r="K320">
        <v>0</v>
      </c>
      <c r="M320">
        <v>0</v>
      </c>
      <c r="O320">
        <v>0</v>
      </c>
    </row>
    <row r="321" spans="3:17" x14ac:dyDescent="0.25">
      <c r="C321" t="s">
        <v>174</v>
      </c>
      <c r="D321" t="s">
        <v>176</v>
      </c>
      <c r="E321">
        <v>133229</v>
      </c>
      <c r="H321" t="s">
        <v>1109</v>
      </c>
      <c r="K321">
        <v>0</v>
      </c>
      <c r="M321">
        <v>0</v>
      </c>
      <c r="O321">
        <v>0</v>
      </c>
    </row>
    <row r="322" spans="3:17" x14ac:dyDescent="0.25">
      <c r="C322" t="s">
        <v>174</v>
      </c>
      <c r="D322" t="s">
        <v>176</v>
      </c>
      <c r="E322">
        <v>133230</v>
      </c>
      <c r="H322" t="s">
        <v>1110</v>
      </c>
      <c r="K322">
        <v>0</v>
      </c>
      <c r="M322">
        <v>0</v>
      </c>
      <c r="O322">
        <v>0</v>
      </c>
    </row>
    <row r="323" spans="3:17" x14ac:dyDescent="0.25">
      <c r="C323" t="s">
        <v>174</v>
      </c>
      <c r="D323" t="s">
        <v>176</v>
      </c>
      <c r="E323">
        <v>133231</v>
      </c>
      <c r="H323" t="s">
        <v>1111</v>
      </c>
      <c r="K323">
        <v>0</v>
      </c>
      <c r="M323">
        <v>0</v>
      </c>
      <c r="O323">
        <v>0</v>
      </c>
    </row>
    <row r="324" spans="3:17" x14ac:dyDescent="0.25">
      <c r="C324" t="s">
        <v>174</v>
      </c>
      <c r="D324" t="s">
        <v>176</v>
      </c>
      <c r="E324">
        <v>133232</v>
      </c>
      <c r="H324" t="s">
        <v>1112</v>
      </c>
      <c r="K324">
        <v>0</v>
      </c>
      <c r="M324">
        <v>0</v>
      </c>
      <c r="O324">
        <v>0</v>
      </c>
    </row>
    <row r="325" spans="3:17" x14ac:dyDescent="0.25">
      <c r="C325" t="s">
        <v>174</v>
      </c>
      <c r="D325" t="s">
        <v>176</v>
      </c>
      <c r="E325">
        <v>133233</v>
      </c>
      <c r="H325" t="s">
        <v>1113</v>
      </c>
      <c r="K325">
        <v>0</v>
      </c>
      <c r="M325">
        <v>0</v>
      </c>
      <c r="O325">
        <v>0</v>
      </c>
    </row>
    <row r="326" spans="3:17" x14ac:dyDescent="0.25">
      <c r="C326" t="s">
        <v>174</v>
      </c>
      <c r="D326" t="s">
        <v>176</v>
      </c>
      <c r="E326">
        <v>133234</v>
      </c>
      <c r="H326" t="s">
        <v>1114</v>
      </c>
      <c r="K326">
        <v>0</v>
      </c>
      <c r="M326">
        <v>0</v>
      </c>
      <c r="O326">
        <v>0</v>
      </c>
    </row>
    <row r="327" spans="3:17" x14ac:dyDescent="0.25">
      <c r="C327" t="s">
        <v>174</v>
      </c>
      <c r="D327" t="s">
        <v>176</v>
      </c>
      <c r="E327">
        <v>133235</v>
      </c>
      <c r="H327" t="s">
        <v>1115</v>
      </c>
      <c r="K327">
        <v>0</v>
      </c>
      <c r="M327">
        <v>0</v>
      </c>
      <c r="O327">
        <v>0</v>
      </c>
    </row>
    <row r="328" spans="3:17" x14ac:dyDescent="0.25">
      <c r="C328" t="s">
        <v>174</v>
      </c>
      <c r="D328" t="s">
        <v>176</v>
      </c>
      <c r="E328">
        <v>133236</v>
      </c>
      <c r="H328" t="s">
        <v>1116</v>
      </c>
      <c r="K328">
        <v>0</v>
      </c>
      <c r="M328">
        <v>0</v>
      </c>
      <c r="O328">
        <v>0</v>
      </c>
    </row>
    <row r="329" spans="3:17" x14ac:dyDescent="0.25">
      <c r="C329" t="s">
        <v>174</v>
      </c>
      <c r="D329" t="s">
        <v>176</v>
      </c>
      <c r="E329">
        <v>133238</v>
      </c>
      <c r="H329" t="s">
        <v>1117</v>
      </c>
      <c r="K329">
        <v>0</v>
      </c>
      <c r="M329">
        <v>0</v>
      </c>
      <c r="O329">
        <v>0</v>
      </c>
    </row>
    <row r="330" spans="3:17" x14ac:dyDescent="0.25">
      <c r="C330" t="s">
        <v>174</v>
      </c>
      <c r="D330" t="s">
        <v>176</v>
      </c>
      <c r="E330">
        <v>133239</v>
      </c>
      <c r="H330" t="s">
        <v>1119</v>
      </c>
      <c r="K330">
        <v>0</v>
      </c>
      <c r="M330">
        <v>0</v>
      </c>
      <c r="O330">
        <v>0</v>
      </c>
    </row>
    <row r="331" spans="3:17" x14ac:dyDescent="0.25">
      <c r="C331" t="s">
        <v>174</v>
      </c>
      <c r="D331" t="s">
        <v>176</v>
      </c>
      <c r="E331">
        <v>1133008</v>
      </c>
      <c r="H331" t="s">
        <v>1120</v>
      </c>
      <c r="K331">
        <v>0</v>
      </c>
      <c r="M331">
        <v>0</v>
      </c>
      <c r="O331">
        <v>0</v>
      </c>
    </row>
    <row r="332" spans="3:17" x14ac:dyDescent="0.25">
      <c r="C332" t="s">
        <v>174</v>
      </c>
      <c r="D332" t="s">
        <v>176</v>
      </c>
      <c r="E332">
        <v>1133011</v>
      </c>
      <c r="H332" t="s">
        <v>227</v>
      </c>
      <c r="K332" s="40">
        <v>172389980.72</v>
      </c>
      <c r="M332" s="40">
        <v>220442428.38999999</v>
      </c>
      <c r="O332" s="40">
        <v>-48052447.670000002</v>
      </c>
      <c r="Q332">
        <v>-21.8</v>
      </c>
    </row>
    <row r="333" spans="3:17" x14ac:dyDescent="0.25">
      <c r="C333" t="s">
        <v>174</v>
      </c>
      <c r="D333" t="s">
        <v>176</v>
      </c>
      <c r="E333">
        <v>1133012</v>
      </c>
      <c r="H333" t="s">
        <v>1121</v>
      </c>
      <c r="K333">
        <v>0</v>
      </c>
      <c r="M333">
        <v>0</v>
      </c>
      <c r="O333">
        <v>0</v>
      </c>
    </row>
    <row r="334" spans="3:17" x14ac:dyDescent="0.25">
      <c r="C334" t="s">
        <v>174</v>
      </c>
      <c r="D334" t="s">
        <v>176</v>
      </c>
      <c r="E334">
        <v>1133016</v>
      </c>
      <c r="H334" t="s">
        <v>228</v>
      </c>
      <c r="K334" s="40">
        <v>298165.3</v>
      </c>
      <c r="M334" s="40">
        <v>455554.4</v>
      </c>
      <c r="O334" s="40">
        <v>-157389.1</v>
      </c>
      <c r="Q334">
        <v>-34.5</v>
      </c>
    </row>
    <row r="335" spans="3:17" x14ac:dyDescent="0.25">
      <c r="C335" t="s">
        <v>174</v>
      </c>
      <c r="D335" t="s">
        <v>176</v>
      </c>
      <c r="E335">
        <v>1133017</v>
      </c>
      <c r="H335" t="s">
        <v>1122</v>
      </c>
      <c r="K335">
        <v>0</v>
      </c>
      <c r="M335">
        <v>0</v>
      </c>
      <c r="O335">
        <v>0</v>
      </c>
    </row>
    <row r="336" spans="3:17" x14ac:dyDescent="0.25">
      <c r="C336" t="s">
        <v>174</v>
      </c>
      <c r="D336" t="s">
        <v>176</v>
      </c>
      <c r="E336">
        <v>1133036</v>
      </c>
      <c r="H336" t="s">
        <v>1123</v>
      </c>
      <c r="K336">
        <v>0</v>
      </c>
      <c r="M336">
        <v>0</v>
      </c>
      <c r="O336">
        <v>0</v>
      </c>
    </row>
    <row r="337" spans="3:18" x14ac:dyDescent="0.25">
      <c r="C337" t="s">
        <v>174</v>
      </c>
      <c r="D337" t="s">
        <v>176</v>
      </c>
      <c r="E337">
        <v>1133237</v>
      </c>
      <c r="H337" t="s">
        <v>1124</v>
      </c>
      <c r="K337">
        <v>0</v>
      </c>
      <c r="M337">
        <v>0</v>
      </c>
      <c r="O337">
        <v>0</v>
      </c>
    </row>
    <row r="338" spans="3:18" x14ac:dyDescent="0.25">
      <c r="C338" t="s">
        <v>174</v>
      </c>
      <c r="D338" t="s">
        <v>176</v>
      </c>
      <c r="E338">
        <v>1133238</v>
      </c>
      <c r="H338" t="s">
        <v>1125</v>
      </c>
      <c r="K338">
        <v>0</v>
      </c>
      <c r="M338">
        <v>0</v>
      </c>
      <c r="O338">
        <v>0</v>
      </c>
    </row>
    <row r="339" spans="3:18" x14ac:dyDescent="0.25">
      <c r="C339" t="s">
        <v>174</v>
      </c>
      <c r="D339" t="s">
        <v>176</v>
      </c>
      <c r="E339">
        <v>1133245</v>
      </c>
      <c r="H339" t="s">
        <v>1126</v>
      </c>
      <c r="K339">
        <v>0</v>
      </c>
      <c r="M339">
        <v>0</v>
      </c>
      <c r="O339">
        <v>0</v>
      </c>
    </row>
    <row r="340" spans="3:18" x14ac:dyDescent="0.25">
      <c r="E340" t="s">
        <v>229</v>
      </c>
      <c r="K340" s="40">
        <v>172688146.02000001</v>
      </c>
      <c r="M340" s="40">
        <v>220897982.78999999</v>
      </c>
      <c r="O340" s="40">
        <v>-48209836.770000003</v>
      </c>
      <c r="Q340">
        <v>-21.8</v>
      </c>
      <c r="R340" t="s">
        <v>205</v>
      </c>
    </row>
    <row r="341" spans="3:18" x14ac:dyDescent="0.25">
      <c r="C341" t="s">
        <v>174</v>
      </c>
      <c r="D341" t="s">
        <v>176</v>
      </c>
      <c r="E341">
        <v>133217</v>
      </c>
      <c r="H341" t="s">
        <v>1127</v>
      </c>
      <c r="K341">
        <v>0</v>
      </c>
      <c r="M341">
        <v>0</v>
      </c>
      <c r="O341">
        <v>0</v>
      </c>
    </row>
    <row r="342" spans="3:18" x14ac:dyDescent="0.25">
      <c r="C342" t="s">
        <v>174</v>
      </c>
      <c r="D342" t="s">
        <v>176</v>
      </c>
      <c r="E342">
        <v>133237</v>
      </c>
      <c r="H342" t="s">
        <v>1128</v>
      </c>
      <c r="K342">
        <v>0</v>
      </c>
      <c r="M342">
        <v>0</v>
      </c>
      <c r="O342">
        <v>0</v>
      </c>
    </row>
    <row r="343" spans="3:18" x14ac:dyDescent="0.25">
      <c r="C343" t="s">
        <v>174</v>
      </c>
      <c r="D343" t="s">
        <v>176</v>
      </c>
      <c r="E343">
        <v>1133259</v>
      </c>
      <c r="H343" t="s">
        <v>230</v>
      </c>
      <c r="K343" s="40">
        <v>32194115.539999999</v>
      </c>
      <c r="M343" s="40">
        <v>12031750</v>
      </c>
      <c r="O343" s="40">
        <v>20162365.539999999</v>
      </c>
      <c r="Q343">
        <v>167.6</v>
      </c>
    </row>
    <row r="344" spans="3:18" x14ac:dyDescent="0.25">
      <c r="C344" t="s">
        <v>174</v>
      </c>
      <c r="D344" t="s">
        <v>176</v>
      </c>
      <c r="E344">
        <v>1133260</v>
      </c>
      <c r="H344" t="s">
        <v>231</v>
      </c>
      <c r="K344" s="40">
        <v>10978.36</v>
      </c>
      <c r="M344" s="40">
        <v>57652.15</v>
      </c>
      <c r="O344" s="40">
        <v>-46673.79</v>
      </c>
      <c r="Q344">
        <v>-81</v>
      </c>
    </row>
    <row r="345" spans="3:18" x14ac:dyDescent="0.25">
      <c r="E345" t="s">
        <v>232</v>
      </c>
      <c r="K345" s="40">
        <v>32205093.899999999</v>
      </c>
      <c r="M345" s="40">
        <v>12089402.15</v>
      </c>
      <c r="O345" s="40">
        <v>20115691.75</v>
      </c>
      <c r="Q345">
        <v>166.4</v>
      </c>
      <c r="R345" t="s">
        <v>205</v>
      </c>
    </row>
    <row r="346" spans="3:18" x14ac:dyDescent="0.25">
      <c r="C346" t="s">
        <v>174</v>
      </c>
      <c r="D346" t="s">
        <v>176</v>
      </c>
      <c r="E346">
        <v>1133034</v>
      </c>
      <c r="H346" t="s">
        <v>1129</v>
      </c>
      <c r="K346">
        <v>0</v>
      </c>
      <c r="M346">
        <v>0</v>
      </c>
      <c r="O346">
        <v>0</v>
      </c>
    </row>
    <row r="347" spans="3:18" x14ac:dyDescent="0.25">
      <c r="C347" t="s">
        <v>174</v>
      </c>
      <c r="D347" t="s">
        <v>176</v>
      </c>
      <c r="E347">
        <v>1133240</v>
      </c>
      <c r="H347" t="s">
        <v>1130</v>
      </c>
      <c r="K347">
        <v>0</v>
      </c>
      <c r="M347">
        <v>0</v>
      </c>
      <c r="O347">
        <v>0</v>
      </c>
    </row>
    <row r="348" spans="3:18" x14ac:dyDescent="0.25">
      <c r="C348" t="s">
        <v>174</v>
      </c>
      <c r="D348" t="s">
        <v>176</v>
      </c>
      <c r="E348">
        <v>1133243</v>
      </c>
      <c r="H348" t="s">
        <v>1131</v>
      </c>
      <c r="K348">
        <v>0</v>
      </c>
      <c r="M348">
        <v>0</v>
      </c>
      <c r="O348">
        <v>0</v>
      </c>
    </row>
    <row r="349" spans="3:18" x14ac:dyDescent="0.25">
      <c r="C349" t="s">
        <v>174</v>
      </c>
      <c r="D349" t="s">
        <v>176</v>
      </c>
      <c r="E349">
        <v>1133261</v>
      </c>
      <c r="H349" t="s">
        <v>233</v>
      </c>
      <c r="K349" s="40">
        <v>14922887.890000001</v>
      </c>
      <c r="M349" s="40">
        <v>14773844.029999999</v>
      </c>
      <c r="O349" s="40">
        <v>149043.85999999999</v>
      </c>
      <c r="Q349">
        <v>1</v>
      </c>
    </row>
    <row r="350" spans="3:18" x14ac:dyDescent="0.25">
      <c r="C350" t="s">
        <v>174</v>
      </c>
      <c r="D350" t="s">
        <v>176</v>
      </c>
      <c r="E350">
        <v>1133262</v>
      </c>
      <c r="H350" t="s">
        <v>234</v>
      </c>
      <c r="K350" s="40">
        <v>80426.48</v>
      </c>
      <c r="M350" s="40">
        <v>52583.02</v>
      </c>
      <c r="O350" s="40">
        <v>27843.46</v>
      </c>
      <c r="Q350">
        <v>53</v>
      </c>
    </row>
    <row r="351" spans="3:18" x14ac:dyDescent="0.25">
      <c r="K351" s="40">
        <v>15003314.369999999</v>
      </c>
      <c r="M351" s="40">
        <v>14826427.050000001</v>
      </c>
      <c r="O351" s="40">
        <v>176887.32</v>
      </c>
      <c r="Q351">
        <v>1.2</v>
      </c>
      <c r="R351" t="s">
        <v>205</v>
      </c>
    </row>
    <row r="352" spans="3:18" x14ac:dyDescent="0.25">
      <c r="C352" t="s">
        <v>174</v>
      </c>
      <c r="D352" t="s">
        <v>176</v>
      </c>
      <c r="E352">
        <v>1133035</v>
      </c>
      <c r="H352" t="s">
        <v>1132</v>
      </c>
      <c r="K352">
        <v>0</v>
      </c>
      <c r="M352">
        <v>0</v>
      </c>
      <c r="O352">
        <v>0</v>
      </c>
    </row>
    <row r="353" spans="3:18" x14ac:dyDescent="0.25">
      <c r="C353" t="s">
        <v>174</v>
      </c>
      <c r="D353" t="s">
        <v>176</v>
      </c>
      <c r="E353">
        <v>1133241</v>
      </c>
      <c r="H353" t="s">
        <v>1133</v>
      </c>
      <c r="K353">
        <v>0</v>
      </c>
      <c r="M353">
        <v>0</v>
      </c>
      <c r="O353">
        <v>0</v>
      </c>
    </row>
    <row r="354" spans="3:18" x14ac:dyDescent="0.25">
      <c r="C354" t="s">
        <v>174</v>
      </c>
      <c r="D354" t="s">
        <v>176</v>
      </c>
      <c r="E354">
        <v>1133244</v>
      </c>
      <c r="H354" t="s">
        <v>1134</v>
      </c>
      <c r="K354">
        <v>0</v>
      </c>
      <c r="M354">
        <v>0</v>
      </c>
      <c r="O354">
        <v>0</v>
      </c>
    </row>
    <row r="355" spans="3:18" x14ac:dyDescent="0.25">
      <c r="K355">
        <v>0</v>
      </c>
      <c r="M355">
        <v>0</v>
      </c>
      <c r="O355">
        <v>0</v>
      </c>
      <c r="R355" t="s">
        <v>205</v>
      </c>
    </row>
    <row r="356" spans="3:18" x14ac:dyDescent="0.25">
      <c r="C356" t="s">
        <v>174</v>
      </c>
      <c r="D356" t="s">
        <v>176</v>
      </c>
      <c r="E356">
        <v>138500</v>
      </c>
      <c r="H356" t="s">
        <v>1135</v>
      </c>
      <c r="K356">
        <v>0</v>
      </c>
      <c r="M356">
        <v>0</v>
      </c>
      <c r="O356">
        <v>0</v>
      </c>
    </row>
    <row r="357" spans="3:18" x14ac:dyDescent="0.25">
      <c r="E357" t="s">
        <v>1136</v>
      </c>
      <c r="K357">
        <v>0</v>
      </c>
      <c r="M357">
        <v>0</v>
      </c>
      <c r="O357">
        <v>0</v>
      </c>
      <c r="R357" t="s">
        <v>205</v>
      </c>
    </row>
    <row r="358" spans="3:18" x14ac:dyDescent="0.25">
      <c r="C358" t="s">
        <v>174</v>
      </c>
      <c r="D358" t="s">
        <v>176</v>
      </c>
      <c r="E358">
        <v>137000</v>
      </c>
      <c r="H358" t="s">
        <v>1137</v>
      </c>
      <c r="K358">
        <v>0</v>
      </c>
      <c r="M358">
        <v>0</v>
      </c>
      <c r="O358">
        <v>0</v>
      </c>
    </row>
    <row r="359" spans="3:18" x14ac:dyDescent="0.25">
      <c r="E359" t="s">
        <v>1138</v>
      </c>
      <c r="K359">
        <v>0</v>
      </c>
      <c r="M359">
        <v>0</v>
      </c>
      <c r="O359">
        <v>0</v>
      </c>
      <c r="R359" t="s">
        <v>205</v>
      </c>
    </row>
    <row r="360" spans="3:18" x14ac:dyDescent="0.25">
      <c r="C360" t="s">
        <v>174</v>
      </c>
      <c r="D360" t="s">
        <v>176</v>
      </c>
      <c r="E360">
        <v>133250</v>
      </c>
      <c r="H360" t="s">
        <v>1139</v>
      </c>
      <c r="K360">
        <v>0</v>
      </c>
      <c r="M360">
        <v>0</v>
      </c>
      <c r="O360">
        <v>0</v>
      </c>
    </row>
    <row r="361" spans="3:18" x14ac:dyDescent="0.25">
      <c r="C361" t="s">
        <v>174</v>
      </c>
      <c r="D361" t="s">
        <v>176</v>
      </c>
      <c r="E361">
        <v>133251</v>
      </c>
      <c r="H361" t="s">
        <v>1140</v>
      </c>
      <c r="K361">
        <v>0</v>
      </c>
      <c r="M361">
        <v>0</v>
      </c>
      <c r="O361">
        <v>0</v>
      </c>
    </row>
    <row r="362" spans="3:18" x14ac:dyDescent="0.25">
      <c r="C362" t="s">
        <v>174</v>
      </c>
      <c r="D362" t="s">
        <v>176</v>
      </c>
      <c r="E362">
        <v>133252</v>
      </c>
      <c r="H362" t="s">
        <v>1141</v>
      </c>
      <c r="K362">
        <v>0</v>
      </c>
      <c r="M362">
        <v>0</v>
      </c>
      <c r="O362">
        <v>0</v>
      </c>
    </row>
    <row r="363" spans="3:18" x14ac:dyDescent="0.25">
      <c r="C363" t="s">
        <v>174</v>
      </c>
      <c r="D363" t="s">
        <v>176</v>
      </c>
      <c r="E363">
        <v>133253</v>
      </c>
      <c r="H363" t="s">
        <v>1141</v>
      </c>
      <c r="K363">
        <v>0</v>
      </c>
      <c r="M363">
        <v>0</v>
      </c>
      <c r="O363">
        <v>0</v>
      </c>
    </row>
    <row r="364" spans="3:18" x14ac:dyDescent="0.25">
      <c r="C364" t="s">
        <v>174</v>
      </c>
      <c r="D364" t="s">
        <v>176</v>
      </c>
      <c r="E364">
        <v>133254</v>
      </c>
      <c r="H364" t="s">
        <v>1142</v>
      </c>
      <c r="K364">
        <v>0</v>
      </c>
      <c r="M364">
        <v>0</v>
      </c>
      <c r="O364">
        <v>0</v>
      </c>
    </row>
    <row r="365" spans="3:18" x14ac:dyDescent="0.25">
      <c r="C365" t="s">
        <v>174</v>
      </c>
      <c r="D365" t="s">
        <v>176</v>
      </c>
      <c r="E365">
        <v>1133251</v>
      </c>
      <c r="H365" t="s">
        <v>1143</v>
      </c>
      <c r="K365">
        <v>0</v>
      </c>
      <c r="M365">
        <v>0</v>
      </c>
      <c r="O365">
        <v>0</v>
      </c>
    </row>
    <row r="366" spans="3:18" x14ac:dyDescent="0.25">
      <c r="C366" t="s">
        <v>174</v>
      </c>
      <c r="D366" t="s">
        <v>176</v>
      </c>
      <c r="E366">
        <v>1133252</v>
      </c>
      <c r="H366" t="s">
        <v>1144</v>
      </c>
      <c r="K366">
        <v>0</v>
      </c>
      <c r="M366">
        <v>0</v>
      </c>
      <c r="O366">
        <v>0</v>
      </c>
    </row>
    <row r="367" spans="3:18" x14ac:dyDescent="0.25">
      <c r="C367" t="s">
        <v>174</v>
      </c>
      <c r="D367" t="s">
        <v>176</v>
      </c>
      <c r="E367">
        <v>1133253</v>
      </c>
      <c r="H367" t="s">
        <v>1145</v>
      </c>
      <c r="K367">
        <v>0</v>
      </c>
      <c r="M367">
        <v>0</v>
      </c>
      <c r="O367">
        <v>0</v>
      </c>
    </row>
    <row r="368" spans="3:18" x14ac:dyDescent="0.25">
      <c r="C368" t="s">
        <v>174</v>
      </c>
      <c r="D368" t="s">
        <v>176</v>
      </c>
      <c r="E368">
        <v>1133254</v>
      </c>
      <c r="H368" t="s">
        <v>235</v>
      </c>
      <c r="K368" s="40">
        <v>480000000</v>
      </c>
      <c r="M368" s="40">
        <v>475000000</v>
      </c>
      <c r="O368" s="40">
        <v>5000000</v>
      </c>
      <c r="Q368">
        <v>1.1000000000000001</v>
      </c>
    </row>
    <row r="369" spans="3:18" x14ac:dyDescent="0.25">
      <c r="C369" t="s">
        <v>174</v>
      </c>
      <c r="D369" t="s">
        <v>176</v>
      </c>
      <c r="E369">
        <v>1133255</v>
      </c>
      <c r="H369" t="s">
        <v>236</v>
      </c>
      <c r="K369" s="40">
        <v>314756309.26999998</v>
      </c>
      <c r="M369" s="40">
        <v>317558294.22000003</v>
      </c>
      <c r="O369" s="40">
        <v>-2801984.95</v>
      </c>
      <c r="Q369">
        <v>-0.9</v>
      </c>
    </row>
    <row r="370" spans="3:18" x14ac:dyDescent="0.25">
      <c r="C370" t="s">
        <v>174</v>
      </c>
      <c r="D370" t="s">
        <v>176</v>
      </c>
      <c r="E370">
        <v>1133256</v>
      </c>
      <c r="H370" t="s">
        <v>237</v>
      </c>
      <c r="K370" s="40">
        <v>140000000</v>
      </c>
      <c r="M370" s="40">
        <v>140000000</v>
      </c>
      <c r="O370">
        <v>0</v>
      </c>
    </row>
    <row r="371" spans="3:18" x14ac:dyDescent="0.25">
      <c r="E371" t="s">
        <v>238</v>
      </c>
      <c r="K371" s="40">
        <v>934756309.26999998</v>
      </c>
      <c r="M371" s="40">
        <v>932558294.22000003</v>
      </c>
      <c r="O371" s="40">
        <v>2198015.0499999998</v>
      </c>
      <c r="Q371">
        <v>0.2</v>
      </c>
      <c r="R371" t="s">
        <v>205</v>
      </c>
    </row>
    <row r="372" spans="3:18" x14ac:dyDescent="0.25">
      <c r="C372" t="s">
        <v>174</v>
      </c>
      <c r="D372" t="s">
        <v>176</v>
      </c>
      <c r="E372">
        <v>1133270</v>
      </c>
      <c r="H372" t="s">
        <v>239</v>
      </c>
      <c r="K372" s="40">
        <v>8361550</v>
      </c>
      <c r="M372" s="40">
        <v>8301300</v>
      </c>
      <c r="O372" s="40">
        <v>60250</v>
      </c>
      <c r="Q372">
        <v>0.7</v>
      </c>
    </row>
    <row r="373" spans="3:18" x14ac:dyDescent="0.25">
      <c r="C373" t="s">
        <v>174</v>
      </c>
      <c r="D373" t="s">
        <v>176</v>
      </c>
      <c r="E373">
        <v>1133271</v>
      </c>
      <c r="H373" t="e">
        <f>- AFS-Mark To Market USD</f>
        <v>#NAME?</v>
      </c>
      <c r="K373">
        <v>0</v>
      </c>
      <c r="M373">
        <v>0</v>
      </c>
      <c r="O373">
        <v>0</v>
      </c>
    </row>
    <row r="374" spans="3:18" x14ac:dyDescent="0.25">
      <c r="K374" s="40">
        <v>8361550</v>
      </c>
      <c r="M374" s="40">
        <v>8301300</v>
      </c>
      <c r="O374" s="40">
        <v>60250</v>
      </c>
      <c r="Q374">
        <v>0.7</v>
      </c>
      <c r="R374" t="s">
        <v>205</v>
      </c>
    </row>
    <row r="375" spans="3:18" x14ac:dyDescent="0.25">
      <c r="C375" t="s">
        <v>174</v>
      </c>
      <c r="D375" t="s">
        <v>176</v>
      </c>
      <c r="E375">
        <v>138900</v>
      </c>
      <c r="H375" t="s">
        <v>541</v>
      </c>
      <c r="K375">
        <v>0</v>
      </c>
      <c r="M375">
        <v>0</v>
      </c>
      <c r="O375">
        <v>0</v>
      </c>
    </row>
    <row r="376" spans="3:18" x14ac:dyDescent="0.25">
      <c r="C376" t="s">
        <v>174</v>
      </c>
      <c r="D376" t="s">
        <v>176</v>
      </c>
      <c r="E376">
        <v>138903</v>
      </c>
      <c r="H376" t="s">
        <v>542</v>
      </c>
      <c r="K376">
        <v>0</v>
      </c>
      <c r="M376">
        <v>0</v>
      </c>
      <c r="O376">
        <v>0</v>
      </c>
    </row>
    <row r="377" spans="3:18" x14ac:dyDescent="0.25">
      <c r="E377" t="s">
        <v>543</v>
      </c>
      <c r="K377">
        <v>0</v>
      </c>
      <c r="M377">
        <v>0</v>
      </c>
      <c r="O377">
        <v>0</v>
      </c>
      <c r="R377" t="s">
        <v>205</v>
      </c>
    </row>
    <row r="378" spans="3:18" x14ac:dyDescent="0.25">
      <c r="C378" t="s">
        <v>174</v>
      </c>
      <c r="D378" t="s">
        <v>176</v>
      </c>
      <c r="E378">
        <v>138600</v>
      </c>
      <c r="H378" t="s">
        <v>1146</v>
      </c>
      <c r="K378">
        <v>0</v>
      </c>
      <c r="M378">
        <v>0</v>
      </c>
      <c r="O378">
        <v>0</v>
      </c>
    </row>
    <row r="379" spans="3:18" x14ac:dyDescent="0.25">
      <c r="C379" t="s">
        <v>174</v>
      </c>
      <c r="D379" t="s">
        <v>176</v>
      </c>
      <c r="E379">
        <v>138902</v>
      </c>
      <c r="H379" t="s">
        <v>1147</v>
      </c>
      <c r="K379">
        <v>0</v>
      </c>
      <c r="M379">
        <v>0</v>
      </c>
      <c r="O379">
        <v>0</v>
      </c>
    </row>
    <row r="380" spans="3:18" x14ac:dyDescent="0.25">
      <c r="C380" t="s">
        <v>174</v>
      </c>
      <c r="D380" t="s">
        <v>176</v>
      </c>
      <c r="E380">
        <v>138904</v>
      </c>
      <c r="H380" t="s">
        <v>1148</v>
      </c>
      <c r="K380">
        <v>0</v>
      </c>
      <c r="M380">
        <v>0</v>
      </c>
      <c r="O380">
        <v>0</v>
      </c>
    </row>
    <row r="381" spans="3:18" x14ac:dyDescent="0.25">
      <c r="C381" t="s">
        <v>174</v>
      </c>
      <c r="D381" t="s">
        <v>176</v>
      </c>
      <c r="E381">
        <v>1138902</v>
      </c>
      <c r="H381" t="s">
        <v>240</v>
      </c>
      <c r="K381" s="40">
        <v>1580196.97</v>
      </c>
      <c r="M381" s="40">
        <v>1498180.63</v>
      </c>
      <c r="O381" s="40">
        <v>82016.34</v>
      </c>
      <c r="Q381">
        <v>5.5</v>
      </c>
    </row>
    <row r="382" spans="3:18" x14ac:dyDescent="0.25">
      <c r="C382" t="s">
        <v>174</v>
      </c>
      <c r="D382" t="s">
        <v>176</v>
      </c>
      <c r="E382">
        <v>1138910</v>
      </c>
      <c r="H382" t="s">
        <v>1149</v>
      </c>
      <c r="K382">
        <v>0</v>
      </c>
      <c r="M382">
        <v>0</v>
      </c>
      <c r="O382">
        <v>0</v>
      </c>
    </row>
    <row r="383" spans="3:18" x14ac:dyDescent="0.25">
      <c r="E383" t="s">
        <v>241</v>
      </c>
      <c r="K383" s="40">
        <v>1580196.97</v>
      </c>
      <c r="M383" s="40">
        <v>1498180.63</v>
      </c>
      <c r="O383" s="40">
        <v>82016.34</v>
      </c>
      <c r="Q383">
        <v>5.5</v>
      </c>
      <c r="R383" t="s">
        <v>205</v>
      </c>
    </row>
    <row r="384" spans="3:18" x14ac:dyDescent="0.25">
      <c r="C384" t="s">
        <v>174</v>
      </c>
      <c r="D384" t="s">
        <v>176</v>
      </c>
      <c r="E384">
        <v>136254</v>
      </c>
      <c r="H384" t="s">
        <v>546</v>
      </c>
      <c r="K384">
        <v>0</v>
      </c>
      <c r="M384">
        <v>0</v>
      </c>
      <c r="O384">
        <v>0</v>
      </c>
    </row>
    <row r="385" spans="3:18" x14ac:dyDescent="0.25">
      <c r="C385" t="s">
        <v>174</v>
      </c>
      <c r="D385" t="s">
        <v>176</v>
      </c>
      <c r="E385">
        <v>138901</v>
      </c>
      <c r="H385" t="s">
        <v>547</v>
      </c>
      <c r="K385">
        <v>0</v>
      </c>
      <c r="M385">
        <v>0</v>
      </c>
      <c r="O385">
        <v>0</v>
      </c>
    </row>
    <row r="386" spans="3:18" x14ac:dyDescent="0.25">
      <c r="E386" t="s">
        <v>548</v>
      </c>
      <c r="K386">
        <v>0</v>
      </c>
      <c r="M386">
        <v>0</v>
      </c>
      <c r="O386">
        <v>0</v>
      </c>
      <c r="R386" t="s">
        <v>205</v>
      </c>
    </row>
    <row r="387" spans="3:18" x14ac:dyDescent="0.25">
      <c r="C387" t="s">
        <v>174</v>
      </c>
      <c r="D387" t="s">
        <v>176</v>
      </c>
      <c r="E387">
        <v>134000</v>
      </c>
      <c r="H387" t="s">
        <v>549</v>
      </c>
      <c r="K387">
        <v>0</v>
      </c>
      <c r="M387">
        <v>0</v>
      </c>
      <c r="O387">
        <v>0</v>
      </c>
    </row>
    <row r="388" spans="3:18" x14ac:dyDescent="0.25">
      <c r="C388" t="s">
        <v>174</v>
      </c>
      <c r="D388" t="s">
        <v>176</v>
      </c>
      <c r="E388">
        <v>136000</v>
      </c>
      <c r="H388" t="s">
        <v>242</v>
      </c>
      <c r="K388">
        <v>0</v>
      </c>
      <c r="M388">
        <v>0</v>
      </c>
      <c r="O388">
        <v>0</v>
      </c>
    </row>
    <row r="389" spans="3:18" x14ac:dyDescent="0.25">
      <c r="C389" t="s">
        <v>174</v>
      </c>
      <c r="D389" t="s">
        <v>176</v>
      </c>
      <c r="E389">
        <v>136001</v>
      </c>
      <c r="H389" t="s">
        <v>552</v>
      </c>
      <c r="K389">
        <v>0</v>
      </c>
      <c r="M389">
        <v>0</v>
      </c>
      <c r="O389">
        <v>0</v>
      </c>
    </row>
    <row r="390" spans="3:18" x14ac:dyDescent="0.25">
      <c r="C390" t="s">
        <v>174</v>
      </c>
      <c r="D390" t="s">
        <v>176</v>
      </c>
      <c r="E390">
        <v>1136000</v>
      </c>
      <c r="H390" t="s">
        <v>242</v>
      </c>
      <c r="K390" s="40">
        <v>24499897.120000001</v>
      </c>
      <c r="M390" s="40">
        <v>33522918.91</v>
      </c>
      <c r="O390" s="40">
        <v>-9023021.7899999991</v>
      </c>
      <c r="Q390">
        <v>-26.9</v>
      </c>
    </row>
    <row r="391" spans="3:18" x14ac:dyDescent="0.25">
      <c r="C391" t="s">
        <v>174</v>
      </c>
      <c r="D391" t="s">
        <v>176</v>
      </c>
      <c r="E391">
        <v>1136001</v>
      </c>
      <c r="H391" t="s">
        <v>1150</v>
      </c>
      <c r="K391">
        <v>0</v>
      </c>
      <c r="M391">
        <v>0</v>
      </c>
      <c r="O391">
        <v>0</v>
      </c>
    </row>
    <row r="392" spans="3:18" x14ac:dyDescent="0.25">
      <c r="C392" t="s">
        <v>174</v>
      </c>
      <c r="D392" t="s">
        <v>176</v>
      </c>
      <c r="E392">
        <v>1136002</v>
      </c>
      <c r="H392" t="s">
        <v>243</v>
      </c>
      <c r="K392" s="40">
        <v>40468640.68</v>
      </c>
      <c r="M392" s="40">
        <v>40306641.759999998</v>
      </c>
      <c r="O392" s="40">
        <v>161998.92000000001</v>
      </c>
      <c r="Q392">
        <v>0.4</v>
      </c>
    </row>
    <row r="393" spans="3:18" x14ac:dyDescent="0.25">
      <c r="K393" s="40">
        <v>64968537.799999997</v>
      </c>
      <c r="M393" s="40">
        <v>73829560.670000002</v>
      </c>
      <c r="O393" s="40">
        <v>-8861022.8699999992</v>
      </c>
      <c r="Q393">
        <v>-12</v>
      </c>
      <c r="R393" t="s">
        <v>205</v>
      </c>
    </row>
    <row r="394" spans="3:18" x14ac:dyDescent="0.25">
      <c r="E394" t="s">
        <v>1151</v>
      </c>
    </row>
    <row r="395" spans="3:18" x14ac:dyDescent="0.25">
      <c r="C395" t="s">
        <v>174</v>
      </c>
      <c r="D395" t="s">
        <v>176</v>
      </c>
      <c r="E395">
        <v>1130506</v>
      </c>
      <c r="H395" t="s">
        <v>1152</v>
      </c>
      <c r="K395">
        <v>0</v>
      </c>
      <c r="M395">
        <v>0</v>
      </c>
      <c r="O395">
        <v>0</v>
      </c>
    </row>
    <row r="396" spans="3:18" x14ac:dyDescent="0.25">
      <c r="C396" t="s">
        <v>174</v>
      </c>
      <c r="D396" t="s">
        <v>176</v>
      </c>
      <c r="E396">
        <v>1130507</v>
      </c>
      <c r="H396" t="s">
        <v>1153</v>
      </c>
      <c r="K396">
        <v>0</v>
      </c>
      <c r="M396">
        <v>0</v>
      </c>
      <c r="O396">
        <v>0</v>
      </c>
    </row>
    <row r="397" spans="3:18" x14ac:dyDescent="0.25">
      <c r="C397" t="s">
        <v>174</v>
      </c>
      <c r="D397" t="s">
        <v>176</v>
      </c>
      <c r="E397">
        <v>1130509</v>
      </c>
      <c r="H397" t="s">
        <v>1154</v>
      </c>
      <c r="K397">
        <v>0</v>
      </c>
      <c r="M397">
        <v>0</v>
      </c>
      <c r="O397">
        <v>0</v>
      </c>
    </row>
    <row r="398" spans="3:18" x14ac:dyDescent="0.25">
      <c r="C398" t="s">
        <v>174</v>
      </c>
      <c r="D398" t="s">
        <v>176</v>
      </c>
      <c r="E398">
        <v>2230000</v>
      </c>
      <c r="H398" t="s">
        <v>1155</v>
      </c>
      <c r="K398">
        <v>0</v>
      </c>
      <c r="M398">
        <v>0</v>
      </c>
      <c r="O398">
        <v>0</v>
      </c>
    </row>
    <row r="399" spans="3:18" x14ac:dyDescent="0.25">
      <c r="C399" t="s">
        <v>174</v>
      </c>
      <c r="D399" t="s">
        <v>176</v>
      </c>
      <c r="E399">
        <v>2230001</v>
      </c>
      <c r="H399" t="s">
        <v>1156</v>
      </c>
      <c r="K399">
        <v>0</v>
      </c>
      <c r="M399">
        <v>0</v>
      </c>
      <c r="O399">
        <v>0</v>
      </c>
    </row>
    <row r="400" spans="3:18" x14ac:dyDescent="0.25">
      <c r="E400" t="s">
        <v>1151</v>
      </c>
      <c r="K400">
        <v>0</v>
      </c>
      <c r="M400">
        <v>0</v>
      </c>
      <c r="O400">
        <v>0</v>
      </c>
      <c r="R400" t="s">
        <v>205</v>
      </c>
    </row>
    <row r="401" spans="3:18" x14ac:dyDescent="0.25">
      <c r="E401" t="s">
        <v>1157</v>
      </c>
    </row>
    <row r="402" spans="3:18" x14ac:dyDescent="0.25">
      <c r="C402" t="s">
        <v>174</v>
      </c>
      <c r="D402" t="s">
        <v>176</v>
      </c>
      <c r="E402">
        <v>1150200</v>
      </c>
      <c r="H402" t="s">
        <v>1158</v>
      </c>
      <c r="K402">
        <v>0</v>
      </c>
      <c r="M402">
        <v>0</v>
      </c>
      <c r="O402">
        <v>0</v>
      </c>
    </row>
    <row r="403" spans="3:18" x14ac:dyDescent="0.25">
      <c r="C403" t="s">
        <v>174</v>
      </c>
      <c r="D403" t="s">
        <v>176</v>
      </c>
      <c r="E403">
        <v>2293000</v>
      </c>
      <c r="H403" t="s">
        <v>1159</v>
      </c>
      <c r="K403">
        <v>0</v>
      </c>
      <c r="M403">
        <v>0</v>
      </c>
      <c r="O403">
        <v>0</v>
      </c>
    </row>
    <row r="404" spans="3:18" x14ac:dyDescent="0.25">
      <c r="C404" t="s">
        <v>174</v>
      </c>
      <c r="D404" t="s">
        <v>176</v>
      </c>
      <c r="E404">
        <v>2293100</v>
      </c>
      <c r="H404" t="s">
        <v>1160</v>
      </c>
      <c r="K404">
        <v>0</v>
      </c>
      <c r="M404">
        <v>0</v>
      </c>
      <c r="O404">
        <v>0</v>
      </c>
    </row>
    <row r="405" spans="3:18" x14ac:dyDescent="0.25">
      <c r="E405" t="s">
        <v>1157</v>
      </c>
      <c r="K405">
        <v>0</v>
      </c>
      <c r="M405">
        <v>0</v>
      </c>
      <c r="O405">
        <v>0</v>
      </c>
      <c r="R405" t="s">
        <v>205</v>
      </c>
    </row>
    <row r="406" spans="3:18" x14ac:dyDescent="0.25">
      <c r="E406" t="s">
        <v>1161</v>
      </c>
    </row>
    <row r="407" spans="3:18" x14ac:dyDescent="0.25">
      <c r="C407" t="s">
        <v>174</v>
      </c>
      <c r="D407" t="s">
        <v>176</v>
      </c>
      <c r="E407">
        <v>1139200</v>
      </c>
      <c r="H407" t="s">
        <v>1162</v>
      </c>
      <c r="K407">
        <v>0</v>
      </c>
      <c r="M407">
        <v>0</v>
      </c>
      <c r="O407">
        <v>0</v>
      </c>
    </row>
    <row r="408" spans="3:18" x14ac:dyDescent="0.25">
      <c r="C408" t="s">
        <v>174</v>
      </c>
      <c r="D408" t="s">
        <v>176</v>
      </c>
      <c r="E408">
        <v>1139260</v>
      </c>
      <c r="H408" t="s">
        <v>1163</v>
      </c>
      <c r="K408">
        <v>0</v>
      </c>
      <c r="M408">
        <v>0</v>
      </c>
      <c r="O408">
        <v>0</v>
      </c>
    </row>
    <row r="409" spans="3:18" x14ac:dyDescent="0.25">
      <c r="C409" t="s">
        <v>174</v>
      </c>
      <c r="D409" t="s">
        <v>176</v>
      </c>
      <c r="E409">
        <v>2293001</v>
      </c>
      <c r="H409" t="s">
        <v>1164</v>
      </c>
      <c r="K409">
        <v>0</v>
      </c>
      <c r="M409">
        <v>0</v>
      </c>
      <c r="O409">
        <v>0</v>
      </c>
    </row>
    <row r="410" spans="3:18" x14ac:dyDescent="0.25">
      <c r="C410" t="s">
        <v>174</v>
      </c>
      <c r="D410" t="s">
        <v>176</v>
      </c>
      <c r="E410">
        <v>2293101</v>
      </c>
      <c r="H410" t="s">
        <v>1165</v>
      </c>
      <c r="K410">
        <v>0</v>
      </c>
      <c r="M410">
        <v>0</v>
      </c>
      <c r="O410">
        <v>0</v>
      </c>
    </row>
    <row r="411" spans="3:18" x14ac:dyDescent="0.25">
      <c r="E411" t="s">
        <v>1161</v>
      </c>
      <c r="K411">
        <v>0</v>
      </c>
      <c r="M411">
        <v>0</v>
      </c>
      <c r="O411">
        <v>0</v>
      </c>
      <c r="R411" t="s">
        <v>205</v>
      </c>
    </row>
    <row r="412" spans="3:18" x14ac:dyDescent="0.25">
      <c r="E412" t="s">
        <v>1166</v>
      </c>
    </row>
    <row r="413" spans="3:18" x14ac:dyDescent="0.25">
      <c r="C413" t="s">
        <v>174</v>
      </c>
      <c r="D413" t="s">
        <v>176</v>
      </c>
      <c r="E413">
        <v>1138700</v>
      </c>
      <c r="H413" t="s">
        <v>1167</v>
      </c>
      <c r="K413">
        <v>0</v>
      </c>
      <c r="M413">
        <v>0</v>
      </c>
      <c r="O413">
        <v>0</v>
      </c>
    </row>
    <row r="414" spans="3:18" x14ac:dyDescent="0.25">
      <c r="C414" t="s">
        <v>174</v>
      </c>
      <c r="D414" t="s">
        <v>176</v>
      </c>
      <c r="E414">
        <v>1138900</v>
      </c>
      <c r="H414" t="s">
        <v>1168</v>
      </c>
      <c r="K414">
        <v>0</v>
      </c>
      <c r="M414">
        <v>0</v>
      </c>
      <c r="O414">
        <v>0</v>
      </c>
    </row>
    <row r="415" spans="3:18" x14ac:dyDescent="0.25">
      <c r="C415" t="s">
        <v>174</v>
      </c>
      <c r="D415" t="s">
        <v>176</v>
      </c>
      <c r="E415">
        <v>1138903</v>
      </c>
      <c r="H415" t="s">
        <v>1169</v>
      </c>
      <c r="K415">
        <v>0</v>
      </c>
      <c r="M415">
        <v>0</v>
      </c>
      <c r="O415">
        <v>0</v>
      </c>
    </row>
    <row r="416" spans="3:18" x14ac:dyDescent="0.25">
      <c r="C416" t="s">
        <v>174</v>
      </c>
      <c r="D416" t="s">
        <v>176</v>
      </c>
      <c r="E416">
        <v>2230215</v>
      </c>
      <c r="H416" t="s">
        <v>1170</v>
      </c>
      <c r="K416">
        <v>0</v>
      </c>
      <c r="M416">
        <v>0</v>
      </c>
      <c r="O416">
        <v>0</v>
      </c>
    </row>
    <row r="417" spans="3:18" x14ac:dyDescent="0.25">
      <c r="E417" t="s">
        <v>1166</v>
      </c>
      <c r="K417">
        <v>0</v>
      </c>
      <c r="M417">
        <v>0</v>
      </c>
      <c r="O417">
        <v>0</v>
      </c>
      <c r="R417" t="s">
        <v>205</v>
      </c>
    </row>
    <row r="418" spans="3:18" x14ac:dyDescent="0.25">
      <c r="C418" t="s">
        <v>174</v>
      </c>
      <c r="D418" t="s">
        <v>176</v>
      </c>
      <c r="E418">
        <v>134001</v>
      </c>
      <c r="H418" t="s">
        <v>556</v>
      </c>
      <c r="K418">
        <v>0</v>
      </c>
      <c r="M418">
        <v>0</v>
      </c>
      <c r="O418">
        <v>0</v>
      </c>
    </row>
    <row r="419" spans="3:18" x14ac:dyDescent="0.25">
      <c r="K419">
        <v>0</v>
      </c>
      <c r="M419">
        <v>0</v>
      </c>
      <c r="O419">
        <v>0</v>
      </c>
      <c r="R419" t="s">
        <v>205</v>
      </c>
    </row>
    <row r="420" spans="3:18" x14ac:dyDescent="0.25">
      <c r="C420" t="s">
        <v>174</v>
      </c>
      <c r="D420" t="s">
        <v>176</v>
      </c>
      <c r="E420">
        <v>1134001</v>
      </c>
      <c r="H420" t="s">
        <v>1171</v>
      </c>
      <c r="K420">
        <v>0</v>
      </c>
      <c r="M420">
        <v>0</v>
      </c>
      <c r="O420">
        <v>0</v>
      </c>
    </row>
    <row r="421" spans="3:18" x14ac:dyDescent="0.25">
      <c r="C421" t="s">
        <v>174</v>
      </c>
      <c r="D421" t="s">
        <v>176</v>
      </c>
      <c r="E421">
        <v>1134002</v>
      </c>
      <c r="H421" t="s">
        <v>244</v>
      </c>
      <c r="K421" s="40">
        <v>58913.26</v>
      </c>
      <c r="M421" s="40">
        <v>11145.33</v>
      </c>
      <c r="O421" s="40">
        <v>47767.93</v>
      </c>
      <c r="Q421">
        <v>428.6</v>
      </c>
    </row>
    <row r="422" spans="3:18" x14ac:dyDescent="0.25">
      <c r="C422" t="s">
        <v>174</v>
      </c>
      <c r="D422" t="s">
        <v>176</v>
      </c>
      <c r="E422">
        <v>1138701</v>
      </c>
      <c r="H422" t="s">
        <v>1172</v>
      </c>
      <c r="K422">
        <v>0</v>
      </c>
      <c r="M422">
        <v>0</v>
      </c>
      <c r="O422">
        <v>0</v>
      </c>
    </row>
    <row r="423" spans="3:18" x14ac:dyDescent="0.25">
      <c r="K423" s="40">
        <v>58913.26</v>
      </c>
      <c r="M423" s="40">
        <v>11145.33</v>
      </c>
      <c r="O423" s="40">
        <v>47767.93</v>
      </c>
      <c r="Q423">
        <v>428.6</v>
      </c>
      <c r="R423" t="s">
        <v>205</v>
      </c>
    </row>
    <row r="424" spans="3:18" x14ac:dyDescent="0.25">
      <c r="C424" t="s">
        <v>174</v>
      </c>
      <c r="D424" t="s">
        <v>176</v>
      </c>
      <c r="E424">
        <v>135000</v>
      </c>
      <c r="H424" t="s">
        <v>558</v>
      </c>
      <c r="K424">
        <v>0</v>
      </c>
      <c r="M424">
        <v>0</v>
      </c>
      <c r="O424">
        <v>0</v>
      </c>
    </row>
    <row r="425" spans="3:18" x14ac:dyDescent="0.25">
      <c r="C425" t="s">
        <v>174</v>
      </c>
      <c r="D425" t="s">
        <v>176</v>
      </c>
      <c r="E425">
        <v>135001</v>
      </c>
      <c r="H425" t="s">
        <v>1173</v>
      </c>
      <c r="K425">
        <v>0</v>
      </c>
      <c r="M425">
        <v>0</v>
      </c>
      <c r="O425">
        <v>0</v>
      </c>
    </row>
    <row r="426" spans="3:18" x14ac:dyDescent="0.25">
      <c r="C426" t="s">
        <v>174</v>
      </c>
      <c r="D426" t="s">
        <v>176</v>
      </c>
      <c r="E426">
        <v>135002</v>
      </c>
      <c r="H426" t="s">
        <v>1174</v>
      </c>
      <c r="K426">
        <v>0</v>
      </c>
      <c r="M426">
        <v>0</v>
      </c>
      <c r="O426">
        <v>0</v>
      </c>
    </row>
    <row r="427" spans="3:18" x14ac:dyDescent="0.25">
      <c r="C427" t="s">
        <v>174</v>
      </c>
      <c r="D427" t="s">
        <v>176</v>
      </c>
      <c r="E427">
        <v>135003</v>
      </c>
      <c r="H427" t="s">
        <v>1175</v>
      </c>
      <c r="K427">
        <v>0</v>
      </c>
      <c r="M427">
        <v>0</v>
      </c>
      <c r="O427">
        <v>0</v>
      </c>
    </row>
    <row r="428" spans="3:18" x14ac:dyDescent="0.25">
      <c r="C428" t="s">
        <v>174</v>
      </c>
      <c r="D428" t="s">
        <v>176</v>
      </c>
      <c r="E428">
        <v>135004</v>
      </c>
      <c r="H428" t="s">
        <v>1176</v>
      </c>
      <c r="K428">
        <v>0</v>
      </c>
      <c r="M428">
        <v>0</v>
      </c>
      <c r="O428">
        <v>0</v>
      </c>
    </row>
    <row r="429" spans="3:18" x14ac:dyDescent="0.25">
      <c r="C429" t="s">
        <v>174</v>
      </c>
      <c r="D429" t="s">
        <v>176</v>
      </c>
      <c r="E429">
        <v>135005</v>
      </c>
      <c r="H429" t="s">
        <v>1177</v>
      </c>
      <c r="K429">
        <v>0</v>
      </c>
      <c r="M429">
        <v>0</v>
      </c>
      <c r="O429">
        <v>0</v>
      </c>
    </row>
    <row r="430" spans="3:18" x14ac:dyDescent="0.25">
      <c r="C430" t="s">
        <v>174</v>
      </c>
      <c r="D430" t="s">
        <v>176</v>
      </c>
      <c r="E430">
        <v>135006</v>
      </c>
      <c r="H430" t="s">
        <v>1178</v>
      </c>
      <c r="K430">
        <v>0</v>
      </c>
      <c r="M430">
        <v>0</v>
      </c>
      <c r="O430">
        <v>0</v>
      </c>
    </row>
    <row r="431" spans="3:18" x14ac:dyDescent="0.25">
      <c r="C431" t="s">
        <v>174</v>
      </c>
      <c r="D431" t="s">
        <v>176</v>
      </c>
      <c r="E431">
        <v>135007</v>
      </c>
      <c r="H431" t="s">
        <v>1179</v>
      </c>
      <c r="K431">
        <v>0</v>
      </c>
      <c r="M431">
        <v>0</v>
      </c>
      <c r="O431">
        <v>0</v>
      </c>
    </row>
    <row r="432" spans="3:18" x14ac:dyDescent="0.25">
      <c r="C432" t="s">
        <v>174</v>
      </c>
      <c r="D432" t="s">
        <v>176</v>
      </c>
      <c r="E432">
        <v>135008</v>
      </c>
      <c r="H432" t="s">
        <v>1180</v>
      </c>
      <c r="K432">
        <v>0</v>
      </c>
      <c r="M432">
        <v>0</v>
      </c>
      <c r="O432">
        <v>0</v>
      </c>
    </row>
    <row r="433" spans="3:15" x14ac:dyDescent="0.25">
      <c r="C433" t="s">
        <v>174</v>
      </c>
      <c r="D433" t="s">
        <v>176</v>
      </c>
      <c r="E433">
        <v>135009</v>
      </c>
      <c r="H433" t="s">
        <v>1181</v>
      </c>
      <c r="K433">
        <v>0</v>
      </c>
      <c r="M433">
        <v>0</v>
      </c>
      <c r="O433">
        <v>0</v>
      </c>
    </row>
    <row r="434" spans="3:15" x14ac:dyDescent="0.25">
      <c r="C434" t="s">
        <v>174</v>
      </c>
      <c r="D434" t="s">
        <v>176</v>
      </c>
      <c r="E434">
        <v>135010</v>
      </c>
      <c r="H434" t="s">
        <v>1182</v>
      </c>
      <c r="K434">
        <v>0</v>
      </c>
      <c r="M434">
        <v>0</v>
      </c>
      <c r="O434">
        <v>0</v>
      </c>
    </row>
    <row r="435" spans="3:15" x14ac:dyDescent="0.25">
      <c r="C435" t="s">
        <v>174</v>
      </c>
      <c r="D435" t="s">
        <v>176</v>
      </c>
      <c r="E435">
        <v>135011</v>
      </c>
      <c r="H435" t="s">
        <v>1183</v>
      </c>
      <c r="K435">
        <v>0</v>
      </c>
      <c r="M435">
        <v>0</v>
      </c>
      <c r="O435">
        <v>0</v>
      </c>
    </row>
    <row r="436" spans="3:15" x14ac:dyDescent="0.25">
      <c r="C436" t="s">
        <v>174</v>
      </c>
      <c r="D436" t="s">
        <v>176</v>
      </c>
      <c r="E436">
        <v>135012</v>
      </c>
      <c r="H436" t="s">
        <v>1184</v>
      </c>
      <c r="K436">
        <v>0</v>
      </c>
      <c r="M436">
        <v>0</v>
      </c>
      <c r="O436">
        <v>0</v>
      </c>
    </row>
    <row r="437" spans="3:15" x14ac:dyDescent="0.25">
      <c r="C437" t="s">
        <v>174</v>
      </c>
      <c r="D437" t="s">
        <v>176</v>
      </c>
      <c r="E437">
        <v>135013</v>
      </c>
      <c r="H437" t="s">
        <v>869</v>
      </c>
      <c r="K437">
        <v>0</v>
      </c>
      <c r="M437">
        <v>0</v>
      </c>
      <c r="O437">
        <v>0</v>
      </c>
    </row>
    <row r="438" spans="3:15" x14ac:dyDescent="0.25">
      <c r="C438" t="s">
        <v>174</v>
      </c>
      <c r="D438" t="s">
        <v>176</v>
      </c>
      <c r="E438">
        <v>135014</v>
      </c>
      <c r="H438" t="s">
        <v>1185</v>
      </c>
      <c r="K438">
        <v>0</v>
      </c>
      <c r="M438">
        <v>0</v>
      </c>
      <c r="O438">
        <v>0</v>
      </c>
    </row>
    <row r="439" spans="3:15" x14ac:dyDescent="0.25">
      <c r="C439" t="s">
        <v>174</v>
      </c>
      <c r="D439" t="s">
        <v>176</v>
      </c>
      <c r="E439">
        <v>135015</v>
      </c>
      <c r="H439" t="s">
        <v>1186</v>
      </c>
      <c r="K439">
        <v>0</v>
      </c>
      <c r="M439">
        <v>0</v>
      </c>
      <c r="O439">
        <v>0</v>
      </c>
    </row>
    <row r="440" spans="3:15" x14ac:dyDescent="0.25">
      <c r="C440" t="s">
        <v>174</v>
      </c>
      <c r="D440" t="s">
        <v>176</v>
      </c>
      <c r="E440">
        <v>135016</v>
      </c>
      <c r="H440" t="s">
        <v>1187</v>
      </c>
      <c r="K440">
        <v>0</v>
      </c>
      <c r="M440">
        <v>0</v>
      </c>
      <c r="O440">
        <v>0</v>
      </c>
    </row>
    <row r="441" spans="3:15" x14ac:dyDescent="0.25">
      <c r="C441" t="s">
        <v>174</v>
      </c>
      <c r="D441" t="s">
        <v>176</v>
      </c>
      <c r="E441">
        <v>135300</v>
      </c>
      <c r="H441" t="s">
        <v>1188</v>
      </c>
      <c r="K441">
        <v>0</v>
      </c>
      <c r="M441">
        <v>0</v>
      </c>
      <c r="O441">
        <v>0</v>
      </c>
    </row>
    <row r="442" spans="3:15" x14ac:dyDescent="0.25">
      <c r="C442" t="s">
        <v>174</v>
      </c>
      <c r="D442" t="s">
        <v>176</v>
      </c>
      <c r="E442">
        <v>135301</v>
      </c>
      <c r="H442" t="s">
        <v>1189</v>
      </c>
      <c r="K442">
        <v>0</v>
      </c>
      <c r="M442">
        <v>0</v>
      </c>
      <c r="O442">
        <v>0</v>
      </c>
    </row>
    <row r="443" spans="3:15" x14ac:dyDescent="0.25">
      <c r="C443" t="s">
        <v>174</v>
      </c>
      <c r="D443" t="s">
        <v>176</v>
      </c>
      <c r="E443">
        <v>135302</v>
      </c>
      <c r="H443" t="s">
        <v>1190</v>
      </c>
      <c r="K443">
        <v>0</v>
      </c>
      <c r="M443">
        <v>0</v>
      </c>
      <c r="O443">
        <v>0</v>
      </c>
    </row>
    <row r="444" spans="3:15" x14ac:dyDescent="0.25">
      <c r="C444" t="s">
        <v>174</v>
      </c>
      <c r="D444" t="s">
        <v>176</v>
      </c>
      <c r="E444">
        <v>135303</v>
      </c>
      <c r="H444" t="s">
        <v>1191</v>
      </c>
      <c r="K444">
        <v>0</v>
      </c>
      <c r="M444">
        <v>0</v>
      </c>
      <c r="O444">
        <v>0</v>
      </c>
    </row>
    <row r="445" spans="3:15" x14ac:dyDescent="0.25">
      <c r="C445" t="s">
        <v>174</v>
      </c>
      <c r="D445" t="s">
        <v>176</v>
      </c>
      <c r="E445">
        <v>135304</v>
      </c>
      <c r="H445" t="s">
        <v>1192</v>
      </c>
      <c r="K445">
        <v>0</v>
      </c>
      <c r="M445">
        <v>0</v>
      </c>
      <c r="O445">
        <v>0</v>
      </c>
    </row>
    <row r="446" spans="3:15" x14ac:dyDescent="0.25">
      <c r="C446" t="s">
        <v>174</v>
      </c>
      <c r="D446" t="s">
        <v>176</v>
      </c>
      <c r="E446">
        <v>135400</v>
      </c>
      <c r="H446" t="s">
        <v>1193</v>
      </c>
      <c r="K446">
        <v>0</v>
      </c>
      <c r="M446">
        <v>0</v>
      </c>
      <c r="O446">
        <v>0</v>
      </c>
    </row>
    <row r="447" spans="3:15" x14ac:dyDescent="0.25">
      <c r="C447" t="s">
        <v>174</v>
      </c>
      <c r="D447" t="s">
        <v>176</v>
      </c>
      <c r="E447">
        <v>135401</v>
      </c>
      <c r="H447" t="s">
        <v>1194</v>
      </c>
      <c r="K447">
        <v>0</v>
      </c>
      <c r="M447">
        <v>0</v>
      </c>
      <c r="O447">
        <v>0</v>
      </c>
    </row>
    <row r="448" spans="3:15" x14ac:dyDescent="0.25">
      <c r="C448" t="s">
        <v>174</v>
      </c>
      <c r="D448" t="s">
        <v>176</v>
      </c>
      <c r="E448">
        <v>135402</v>
      </c>
      <c r="H448" t="s">
        <v>1195</v>
      </c>
      <c r="K448">
        <v>0</v>
      </c>
      <c r="M448">
        <v>0</v>
      </c>
      <c r="O448">
        <v>0</v>
      </c>
    </row>
    <row r="449" spans="3:17" x14ac:dyDescent="0.25">
      <c r="C449" t="s">
        <v>174</v>
      </c>
      <c r="D449" t="s">
        <v>176</v>
      </c>
      <c r="E449">
        <v>135403</v>
      </c>
      <c r="H449" t="s">
        <v>1196</v>
      </c>
      <c r="K449">
        <v>0</v>
      </c>
      <c r="M449">
        <v>0</v>
      </c>
      <c r="O449">
        <v>0</v>
      </c>
    </row>
    <row r="450" spans="3:17" x14ac:dyDescent="0.25">
      <c r="C450" t="s">
        <v>174</v>
      </c>
      <c r="D450" t="s">
        <v>176</v>
      </c>
      <c r="E450">
        <v>135404</v>
      </c>
      <c r="H450" t="s">
        <v>1197</v>
      </c>
      <c r="K450">
        <v>0</v>
      </c>
      <c r="M450">
        <v>0</v>
      </c>
      <c r="O450">
        <v>0</v>
      </c>
    </row>
    <row r="451" spans="3:17" x14ac:dyDescent="0.25">
      <c r="C451" t="s">
        <v>174</v>
      </c>
      <c r="D451" t="s">
        <v>176</v>
      </c>
      <c r="E451">
        <v>135405</v>
      </c>
      <c r="H451" t="s">
        <v>1198</v>
      </c>
      <c r="K451">
        <v>0</v>
      </c>
      <c r="M451">
        <v>0</v>
      </c>
      <c r="O451">
        <v>0</v>
      </c>
    </row>
    <row r="452" spans="3:17" x14ac:dyDescent="0.25">
      <c r="C452" t="s">
        <v>174</v>
      </c>
      <c r="D452" t="s">
        <v>176</v>
      </c>
      <c r="E452">
        <v>1135000</v>
      </c>
      <c r="H452" t="s">
        <v>1199</v>
      </c>
      <c r="K452">
        <v>0</v>
      </c>
      <c r="M452">
        <v>0</v>
      </c>
      <c r="O452">
        <v>0</v>
      </c>
    </row>
    <row r="453" spans="3:17" x14ac:dyDescent="0.25">
      <c r="C453" t="s">
        <v>174</v>
      </c>
      <c r="D453" t="s">
        <v>176</v>
      </c>
      <c r="E453">
        <v>1135001</v>
      </c>
      <c r="H453" t="s">
        <v>1200</v>
      </c>
      <c r="K453">
        <v>0</v>
      </c>
      <c r="M453">
        <v>0</v>
      </c>
      <c r="O453">
        <v>0</v>
      </c>
    </row>
    <row r="454" spans="3:17" x14ac:dyDescent="0.25">
      <c r="C454" t="s">
        <v>174</v>
      </c>
      <c r="D454" t="s">
        <v>176</v>
      </c>
      <c r="E454">
        <v>1135002</v>
      </c>
      <c r="H454" t="s">
        <v>1201</v>
      </c>
      <c r="K454">
        <v>0</v>
      </c>
      <c r="M454">
        <v>0</v>
      </c>
      <c r="O454">
        <v>0</v>
      </c>
    </row>
    <row r="455" spans="3:17" x14ac:dyDescent="0.25">
      <c r="C455" t="s">
        <v>174</v>
      </c>
      <c r="D455" t="s">
        <v>176</v>
      </c>
      <c r="E455">
        <v>1135004</v>
      </c>
      <c r="H455" t="s">
        <v>1202</v>
      </c>
      <c r="K455">
        <v>0</v>
      </c>
      <c r="M455">
        <v>0</v>
      </c>
      <c r="O455">
        <v>0</v>
      </c>
    </row>
    <row r="456" spans="3:17" x14ac:dyDescent="0.25">
      <c r="C456" t="s">
        <v>174</v>
      </c>
      <c r="D456" t="s">
        <v>176</v>
      </c>
      <c r="E456">
        <v>1135005</v>
      </c>
      <c r="H456" t="s">
        <v>1203</v>
      </c>
      <c r="K456">
        <v>0</v>
      </c>
      <c r="M456">
        <v>0</v>
      </c>
      <c r="O456">
        <v>0</v>
      </c>
    </row>
    <row r="457" spans="3:17" x14ac:dyDescent="0.25">
      <c r="C457" t="s">
        <v>174</v>
      </c>
      <c r="D457" t="s">
        <v>176</v>
      </c>
      <c r="E457">
        <v>1135012</v>
      </c>
      <c r="H457" t="s">
        <v>245</v>
      </c>
      <c r="K457" s="40">
        <v>3951456.81</v>
      </c>
      <c r="M457" s="40">
        <v>4881743.5</v>
      </c>
      <c r="O457" s="40">
        <v>-930286.69</v>
      </c>
      <c r="Q457">
        <v>-19.100000000000001</v>
      </c>
    </row>
    <row r="458" spans="3:17" x14ac:dyDescent="0.25">
      <c r="C458" t="s">
        <v>174</v>
      </c>
      <c r="D458" t="s">
        <v>176</v>
      </c>
      <c r="E458">
        <v>1135014</v>
      </c>
      <c r="H458" t="s">
        <v>1204</v>
      </c>
      <c r="K458">
        <v>0</v>
      </c>
      <c r="M458">
        <v>0</v>
      </c>
      <c r="O458">
        <v>0</v>
      </c>
    </row>
    <row r="459" spans="3:17" x14ac:dyDescent="0.25">
      <c r="C459" t="s">
        <v>174</v>
      </c>
      <c r="D459" t="s">
        <v>176</v>
      </c>
      <c r="E459">
        <v>1135016</v>
      </c>
      <c r="H459" t="s">
        <v>1205</v>
      </c>
      <c r="K459">
        <v>0</v>
      </c>
      <c r="M459">
        <v>0</v>
      </c>
      <c r="O459">
        <v>0</v>
      </c>
    </row>
    <row r="460" spans="3:17" x14ac:dyDescent="0.25">
      <c r="C460" t="s">
        <v>174</v>
      </c>
      <c r="D460" t="s">
        <v>176</v>
      </c>
      <c r="E460">
        <v>1135017</v>
      </c>
      <c r="H460" t="s">
        <v>1206</v>
      </c>
      <c r="K460">
        <v>0</v>
      </c>
      <c r="M460">
        <v>0</v>
      </c>
      <c r="O460">
        <v>0</v>
      </c>
    </row>
    <row r="461" spans="3:17" x14ac:dyDescent="0.25">
      <c r="C461" t="s">
        <v>174</v>
      </c>
      <c r="D461" t="s">
        <v>176</v>
      </c>
      <c r="E461">
        <v>1135018</v>
      </c>
      <c r="H461" t="s">
        <v>1207</v>
      </c>
      <c r="K461">
        <v>0</v>
      </c>
      <c r="M461">
        <v>0</v>
      </c>
      <c r="O461">
        <v>0</v>
      </c>
    </row>
    <row r="462" spans="3:17" x14ac:dyDescent="0.25">
      <c r="C462" t="s">
        <v>174</v>
      </c>
      <c r="D462" t="s">
        <v>176</v>
      </c>
      <c r="E462">
        <v>1135019</v>
      </c>
      <c r="H462" t="s">
        <v>1208</v>
      </c>
      <c r="K462">
        <v>0</v>
      </c>
      <c r="M462">
        <v>0</v>
      </c>
      <c r="O462">
        <v>0</v>
      </c>
    </row>
    <row r="463" spans="3:17" x14ac:dyDescent="0.25">
      <c r="C463" t="s">
        <v>174</v>
      </c>
      <c r="D463" t="s">
        <v>176</v>
      </c>
      <c r="E463">
        <v>1135020</v>
      </c>
      <c r="H463" t="s">
        <v>1209</v>
      </c>
      <c r="K463">
        <v>0</v>
      </c>
      <c r="M463">
        <v>0</v>
      </c>
      <c r="O463">
        <v>0</v>
      </c>
    </row>
    <row r="464" spans="3:17" x14ac:dyDescent="0.25">
      <c r="C464" t="s">
        <v>174</v>
      </c>
      <c r="D464" t="s">
        <v>176</v>
      </c>
      <c r="E464">
        <v>1135022</v>
      </c>
      <c r="H464" t="s">
        <v>246</v>
      </c>
      <c r="K464" s="40">
        <v>1666411.42</v>
      </c>
      <c r="M464" s="40">
        <v>1215350.6100000001</v>
      </c>
      <c r="O464" s="40">
        <v>451060.81</v>
      </c>
      <c r="Q464">
        <v>37.1</v>
      </c>
    </row>
    <row r="465" spans="3:18" x14ac:dyDescent="0.25">
      <c r="C465" t="s">
        <v>174</v>
      </c>
      <c r="D465" t="s">
        <v>176</v>
      </c>
      <c r="E465">
        <v>1135301</v>
      </c>
      <c r="H465" t="s">
        <v>1210</v>
      </c>
      <c r="K465">
        <v>0</v>
      </c>
      <c r="M465">
        <v>0</v>
      </c>
      <c r="O465">
        <v>0</v>
      </c>
    </row>
    <row r="466" spans="3:18" x14ac:dyDescent="0.25">
      <c r="C466" t="s">
        <v>174</v>
      </c>
      <c r="D466" t="s">
        <v>176</v>
      </c>
      <c r="E466">
        <v>1135302</v>
      </c>
      <c r="H466" t="s">
        <v>1211</v>
      </c>
      <c r="K466">
        <v>0</v>
      </c>
      <c r="M466">
        <v>0</v>
      </c>
      <c r="O466">
        <v>0</v>
      </c>
    </row>
    <row r="467" spans="3:18" x14ac:dyDescent="0.25">
      <c r="C467" t="s">
        <v>174</v>
      </c>
      <c r="D467" t="s">
        <v>176</v>
      </c>
      <c r="E467">
        <v>1135303</v>
      </c>
      <c r="H467" t="s">
        <v>1212</v>
      </c>
      <c r="K467">
        <v>0</v>
      </c>
      <c r="M467">
        <v>0</v>
      </c>
      <c r="O467">
        <v>0</v>
      </c>
    </row>
    <row r="468" spans="3:18" x14ac:dyDescent="0.25">
      <c r="C468" t="s">
        <v>174</v>
      </c>
      <c r="D468" t="s">
        <v>176</v>
      </c>
      <c r="E468">
        <v>1135401</v>
      </c>
      <c r="H468" t="s">
        <v>1213</v>
      </c>
      <c r="K468">
        <v>0</v>
      </c>
      <c r="M468">
        <v>0</v>
      </c>
      <c r="O468">
        <v>0</v>
      </c>
    </row>
    <row r="469" spans="3:18" x14ac:dyDescent="0.25">
      <c r="C469" t="s">
        <v>174</v>
      </c>
      <c r="D469" t="s">
        <v>176</v>
      </c>
      <c r="E469">
        <v>1135600</v>
      </c>
      <c r="H469" t="s">
        <v>247</v>
      </c>
      <c r="K469" s="40">
        <v>3011800.69</v>
      </c>
      <c r="M469" s="40">
        <v>2953035.13</v>
      </c>
      <c r="O469" s="40">
        <v>58765.56</v>
      </c>
      <c r="Q469">
        <v>2</v>
      </c>
    </row>
    <row r="470" spans="3:18" x14ac:dyDescent="0.25">
      <c r="C470" t="s">
        <v>174</v>
      </c>
      <c r="D470" t="s">
        <v>176</v>
      </c>
      <c r="E470">
        <v>1135601</v>
      </c>
      <c r="H470" t="s">
        <v>1214</v>
      </c>
      <c r="K470">
        <v>0</v>
      </c>
      <c r="M470">
        <v>0</v>
      </c>
      <c r="O470">
        <v>0</v>
      </c>
    </row>
    <row r="471" spans="3:18" x14ac:dyDescent="0.25">
      <c r="C471" t="s">
        <v>174</v>
      </c>
      <c r="D471" t="s">
        <v>176</v>
      </c>
      <c r="E471">
        <v>1135602</v>
      </c>
      <c r="H471" t="s">
        <v>248</v>
      </c>
      <c r="K471" s="40">
        <v>1047259.15</v>
      </c>
      <c r="M471" s="40">
        <v>1072835.73</v>
      </c>
      <c r="O471" s="40">
        <v>-25576.58</v>
      </c>
      <c r="Q471">
        <v>-2.4</v>
      </c>
    </row>
    <row r="472" spans="3:18" x14ac:dyDescent="0.25">
      <c r="E472" t="s">
        <v>249</v>
      </c>
      <c r="K472" s="40">
        <v>9676928.0700000003</v>
      </c>
      <c r="M472" s="40">
        <v>10122964.970000001</v>
      </c>
      <c r="O472" s="40">
        <v>-446036.9</v>
      </c>
      <c r="Q472">
        <v>-4.4000000000000004</v>
      </c>
      <c r="R472" t="s">
        <v>205</v>
      </c>
    </row>
    <row r="473" spans="3:18" x14ac:dyDescent="0.25">
      <c r="C473" t="s">
        <v>174</v>
      </c>
      <c r="D473" t="s">
        <v>176</v>
      </c>
      <c r="E473">
        <v>135100</v>
      </c>
      <c r="H473" t="s">
        <v>563</v>
      </c>
      <c r="K473">
        <v>0</v>
      </c>
      <c r="M473">
        <v>0</v>
      </c>
      <c r="O473">
        <v>0</v>
      </c>
    </row>
    <row r="474" spans="3:18" x14ac:dyDescent="0.25">
      <c r="C474" t="s">
        <v>174</v>
      </c>
      <c r="D474" t="s">
        <v>176</v>
      </c>
      <c r="E474">
        <v>135101</v>
      </c>
      <c r="H474" t="s">
        <v>1215</v>
      </c>
      <c r="K474">
        <v>0</v>
      </c>
      <c r="M474">
        <v>0</v>
      </c>
      <c r="O474">
        <v>0</v>
      </c>
    </row>
    <row r="475" spans="3:18" x14ac:dyDescent="0.25">
      <c r="C475" t="s">
        <v>174</v>
      </c>
      <c r="D475" t="s">
        <v>176</v>
      </c>
      <c r="E475">
        <v>135102</v>
      </c>
      <c r="H475" t="s">
        <v>1216</v>
      </c>
      <c r="K475">
        <v>0</v>
      </c>
      <c r="M475">
        <v>0</v>
      </c>
      <c r="O475">
        <v>0</v>
      </c>
    </row>
    <row r="476" spans="3:18" x14ac:dyDescent="0.25">
      <c r="C476" t="s">
        <v>174</v>
      </c>
      <c r="D476" t="s">
        <v>176</v>
      </c>
      <c r="E476">
        <v>135103</v>
      </c>
      <c r="H476" t="s">
        <v>1217</v>
      </c>
      <c r="K476">
        <v>0</v>
      </c>
      <c r="M476">
        <v>0</v>
      </c>
      <c r="O476">
        <v>0</v>
      </c>
    </row>
    <row r="477" spans="3:18" x14ac:dyDescent="0.25">
      <c r="C477" t="s">
        <v>174</v>
      </c>
      <c r="D477" t="s">
        <v>176</v>
      </c>
      <c r="E477">
        <v>135104</v>
      </c>
      <c r="H477" t="s">
        <v>1218</v>
      </c>
      <c r="K477">
        <v>0</v>
      </c>
      <c r="M477">
        <v>0</v>
      </c>
      <c r="O477">
        <v>0</v>
      </c>
    </row>
    <row r="478" spans="3:18" x14ac:dyDescent="0.25">
      <c r="C478" t="s">
        <v>174</v>
      </c>
      <c r="D478" t="s">
        <v>176</v>
      </c>
      <c r="E478">
        <v>135105</v>
      </c>
      <c r="H478" t="s">
        <v>1219</v>
      </c>
      <c r="K478">
        <v>0</v>
      </c>
      <c r="M478">
        <v>0</v>
      </c>
      <c r="O478">
        <v>0</v>
      </c>
    </row>
    <row r="479" spans="3:18" x14ac:dyDescent="0.25">
      <c r="C479" t="s">
        <v>174</v>
      </c>
      <c r="D479" t="s">
        <v>176</v>
      </c>
      <c r="E479">
        <v>135106</v>
      </c>
      <c r="H479" t="s">
        <v>1220</v>
      </c>
      <c r="K479">
        <v>0</v>
      </c>
      <c r="M479">
        <v>0</v>
      </c>
      <c r="O479">
        <v>0</v>
      </c>
    </row>
    <row r="480" spans="3:18" x14ac:dyDescent="0.25">
      <c r="C480" t="s">
        <v>174</v>
      </c>
      <c r="D480" t="s">
        <v>176</v>
      </c>
      <c r="E480">
        <v>135107</v>
      </c>
      <c r="H480" t="s">
        <v>1221</v>
      </c>
      <c r="K480">
        <v>0</v>
      </c>
      <c r="M480">
        <v>0</v>
      </c>
      <c r="O480">
        <v>0</v>
      </c>
    </row>
    <row r="481" spans="3:15" x14ac:dyDescent="0.25">
      <c r="C481" t="s">
        <v>174</v>
      </c>
      <c r="D481" t="s">
        <v>176</v>
      </c>
      <c r="E481">
        <v>135108</v>
      </c>
      <c r="H481" t="s">
        <v>1222</v>
      </c>
      <c r="K481">
        <v>0</v>
      </c>
      <c r="M481">
        <v>0</v>
      </c>
      <c r="O481">
        <v>0</v>
      </c>
    </row>
    <row r="482" spans="3:15" x14ac:dyDescent="0.25">
      <c r="C482" t="s">
        <v>174</v>
      </c>
      <c r="D482" t="s">
        <v>176</v>
      </c>
      <c r="E482">
        <v>135109</v>
      </c>
      <c r="H482" t="s">
        <v>1223</v>
      </c>
      <c r="K482">
        <v>0</v>
      </c>
      <c r="M482">
        <v>0</v>
      </c>
      <c r="O482">
        <v>0</v>
      </c>
    </row>
    <row r="483" spans="3:15" x14ac:dyDescent="0.25">
      <c r="C483" t="s">
        <v>174</v>
      </c>
      <c r="D483" t="s">
        <v>176</v>
      </c>
      <c r="E483">
        <v>135110</v>
      </c>
      <c r="H483" t="s">
        <v>1224</v>
      </c>
      <c r="K483">
        <v>0</v>
      </c>
      <c r="M483">
        <v>0</v>
      </c>
      <c r="O483">
        <v>0</v>
      </c>
    </row>
    <row r="484" spans="3:15" x14ac:dyDescent="0.25">
      <c r="C484" t="s">
        <v>174</v>
      </c>
      <c r="D484" t="s">
        <v>176</v>
      </c>
      <c r="E484">
        <v>135111</v>
      </c>
      <c r="H484" t="s">
        <v>1225</v>
      </c>
      <c r="K484">
        <v>0</v>
      </c>
      <c r="M484">
        <v>0</v>
      </c>
      <c r="O484">
        <v>0</v>
      </c>
    </row>
    <row r="485" spans="3:15" x14ac:dyDescent="0.25">
      <c r="C485" t="s">
        <v>174</v>
      </c>
      <c r="D485" t="s">
        <v>176</v>
      </c>
      <c r="E485">
        <v>135112</v>
      </c>
      <c r="H485" t="s">
        <v>1226</v>
      </c>
      <c r="K485">
        <v>0</v>
      </c>
      <c r="M485">
        <v>0</v>
      </c>
      <c r="O485">
        <v>0</v>
      </c>
    </row>
    <row r="486" spans="3:15" x14ac:dyDescent="0.25">
      <c r="C486" t="s">
        <v>174</v>
      </c>
      <c r="D486" t="s">
        <v>176</v>
      </c>
      <c r="E486">
        <v>135113</v>
      </c>
      <c r="H486" t="s">
        <v>1227</v>
      </c>
      <c r="K486">
        <v>0</v>
      </c>
      <c r="M486">
        <v>0</v>
      </c>
      <c r="O486">
        <v>0</v>
      </c>
    </row>
    <row r="487" spans="3:15" x14ac:dyDescent="0.25">
      <c r="C487" t="s">
        <v>174</v>
      </c>
      <c r="D487" t="s">
        <v>176</v>
      </c>
      <c r="E487">
        <v>135114</v>
      </c>
      <c r="H487" t="s">
        <v>1228</v>
      </c>
      <c r="K487">
        <v>0</v>
      </c>
      <c r="M487">
        <v>0</v>
      </c>
      <c r="O487">
        <v>0</v>
      </c>
    </row>
    <row r="488" spans="3:15" x14ac:dyDescent="0.25">
      <c r="C488" t="s">
        <v>174</v>
      </c>
      <c r="D488" t="s">
        <v>176</v>
      </c>
      <c r="E488">
        <v>135115</v>
      </c>
      <c r="H488" t="s">
        <v>1229</v>
      </c>
      <c r="K488">
        <v>0</v>
      </c>
      <c r="M488">
        <v>0</v>
      </c>
      <c r="O488">
        <v>0</v>
      </c>
    </row>
    <row r="489" spans="3:15" x14ac:dyDescent="0.25">
      <c r="C489" t="s">
        <v>174</v>
      </c>
      <c r="D489" t="s">
        <v>176</v>
      </c>
      <c r="E489">
        <v>135116</v>
      </c>
      <c r="H489" t="s">
        <v>1230</v>
      </c>
      <c r="K489">
        <v>0</v>
      </c>
      <c r="M489">
        <v>0</v>
      </c>
      <c r="O489">
        <v>0</v>
      </c>
    </row>
    <row r="490" spans="3:15" x14ac:dyDescent="0.25">
      <c r="C490" t="s">
        <v>174</v>
      </c>
      <c r="D490" t="s">
        <v>176</v>
      </c>
      <c r="E490">
        <v>135118</v>
      </c>
      <c r="H490" t="s">
        <v>1231</v>
      </c>
      <c r="K490">
        <v>0</v>
      </c>
      <c r="M490">
        <v>0</v>
      </c>
      <c r="O490">
        <v>0</v>
      </c>
    </row>
    <row r="491" spans="3:15" x14ac:dyDescent="0.25">
      <c r="C491" t="s">
        <v>174</v>
      </c>
      <c r="D491" t="s">
        <v>176</v>
      </c>
      <c r="E491">
        <v>135120</v>
      </c>
      <c r="H491" t="s">
        <v>563</v>
      </c>
      <c r="K491">
        <v>0</v>
      </c>
      <c r="M491">
        <v>0</v>
      </c>
      <c r="O491">
        <v>0</v>
      </c>
    </row>
    <row r="492" spans="3:15" x14ac:dyDescent="0.25">
      <c r="C492" t="s">
        <v>174</v>
      </c>
      <c r="D492" t="s">
        <v>176</v>
      </c>
      <c r="E492">
        <v>135121</v>
      </c>
      <c r="H492" t="s">
        <v>1215</v>
      </c>
      <c r="K492">
        <v>0</v>
      </c>
      <c r="M492">
        <v>0</v>
      </c>
      <c r="O492">
        <v>0</v>
      </c>
    </row>
    <row r="493" spans="3:15" x14ac:dyDescent="0.25">
      <c r="C493" t="s">
        <v>174</v>
      </c>
      <c r="D493" t="s">
        <v>176</v>
      </c>
      <c r="E493">
        <v>135122</v>
      </c>
      <c r="H493" t="s">
        <v>1216</v>
      </c>
      <c r="K493">
        <v>0</v>
      </c>
      <c r="M493">
        <v>0</v>
      </c>
      <c r="O493">
        <v>0</v>
      </c>
    </row>
    <row r="494" spans="3:15" x14ac:dyDescent="0.25">
      <c r="C494" t="s">
        <v>174</v>
      </c>
      <c r="D494" t="s">
        <v>176</v>
      </c>
      <c r="E494">
        <v>135123</v>
      </c>
      <c r="H494" t="s">
        <v>1217</v>
      </c>
      <c r="K494">
        <v>0</v>
      </c>
      <c r="M494">
        <v>0</v>
      </c>
      <c r="O494">
        <v>0</v>
      </c>
    </row>
    <row r="495" spans="3:15" x14ac:dyDescent="0.25">
      <c r="C495" t="s">
        <v>174</v>
      </c>
      <c r="D495" t="s">
        <v>176</v>
      </c>
      <c r="E495">
        <v>135124</v>
      </c>
      <c r="H495" t="s">
        <v>1218</v>
      </c>
      <c r="K495">
        <v>0</v>
      </c>
      <c r="M495">
        <v>0</v>
      </c>
      <c r="O495">
        <v>0</v>
      </c>
    </row>
    <row r="496" spans="3:15" x14ac:dyDescent="0.25">
      <c r="C496" t="s">
        <v>174</v>
      </c>
      <c r="D496" t="s">
        <v>176</v>
      </c>
      <c r="E496">
        <v>135125</v>
      </c>
      <c r="H496" t="s">
        <v>1219</v>
      </c>
      <c r="K496">
        <v>0</v>
      </c>
      <c r="M496">
        <v>0</v>
      </c>
      <c r="O496">
        <v>0</v>
      </c>
    </row>
    <row r="497" spans="3:15" x14ac:dyDescent="0.25">
      <c r="C497" t="s">
        <v>174</v>
      </c>
      <c r="D497" t="s">
        <v>176</v>
      </c>
      <c r="E497">
        <v>135126</v>
      </c>
      <c r="H497" t="s">
        <v>1232</v>
      </c>
      <c r="K497">
        <v>0</v>
      </c>
      <c r="M497">
        <v>0</v>
      </c>
      <c r="O497">
        <v>0</v>
      </c>
    </row>
    <row r="498" spans="3:15" x14ac:dyDescent="0.25">
      <c r="C498" t="s">
        <v>174</v>
      </c>
      <c r="D498" t="s">
        <v>176</v>
      </c>
      <c r="E498">
        <v>135127</v>
      </c>
      <c r="H498" t="s">
        <v>1221</v>
      </c>
      <c r="K498">
        <v>0</v>
      </c>
      <c r="M498">
        <v>0</v>
      </c>
      <c r="O498">
        <v>0</v>
      </c>
    </row>
    <row r="499" spans="3:15" x14ac:dyDescent="0.25">
      <c r="C499" t="s">
        <v>174</v>
      </c>
      <c r="D499" t="s">
        <v>176</v>
      </c>
      <c r="E499">
        <v>135128</v>
      </c>
      <c r="H499" t="s">
        <v>1222</v>
      </c>
      <c r="K499">
        <v>0</v>
      </c>
      <c r="M499">
        <v>0</v>
      </c>
      <c r="O499">
        <v>0</v>
      </c>
    </row>
    <row r="500" spans="3:15" x14ac:dyDescent="0.25">
      <c r="C500" t="s">
        <v>174</v>
      </c>
      <c r="D500" t="s">
        <v>176</v>
      </c>
      <c r="E500">
        <v>135129</v>
      </c>
      <c r="H500" t="s">
        <v>1223</v>
      </c>
      <c r="K500">
        <v>0</v>
      </c>
      <c r="M500">
        <v>0</v>
      </c>
      <c r="O500">
        <v>0</v>
      </c>
    </row>
    <row r="501" spans="3:15" x14ac:dyDescent="0.25">
      <c r="C501" t="s">
        <v>174</v>
      </c>
      <c r="D501" t="s">
        <v>176</v>
      </c>
      <c r="E501">
        <v>135130</v>
      </c>
      <c r="H501" t="s">
        <v>1224</v>
      </c>
      <c r="K501">
        <v>0</v>
      </c>
      <c r="M501">
        <v>0</v>
      </c>
      <c r="O501">
        <v>0</v>
      </c>
    </row>
    <row r="502" spans="3:15" x14ac:dyDescent="0.25">
      <c r="C502" t="s">
        <v>174</v>
      </c>
      <c r="D502" t="s">
        <v>176</v>
      </c>
      <c r="E502">
        <v>135131</v>
      </c>
      <c r="H502" t="s">
        <v>1225</v>
      </c>
      <c r="K502">
        <v>0</v>
      </c>
      <c r="M502">
        <v>0</v>
      </c>
      <c r="O502">
        <v>0</v>
      </c>
    </row>
    <row r="503" spans="3:15" x14ac:dyDescent="0.25">
      <c r="C503" t="s">
        <v>174</v>
      </c>
      <c r="D503" t="s">
        <v>176</v>
      </c>
      <c r="E503">
        <v>135132</v>
      </c>
      <c r="H503" t="s">
        <v>1226</v>
      </c>
      <c r="K503">
        <v>0</v>
      </c>
      <c r="M503">
        <v>0</v>
      </c>
      <c r="O503">
        <v>0</v>
      </c>
    </row>
    <row r="504" spans="3:15" x14ac:dyDescent="0.25">
      <c r="C504" t="s">
        <v>174</v>
      </c>
      <c r="D504" t="s">
        <v>176</v>
      </c>
      <c r="E504">
        <v>135133</v>
      </c>
      <c r="H504" t="s">
        <v>1227</v>
      </c>
      <c r="K504">
        <v>0</v>
      </c>
      <c r="M504">
        <v>0</v>
      </c>
      <c r="O504">
        <v>0</v>
      </c>
    </row>
    <row r="505" spans="3:15" x14ac:dyDescent="0.25">
      <c r="C505" t="s">
        <v>174</v>
      </c>
      <c r="D505" t="s">
        <v>176</v>
      </c>
      <c r="E505">
        <v>135134</v>
      </c>
      <c r="H505" t="s">
        <v>1228</v>
      </c>
      <c r="K505">
        <v>0</v>
      </c>
      <c r="M505">
        <v>0</v>
      </c>
      <c r="O505">
        <v>0</v>
      </c>
    </row>
    <row r="506" spans="3:15" x14ac:dyDescent="0.25">
      <c r="C506" t="s">
        <v>174</v>
      </c>
      <c r="D506" t="s">
        <v>176</v>
      </c>
      <c r="E506">
        <v>135135</v>
      </c>
      <c r="H506" t="s">
        <v>1229</v>
      </c>
      <c r="K506">
        <v>0</v>
      </c>
      <c r="M506">
        <v>0</v>
      </c>
      <c r="O506">
        <v>0</v>
      </c>
    </row>
    <row r="507" spans="3:15" x14ac:dyDescent="0.25">
      <c r="C507" t="s">
        <v>174</v>
      </c>
      <c r="D507" t="s">
        <v>176</v>
      </c>
      <c r="E507">
        <v>135136</v>
      </c>
      <c r="H507" t="s">
        <v>1230</v>
      </c>
      <c r="K507">
        <v>0</v>
      </c>
      <c r="M507">
        <v>0</v>
      </c>
      <c r="O507">
        <v>0</v>
      </c>
    </row>
    <row r="508" spans="3:15" x14ac:dyDescent="0.25">
      <c r="C508" t="s">
        <v>174</v>
      </c>
      <c r="D508" t="s">
        <v>176</v>
      </c>
      <c r="E508">
        <v>135138</v>
      </c>
      <c r="H508" t="s">
        <v>1231</v>
      </c>
      <c r="K508">
        <v>0</v>
      </c>
      <c r="M508">
        <v>0</v>
      </c>
      <c r="O508">
        <v>0</v>
      </c>
    </row>
    <row r="509" spans="3:15" x14ac:dyDescent="0.25">
      <c r="C509" t="s">
        <v>174</v>
      </c>
      <c r="D509" t="s">
        <v>176</v>
      </c>
      <c r="E509">
        <v>1135003</v>
      </c>
      <c r="H509" t="s">
        <v>1233</v>
      </c>
      <c r="K509">
        <v>0</v>
      </c>
      <c r="M509">
        <v>0</v>
      </c>
      <c r="O509">
        <v>0</v>
      </c>
    </row>
    <row r="510" spans="3:15" x14ac:dyDescent="0.25">
      <c r="C510" t="s">
        <v>174</v>
      </c>
      <c r="D510" t="s">
        <v>176</v>
      </c>
      <c r="E510">
        <v>1135010</v>
      </c>
      <c r="H510" t="s">
        <v>1234</v>
      </c>
      <c r="K510">
        <v>0</v>
      </c>
      <c r="M510">
        <v>0</v>
      </c>
      <c r="O510">
        <v>0</v>
      </c>
    </row>
    <row r="511" spans="3:15" x14ac:dyDescent="0.25">
      <c r="C511" t="s">
        <v>174</v>
      </c>
      <c r="D511" t="s">
        <v>176</v>
      </c>
      <c r="E511">
        <v>1135011</v>
      </c>
      <c r="H511" t="s">
        <v>1235</v>
      </c>
      <c r="K511">
        <v>0</v>
      </c>
      <c r="M511">
        <v>0</v>
      </c>
      <c r="O511">
        <v>0</v>
      </c>
    </row>
    <row r="512" spans="3:15" x14ac:dyDescent="0.25">
      <c r="C512" t="s">
        <v>174</v>
      </c>
      <c r="D512" t="s">
        <v>176</v>
      </c>
      <c r="E512">
        <v>1135013</v>
      </c>
      <c r="H512" t="s">
        <v>1236</v>
      </c>
      <c r="K512">
        <v>0</v>
      </c>
      <c r="M512">
        <v>0</v>
      </c>
      <c r="O512">
        <v>0</v>
      </c>
    </row>
    <row r="513" spans="3:18" x14ac:dyDescent="0.25">
      <c r="C513" t="s">
        <v>174</v>
      </c>
      <c r="D513" t="s">
        <v>176</v>
      </c>
      <c r="E513">
        <v>1135015</v>
      </c>
      <c r="H513" t="s">
        <v>1237</v>
      </c>
      <c r="K513">
        <v>0</v>
      </c>
      <c r="M513">
        <v>0</v>
      </c>
      <c r="O513">
        <v>0</v>
      </c>
    </row>
    <row r="514" spans="3:18" x14ac:dyDescent="0.25">
      <c r="E514" t="s">
        <v>564</v>
      </c>
      <c r="K514">
        <v>0</v>
      </c>
      <c r="M514">
        <v>0</v>
      </c>
      <c r="O514">
        <v>0</v>
      </c>
      <c r="R514" t="s">
        <v>205</v>
      </c>
    </row>
    <row r="515" spans="3:18" x14ac:dyDescent="0.25">
      <c r="C515" t="s">
        <v>174</v>
      </c>
      <c r="D515" t="s">
        <v>176</v>
      </c>
      <c r="E515">
        <v>135117</v>
      </c>
      <c r="H515" t="s">
        <v>1238</v>
      </c>
      <c r="K515">
        <v>0</v>
      </c>
      <c r="M515">
        <v>0</v>
      </c>
      <c r="O515">
        <v>0</v>
      </c>
    </row>
    <row r="516" spans="3:18" x14ac:dyDescent="0.25">
      <c r="C516" t="s">
        <v>174</v>
      </c>
      <c r="D516" t="s">
        <v>176</v>
      </c>
      <c r="E516">
        <v>135137</v>
      </c>
      <c r="H516" t="s">
        <v>1238</v>
      </c>
      <c r="K516">
        <v>0</v>
      </c>
      <c r="M516">
        <v>0</v>
      </c>
      <c r="O516">
        <v>0</v>
      </c>
    </row>
    <row r="517" spans="3:18" x14ac:dyDescent="0.25">
      <c r="E517" t="s">
        <v>1239</v>
      </c>
      <c r="K517">
        <v>0</v>
      </c>
      <c r="M517">
        <v>0</v>
      </c>
      <c r="O517">
        <v>0</v>
      </c>
      <c r="R517" t="s">
        <v>205</v>
      </c>
    </row>
    <row r="518" spans="3:18" x14ac:dyDescent="0.25">
      <c r="C518" t="s">
        <v>174</v>
      </c>
      <c r="D518" t="s">
        <v>176</v>
      </c>
      <c r="E518">
        <v>132006</v>
      </c>
      <c r="H518" t="s">
        <v>1240</v>
      </c>
      <c r="K518">
        <v>0</v>
      </c>
      <c r="M518">
        <v>0</v>
      </c>
      <c r="O518">
        <v>0</v>
      </c>
    </row>
    <row r="519" spans="3:18" x14ac:dyDescent="0.25">
      <c r="C519" t="s">
        <v>174</v>
      </c>
      <c r="D519" t="s">
        <v>176</v>
      </c>
      <c r="E519">
        <v>135200</v>
      </c>
      <c r="H519" t="s">
        <v>1241</v>
      </c>
      <c r="K519">
        <v>0</v>
      </c>
      <c r="M519">
        <v>0</v>
      </c>
      <c r="O519">
        <v>0</v>
      </c>
    </row>
    <row r="520" spans="3:18" x14ac:dyDescent="0.25">
      <c r="C520" t="s">
        <v>174</v>
      </c>
      <c r="D520" t="s">
        <v>176</v>
      </c>
      <c r="E520">
        <v>135450</v>
      </c>
      <c r="H520" t="s">
        <v>1242</v>
      </c>
      <c r="K520">
        <v>0</v>
      </c>
      <c r="M520">
        <v>0</v>
      </c>
      <c r="O520">
        <v>0</v>
      </c>
    </row>
    <row r="521" spans="3:18" x14ac:dyDescent="0.25">
      <c r="C521" t="s">
        <v>174</v>
      </c>
      <c r="D521" t="s">
        <v>176</v>
      </c>
      <c r="E521">
        <v>136253</v>
      </c>
      <c r="H521" t="s">
        <v>1243</v>
      </c>
      <c r="K521">
        <v>0</v>
      </c>
      <c r="M521">
        <v>0</v>
      </c>
      <c r="O521">
        <v>0</v>
      </c>
    </row>
    <row r="522" spans="3:18" x14ac:dyDescent="0.25">
      <c r="C522" t="s">
        <v>174</v>
      </c>
      <c r="D522" t="s">
        <v>176</v>
      </c>
      <c r="E522">
        <v>138000</v>
      </c>
      <c r="H522" t="s">
        <v>565</v>
      </c>
      <c r="K522">
        <v>0</v>
      </c>
      <c r="M522">
        <v>0</v>
      </c>
      <c r="O522">
        <v>0</v>
      </c>
    </row>
    <row r="523" spans="3:18" x14ac:dyDescent="0.25">
      <c r="C523" t="s">
        <v>174</v>
      </c>
      <c r="D523" t="s">
        <v>176</v>
      </c>
      <c r="E523">
        <v>138001</v>
      </c>
      <c r="H523" t="s">
        <v>566</v>
      </c>
      <c r="K523">
        <v>0</v>
      </c>
      <c r="M523">
        <v>0</v>
      </c>
      <c r="O523">
        <v>0</v>
      </c>
    </row>
    <row r="524" spans="3:18" x14ac:dyDescent="0.25">
      <c r="C524" t="s">
        <v>174</v>
      </c>
      <c r="D524" t="s">
        <v>176</v>
      </c>
      <c r="E524">
        <v>138002</v>
      </c>
      <c r="H524" t="s">
        <v>567</v>
      </c>
      <c r="K524">
        <v>0</v>
      </c>
      <c r="M524">
        <v>0</v>
      </c>
      <c r="O524">
        <v>0</v>
      </c>
    </row>
    <row r="525" spans="3:18" x14ac:dyDescent="0.25">
      <c r="C525" t="s">
        <v>174</v>
      </c>
      <c r="D525" t="s">
        <v>176</v>
      </c>
      <c r="E525">
        <v>138003</v>
      </c>
      <c r="H525" t="s">
        <v>568</v>
      </c>
      <c r="K525">
        <v>0</v>
      </c>
      <c r="M525">
        <v>0</v>
      </c>
      <c r="O525">
        <v>0</v>
      </c>
    </row>
    <row r="526" spans="3:18" x14ac:dyDescent="0.25">
      <c r="C526" t="s">
        <v>174</v>
      </c>
      <c r="D526" t="s">
        <v>176</v>
      </c>
      <c r="E526">
        <v>138010</v>
      </c>
      <c r="H526" t="s">
        <v>570</v>
      </c>
      <c r="K526">
        <v>0</v>
      </c>
      <c r="M526">
        <v>0</v>
      </c>
      <c r="O526">
        <v>0</v>
      </c>
    </row>
    <row r="527" spans="3:18" x14ac:dyDescent="0.25">
      <c r="C527" t="s">
        <v>174</v>
      </c>
      <c r="D527" t="s">
        <v>176</v>
      </c>
      <c r="E527">
        <v>138100</v>
      </c>
      <c r="H527" t="s">
        <v>571</v>
      </c>
      <c r="K527">
        <v>0</v>
      </c>
      <c r="M527">
        <v>0</v>
      </c>
      <c r="O527">
        <v>0</v>
      </c>
    </row>
    <row r="528" spans="3:18" x14ac:dyDescent="0.25">
      <c r="C528" t="s">
        <v>174</v>
      </c>
      <c r="D528" t="s">
        <v>176</v>
      </c>
      <c r="E528">
        <v>138200</v>
      </c>
      <c r="H528" t="s">
        <v>572</v>
      </c>
      <c r="K528">
        <v>0</v>
      </c>
      <c r="M528">
        <v>0</v>
      </c>
      <c r="O528">
        <v>0</v>
      </c>
    </row>
    <row r="529" spans="3:15" x14ac:dyDescent="0.25">
      <c r="C529" t="s">
        <v>174</v>
      </c>
      <c r="D529" t="s">
        <v>176</v>
      </c>
      <c r="E529">
        <v>138201</v>
      </c>
      <c r="H529" t="s">
        <v>1244</v>
      </c>
      <c r="K529">
        <v>0</v>
      </c>
      <c r="M529">
        <v>0</v>
      </c>
      <c r="O529">
        <v>0</v>
      </c>
    </row>
    <row r="530" spans="3:15" x14ac:dyDescent="0.25">
      <c r="C530" t="s">
        <v>174</v>
      </c>
      <c r="D530" t="s">
        <v>176</v>
      </c>
      <c r="E530">
        <v>138202</v>
      </c>
      <c r="H530" t="s">
        <v>1245</v>
      </c>
      <c r="K530">
        <v>0</v>
      </c>
      <c r="M530">
        <v>0</v>
      </c>
      <c r="O530">
        <v>0</v>
      </c>
    </row>
    <row r="531" spans="3:15" x14ac:dyDescent="0.25">
      <c r="C531" t="s">
        <v>174</v>
      </c>
      <c r="D531" t="s">
        <v>176</v>
      </c>
      <c r="E531">
        <v>138203</v>
      </c>
      <c r="H531" t="s">
        <v>1246</v>
      </c>
      <c r="K531">
        <v>0</v>
      </c>
      <c r="M531">
        <v>0</v>
      </c>
      <c r="O531">
        <v>0</v>
      </c>
    </row>
    <row r="532" spans="3:15" x14ac:dyDescent="0.25">
      <c r="C532" t="s">
        <v>174</v>
      </c>
      <c r="D532" t="s">
        <v>176</v>
      </c>
      <c r="E532">
        <v>138204</v>
      </c>
      <c r="H532" t="s">
        <v>1247</v>
      </c>
      <c r="K532">
        <v>0</v>
      </c>
      <c r="M532">
        <v>0</v>
      </c>
      <c r="O532">
        <v>0</v>
      </c>
    </row>
    <row r="533" spans="3:15" x14ac:dyDescent="0.25">
      <c r="C533" t="s">
        <v>174</v>
      </c>
      <c r="D533" t="s">
        <v>176</v>
      </c>
      <c r="E533">
        <v>138205</v>
      </c>
      <c r="H533" t="s">
        <v>573</v>
      </c>
      <c r="K533">
        <v>0</v>
      </c>
      <c r="M533">
        <v>0</v>
      </c>
      <c r="O533">
        <v>0</v>
      </c>
    </row>
    <row r="534" spans="3:15" x14ac:dyDescent="0.25">
      <c r="C534" t="s">
        <v>174</v>
      </c>
      <c r="D534" t="s">
        <v>176</v>
      </c>
      <c r="E534">
        <v>138206</v>
      </c>
      <c r="H534" t="s">
        <v>1248</v>
      </c>
      <c r="K534">
        <v>0</v>
      </c>
      <c r="M534">
        <v>0</v>
      </c>
      <c r="O534">
        <v>0</v>
      </c>
    </row>
    <row r="535" spans="3:15" x14ac:dyDescent="0.25">
      <c r="C535" t="s">
        <v>174</v>
      </c>
      <c r="D535" t="s">
        <v>176</v>
      </c>
      <c r="E535">
        <v>138207</v>
      </c>
      <c r="H535" t="s">
        <v>1249</v>
      </c>
      <c r="K535">
        <v>0</v>
      </c>
      <c r="M535">
        <v>0</v>
      </c>
      <c r="O535">
        <v>0</v>
      </c>
    </row>
    <row r="536" spans="3:15" x14ac:dyDescent="0.25">
      <c r="C536" t="s">
        <v>174</v>
      </c>
      <c r="D536" t="s">
        <v>176</v>
      </c>
      <c r="E536">
        <v>138208</v>
      </c>
      <c r="H536" t="s">
        <v>255</v>
      </c>
      <c r="K536">
        <v>0</v>
      </c>
      <c r="M536">
        <v>0</v>
      </c>
      <c r="O536">
        <v>0</v>
      </c>
    </row>
    <row r="537" spans="3:15" x14ac:dyDescent="0.25">
      <c r="C537" t="s">
        <v>174</v>
      </c>
      <c r="D537" t="s">
        <v>176</v>
      </c>
      <c r="E537">
        <v>138210</v>
      </c>
      <c r="H537" t="s">
        <v>1250</v>
      </c>
      <c r="K537">
        <v>0</v>
      </c>
      <c r="M537">
        <v>0</v>
      </c>
      <c r="O537">
        <v>0</v>
      </c>
    </row>
    <row r="538" spans="3:15" x14ac:dyDescent="0.25">
      <c r="C538" t="s">
        <v>174</v>
      </c>
      <c r="D538" t="s">
        <v>176</v>
      </c>
      <c r="E538">
        <v>138220</v>
      </c>
      <c r="H538" t="s">
        <v>1251</v>
      </c>
      <c r="K538">
        <v>0</v>
      </c>
      <c r="M538">
        <v>0</v>
      </c>
      <c r="O538">
        <v>0</v>
      </c>
    </row>
    <row r="539" spans="3:15" x14ac:dyDescent="0.25">
      <c r="C539" t="s">
        <v>174</v>
      </c>
      <c r="D539" t="s">
        <v>176</v>
      </c>
      <c r="E539">
        <v>138221</v>
      </c>
      <c r="H539" t="s">
        <v>1252</v>
      </c>
      <c r="K539">
        <v>0</v>
      </c>
      <c r="M539">
        <v>0</v>
      </c>
      <c r="O539">
        <v>0</v>
      </c>
    </row>
    <row r="540" spans="3:15" x14ac:dyDescent="0.25">
      <c r="C540" t="s">
        <v>174</v>
      </c>
      <c r="D540" t="s">
        <v>176</v>
      </c>
      <c r="E540">
        <v>138300</v>
      </c>
      <c r="H540" t="s">
        <v>1253</v>
      </c>
      <c r="K540">
        <v>0</v>
      </c>
      <c r="M540">
        <v>0</v>
      </c>
      <c r="O540">
        <v>0</v>
      </c>
    </row>
    <row r="541" spans="3:15" x14ac:dyDescent="0.25">
      <c r="C541" t="s">
        <v>174</v>
      </c>
      <c r="D541" t="s">
        <v>176</v>
      </c>
      <c r="E541">
        <v>138301</v>
      </c>
      <c r="H541" t="s">
        <v>1254</v>
      </c>
      <c r="K541">
        <v>0</v>
      </c>
      <c r="M541">
        <v>0</v>
      </c>
      <c r="O541">
        <v>0</v>
      </c>
    </row>
    <row r="542" spans="3:15" x14ac:dyDescent="0.25">
      <c r="C542" t="s">
        <v>174</v>
      </c>
      <c r="D542" t="s">
        <v>176</v>
      </c>
      <c r="E542">
        <v>138350</v>
      </c>
      <c r="H542" t="s">
        <v>1255</v>
      </c>
      <c r="K542">
        <v>0</v>
      </c>
      <c r="M542">
        <v>0</v>
      </c>
      <c r="O542">
        <v>0</v>
      </c>
    </row>
    <row r="543" spans="3:15" x14ac:dyDescent="0.25">
      <c r="C543" t="s">
        <v>174</v>
      </c>
      <c r="D543" t="s">
        <v>176</v>
      </c>
      <c r="E543">
        <v>138400</v>
      </c>
      <c r="H543" t="s">
        <v>1256</v>
      </c>
      <c r="K543">
        <v>0</v>
      </c>
      <c r="M543">
        <v>0</v>
      </c>
      <c r="O543">
        <v>0</v>
      </c>
    </row>
    <row r="544" spans="3:15" x14ac:dyDescent="0.25">
      <c r="C544" t="s">
        <v>174</v>
      </c>
      <c r="D544" t="s">
        <v>176</v>
      </c>
      <c r="E544">
        <v>138401</v>
      </c>
      <c r="H544" t="s">
        <v>579</v>
      </c>
      <c r="K544">
        <v>0</v>
      </c>
      <c r="M544">
        <v>0</v>
      </c>
      <c r="O544">
        <v>0</v>
      </c>
    </row>
    <row r="545" spans="3:15" x14ac:dyDescent="0.25">
      <c r="C545" t="s">
        <v>174</v>
      </c>
      <c r="D545" t="s">
        <v>176</v>
      </c>
      <c r="E545">
        <v>138402</v>
      </c>
      <c r="H545" t="s">
        <v>1257</v>
      </c>
      <c r="K545">
        <v>0</v>
      </c>
      <c r="M545">
        <v>0</v>
      </c>
      <c r="O545">
        <v>0</v>
      </c>
    </row>
    <row r="546" spans="3:15" x14ac:dyDescent="0.25">
      <c r="C546" t="s">
        <v>174</v>
      </c>
      <c r="D546" t="s">
        <v>176</v>
      </c>
      <c r="E546">
        <v>138403</v>
      </c>
      <c r="H546" t="s">
        <v>580</v>
      </c>
      <c r="K546">
        <v>0</v>
      </c>
      <c r="M546">
        <v>0</v>
      </c>
      <c r="O546">
        <v>0</v>
      </c>
    </row>
    <row r="547" spans="3:15" x14ac:dyDescent="0.25">
      <c r="C547" t="s">
        <v>174</v>
      </c>
      <c r="D547" t="s">
        <v>176</v>
      </c>
      <c r="E547">
        <v>138404</v>
      </c>
      <c r="H547" t="s">
        <v>581</v>
      </c>
      <c r="K547">
        <v>0</v>
      </c>
      <c r="M547">
        <v>0</v>
      </c>
      <c r="O547">
        <v>0</v>
      </c>
    </row>
    <row r="548" spans="3:15" x14ac:dyDescent="0.25">
      <c r="C548" t="s">
        <v>174</v>
      </c>
      <c r="D548" t="s">
        <v>176</v>
      </c>
      <c r="E548">
        <v>138405</v>
      </c>
      <c r="H548" t="s">
        <v>1258</v>
      </c>
      <c r="K548">
        <v>0</v>
      </c>
      <c r="M548">
        <v>0</v>
      </c>
      <c r="O548">
        <v>0</v>
      </c>
    </row>
    <row r="549" spans="3:15" x14ac:dyDescent="0.25">
      <c r="C549" t="s">
        <v>174</v>
      </c>
      <c r="D549" t="s">
        <v>176</v>
      </c>
      <c r="E549">
        <v>138406</v>
      </c>
      <c r="H549" t="s">
        <v>1259</v>
      </c>
      <c r="K549">
        <v>0</v>
      </c>
      <c r="M549">
        <v>0</v>
      </c>
      <c r="O549">
        <v>0</v>
      </c>
    </row>
    <row r="550" spans="3:15" x14ac:dyDescent="0.25">
      <c r="C550" t="s">
        <v>174</v>
      </c>
      <c r="D550" t="s">
        <v>176</v>
      </c>
      <c r="E550">
        <v>138407</v>
      </c>
      <c r="H550" t="s">
        <v>1260</v>
      </c>
      <c r="K550">
        <v>0</v>
      </c>
      <c r="M550">
        <v>0</v>
      </c>
      <c r="O550">
        <v>0</v>
      </c>
    </row>
    <row r="551" spans="3:15" x14ac:dyDescent="0.25">
      <c r="C551" t="s">
        <v>174</v>
      </c>
      <c r="D551" t="s">
        <v>176</v>
      </c>
      <c r="E551">
        <v>138408</v>
      </c>
      <c r="H551" t="s">
        <v>582</v>
      </c>
      <c r="K551">
        <v>0</v>
      </c>
      <c r="M551">
        <v>0</v>
      </c>
      <c r="O551">
        <v>0</v>
      </c>
    </row>
    <row r="552" spans="3:15" x14ac:dyDescent="0.25">
      <c r="C552" t="s">
        <v>174</v>
      </c>
      <c r="D552" t="s">
        <v>176</v>
      </c>
      <c r="E552">
        <v>138409</v>
      </c>
      <c r="H552" t="s">
        <v>583</v>
      </c>
      <c r="K552">
        <v>0</v>
      </c>
      <c r="M552">
        <v>0</v>
      </c>
      <c r="O552">
        <v>0</v>
      </c>
    </row>
    <row r="553" spans="3:15" x14ac:dyDescent="0.25">
      <c r="C553" t="s">
        <v>174</v>
      </c>
      <c r="D553" t="s">
        <v>176</v>
      </c>
      <c r="E553">
        <v>138410</v>
      </c>
      <c r="H553" t="s">
        <v>584</v>
      </c>
      <c r="K553">
        <v>0</v>
      </c>
      <c r="M553">
        <v>0</v>
      </c>
      <c r="O553">
        <v>0</v>
      </c>
    </row>
    <row r="554" spans="3:15" x14ac:dyDescent="0.25">
      <c r="C554" t="s">
        <v>174</v>
      </c>
      <c r="D554" t="s">
        <v>176</v>
      </c>
      <c r="E554">
        <v>138411</v>
      </c>
      <c r="H554" t="s">
        <v>1261</v>
      </c>
      <c r="K554">
        <v>0</v>
      </c>
      <c r="M554">
        <v>0</v>
      </c>
      <c r="O554">
        <v>0</v>
      </c>
    </row>
    <row r="555" spans="3:15" x14ac:dyDescent="0.25">
      <c r="C555" t="s">
        <v>174</v>
      </c>
      <c r="D555" t="s">
        <v>176</v>
      </c>
      <c r="E555">
        <v>138412</v>
      </c>
      <c r="H555" t="s">
        <v>1262</v>
      </c>
      <c r="K555">
        <v>0</v>
      </c>
      <c r="M555">
        <v>0</v>
      </c>
      <c r="O555">
        <v>0</v>
      </c>
    </row>
    <row r="556" spans="3:15" x14ac:dyDescent="0.25">
      <c r="C556" t="s">
        <v>174</v>
      </c>
      <c r="D556" t="s">
        <v>176</v>
      </c>
      <c r="E556">
        <v>138413</v>
      </c>
      <c r="H556" t="s">
        <v>1263</v>
      </c>
      <c r="K556">
        <v>0</v>
      </c>
      <c r="M556">
        <v>0</v>
      </c>
      <c r="O556">
        <v>0</v>
      </c>
    </row>
    <row r="557" spans="3:15" x14ac:dyDescent="0.25">
      <c r="C557" t="s">
        <v>174</v>
      </c>
      <c r="D557" t="s">
        <v>176</v>
      </c>
      <c r="E557">
        <v>138414</v>
      </c>
      <c r="H557" t="s">
        <v>585</v>
      </c>
      <c r="K557">
        <v>0</v>
      </c>
      <c r="M557">
        <v>0</v>
      </c>
      <c r="O557">
        <v>0</v>
      </c>
    </row>
    <row r="558" spans="3:15" x14ac:dyDescent="0.25">
      <c r="C558" t="s">
        <v>174</v>
      </c>
      <c r="D558" t="s">
        <v>176</v>
      </c>
      <c r="E558">
        <v>138415</v>
      </c>
      <c r="H558" t="s">
        <v>586</v>
      </c>
      <c r="K558">
        <v>0</v>
      </c>
      <c r="M558">
        <v>0</v>
      </c>
      <c r="O558">
        <v>0</v>
      </c>
    </row>
    <row r="559" spans="3:15" x14ac:dyDescent="0.25">
      <c r="C559" t="s">
        <v>174</v>
      </c>
      <c r="D559" t="s">
        <v>176</v>
      </c>
      <c r="E559">
        <v>139000</v>
      </c>
      <c r="H559" t="s">
        <v>1264</v>
      </c>
      <c r="K559">
        <v>0</v>
      </c>
      <c r="M559">
        <v>0</v>
      </c>
      <c r="O559">
        <v>0</v>
      </c>
    </row>
    <row r="560" spans="3:15" x14ac:dyDescent="0.25">
      <c r="C560" t="s">
        <v>174</v>
      </c>
      <c r="D560" t="s">
        <v>176</v>
      </c>
      <c r="E560">
        <v>1135200</v>
      </c>
      <c r="H560" t="s">
        <v>1241</v>
      </c>
      <c r="K560">
        <v>0</v>
      </c>
      <c r="M560">
        <v>0</v>
      </c>
      <c r="O560">
        <v>0</v>
      </c>
    </row>
    <row r="561" spans="3:18" x14ac:dyDescent="0.25">
      <c r="C561" t="s">
        <v>174</v>
      </c>
      <c r="D561" t="s">
        <v>176</v>
      </c>
      <c r="E561">
        <v>1136250</v>
      </c>
      <c r="H561" t="s">
        <v>1265</v>
      </c>
      <c r="K561">
        <v>0</v>
      </c>
      <c r="M561">
        <v>0</v>
      </c>
      <c r="O561">
        <v>0</v>
      </c>
    </row>
    <row r="562" spans="3:18" x14ac:dyDescent="0.25">
      <c r="C562" t="s">
        <v>174</v>
      </c>
      <c r="D562" t="s">
        <v>176</v>
      </c>
      <c r="E562">
        <v>1136251</v>
      </c>
      <c r="H562" t="s">
        <v>1266</v>
      </c>
      <c r="K562">
        <v>0</v>
      </c>
      <c r="M562">
        <v>0</v>
      </c>
      <c r="O562">
        <v>0</v>
      </c>
    </row>
    <row r="563" spans="3:18" x14ac:dyDescent="0.25">
      <c r="C563" t="s">
        <v>174</v>
      </c>
      <c r="D563" t="s">
        <v>176</v>
      </c>
      <c r="E563">
        <v>1138100</v>
      </c>
      <c r="H563" t="s">
        <v>250</v>
      </c>
      <c r="K563" s="40">
        <v>360815.02</v>
      </c>
      <c r="M563" s="40">
        <v>420950.85</v>
      </c>
      <c r="O563" s="40">
        <v>-60135.83</v>
      </c>
      <c r="Q563">
        <v>-14.3</v>
      </c>
    </row>
    <row r="564" spans="3:18" x14ac:dyDescent="0.25">
      <c r="C564" t="s">
        <v>174</v>
      </c>
      <c r="D564" t="s">
        <v>176</v>
      </c>
      <c r="E564">
        <v>1138216</v>
      </c>
      <c r="H564" t="s">
        <v>251</v>
      </c>
      <c r="K564" s="40">
        <v>-6058575.0099999998</v>
      </c>
      <c r="M564" s="40">
        <v>-5262144.45</v>
      </c>
      <c r="O564" s="40">
        <v>-796430.56</v>
      </c>
      <c r="Q564">
        <v>-15.1</v>
      </c>
    </row>
    <row r="565" spans="3:18" x14ac:dyDescent="0.25">
      <c r="C565" t="s">
        <v>174</v>
      </c>
      <c r="D565" t="s">
        <v>176</v>
      </c>
      <c r="E565">
        <v>1138410</v>
      </c>
      <c r="H565" t="s">
        <v>584</v>
      </c>
      <c r="K565">
        <v>0</v>
      </c>
      <c r="M565">
        <v>0</v>
      </c>
      <c r="O565">
        <v>0</v>
      </c>
    </row>
    <row r="566" spans="3:18" x14ac:dyDescent="0.25">
      <c r="C566" t="s">
        <v>174</v>
      </c>
      <c r="D566" t="s">
        <v>176</v>
      </c>
      <c r="E566">
        <v>1138800</v>
      </c>
      <c r="H566" t="s">
        <v>252</v>
      </c>
      <c r="K566" s="40">
        <v>293125.51</v>
      </c>
      <c r="M566" s="40">
        <v>294825.51</v>
      </c>
      <c r="O566" s="40">
        <v>-1700</v>
      </c>
      <c r="Q566">
        <v>-0.6</v>
      </c>
    </row>
    <row r="567" spans="3:18" x14ac:dyDescent="0.25">
      <c r="C567" t="s">
        <v>174</v>
      </c>
      <c r="D567" t="s">
        <v>176</v>
      </c>
      <c r="E567">
        <v>1138810</v>
      </c>
      <c r="H567" t="s">
        <v>253</v>
      </c>
      <c r="K567" s="40">
        <v>668040.71</v>
      </c>
      <c r="M567" s="40">
        <v>537908.04</v>
      </c>
      <c r="O567" s="40">
        <v>130132.67</v>
      </c>
      <c r="Q567">
        <v>24.2</v>
      </c>
    </row>
    <row r="568" spans="3:18" x14ac:dyDescent="0.25">
      <c r="E568" t="s">
        <v>254</v>
      </c>
      <c r="K568" s="40">
        <v>-4736593.7699999996</v>
      </c>
      <c r="M568" s="40">
        <v>-4008460.05</v>
      </c>
      <c r="O568" s="40">
        <v>-728133.72</v>
      </c>
      <c r="Q568">
        <v>-18.2</v>
      </c>
      <c r="R568" t="s">
        <v>205</v>
      </c>
    </row>
    <row r="569" spans="3:18" x14ac:dyDescent="0.25">
      <c r="C569" t="s">
        <v>174</v>
      </c>
      <c r="D569" t="s">
        <v>176</v>
      </c>
      <c r="E569">
        <v>138209</v>
      </c>
      <c r="H569" t="s">
        <v>587</v>
      </c>
      <c r="K569">
        <v>0</v>
      </c>
      <c r="M569">
        <v>0</v>
      </c>
      <c r="O569">
        <v>0</v>
      </c>
    </row>
    <row r="570" spans="3:18" x14ac:dyDescent="0.25">
      <c r="C570" t="s">
        <v>174</v>
      </c>
      <c r="D570" t="s">
        <v>176</v>
      </c>
      <c r="E570">
        <v>1136200</v>
      </c>
      <c r="H570" t="s">
        <v>1267</v>
      </c>
      <c r="K570">
        <v>0</v>
      </c>
      <c r="M570">
        <v>0</v>
      </c>
      <c r="O570">
        <v>0</v>
      </c>
    </row>
    <row r="571" spans="3:18" x14ac:dyDescent="0.25">
      <c r="C571" t="s">
        <v>174</v>
      </c>
      <c r="D571" t="s">
        <v>176</v>
      </c>
      <c r="E571">
        <v>1138206</v>
      </c>
      <c r="H571" t="s">
        <v>1268</v>
      </c>
      <c r="K571">
        <v>0</v>
      </c>
      <c r="M571">
        <v>0</v>
      </c>
      <c r="O571">
        <v>0</v>
      </c>
    </row>
    <row r="572" spans="3:18" x14ac:dyDescent="0.25">
      <c r="C572" t="s">
        <v>174</v>
      </c>
      <c r="D572" t="s">
        <v>176</v>
      </c>
      <c r="E572">
        <v>1138208</v>
      </c>
      <c r="H572" t="s">
        <v>255</v>
      </c>
      <c r="K572" s="40">
        <v>68300.570000000007</v>
      </c>
      <c r="M572" s="40">
        <v>68300.570000000007</v>
      </c>
      <c r="O572">
        <v>0</v>
      </c>
    </row>
    <row r="573" spans="3:18" x14ac:dyDescent="0.25">
      <c r="C573" t="s">
        <v>174</v>
      </c>
      <c r="D573" t="s">
        <v>176</v>
      </c>
      <c r="E573">
        <v>1138209</v>
      </c>
      <c r="H573" t="s">
        <v>256</v>
      </c>
      <c r="K573" s="40">
        <v>4590156.41</v>
      </c>
      <c r="M573" s="40">
        <v>4766969.08</v>
      </c>
      <c r="O573" s="40">
        <v>-176812.67</v>
      </c>
      <c r="Q573">
        <v>-3.7</v>
      </c>
    </row>
    <row r="574" spans="3:18" x14ac:dyDescent="0.25">
      <c r="C574" t="s">
        <v>174</v>
      </c>
      <c r="D574" t="s">
        <v>176</v>
      </c>
      <c r="E574">
        <v>1138210</v>
      </c>
      <c r="H574" t="s">
        <v>257</v>
      </c>
      <c r="K574" s="40">
        <v>-58172.93</v>
      </c>
      <c r="M574" s="40">
        <v>-30979.040000000001</v>
      </c>
      <c r="O574" s="40">
        <v>-27193.89</v>
      </c>
      <c r="Q574">
        <v>-87.8</v>
      </c>
    </row>
    <row r="575" spans="3:18" x14ac:dyDescent="0.25">
      <c r="C575" t="s">
        <v>174</v>
      </c>
      <c r="D575" t="s">
        <v>176</v>
      </c>
      <c r="E575">
        <v>1138211</v>
      </c>
      <c r="H575" t="s">
        <v>1269</v>
      </c>
      <c r="K575">
        <v>0</v>
      </c>
      <c r="M575">
        <v>0</v>
      </c>
      <c r="O575">
        <v>0</v>
      </c>
    </row>
    <row r="576" spans="3:18" x14ac:dyDescent="0.25">
      <c r="C576" t="s">
        <v>174</v>
      </c>
      <c r="D576" t="s">
        <v>176</v>
      </c>
      <c r="E576">
        <v>1138212</v>
      </c>
      <c r="H576" t="s">
        <v>258</v>
      </c>
      <c r="K576">
        <v>56.19</v>
      </c>
      <c r="M576">
        <v>56.19</v>
      </c>
      <c r="O576">
        <v>0</v>
      </c>
    </row>
    <row r="577" spans="3:18" x14ac:dyDescent="0.25">
      <c r="C577" t="s">
        <v>174</v>
      </c>
      <c r="D577" t="s">
        <v>176</v>
      </c>
      <c r="E577">
        <v>1138702</v>
      </c>
      <c r="H577" t="s">
        <v>588</v>
      </c>
      <c r="K577">
        <v>0</v>
      </c>
      <c r="M577">
        <v>0</v>
      </c>
      <c r="O577">
        <v>0</v>
      </c>
    </row>
    <row r="578" spans="3:18" x14ac:dyDescent="0.25">
      <c r="E578" t="s">
        <v>259</v>
      </c>
      <c r="K578" s="40">
        <v>4600340.24</v>
      </c>
      <c r="M578" s="40">
        <v>4804346.8</v>
      </c>
      <c r="O578" s="40">
        <v>-204006.56</v>
      </c>
      <c r="Q578">
        <v>-4.2</v>
      </c>
      <c r="R578" t="s">
        <v>205</v>
      </c>
    </row>
    <row r="579" spans="3:18" x14ac:dyDescent="0.25">
      <c r="C579" t="s">
        <v>174</v>
      </c>
      <c r="D579" t="s">
        <v>176</v>
      </c>
      <c r="E579">
        <v>138800</v>
      </c>
      <c r="H579" t="s">
        <v>252</v>
      </c>
      <c r="K579">
        <v>0</v>
      </c>
      <c r="M579">
        <v>0</v>
      </c>
      <c r="O579">
        <v>0</v>
      </c>
    </row>
    <row r="580" spans="3:18" x14ac:dyDescent="0.25">
      <c r="E580" t="s">
        <v>590</v>
      </c>
      <c r="K580">
        <v>0</v>
      </c>
      <c r="M580">
        <v>0</v>
      </c>
      <c r="O580">
        <v>0</v>
      </c>
      <c r="R580" t="s">
        <v>205</v>
      </c>
    </row>
    <row r="581" spans="3:18" x14ac:dyDescent="0.25">
      <c r="C581" t="s">
        <v>174</v>
      </c>
      <c r="D581" t="s">
        <v>176</v>
      </c>
      <c r="E581">
        <v>136200</v>
      </c>
      <c r="H581" t="s">
        <v>1270</v>
      </c>
      <c r="K581">
        <v>0</v>
      </c>
      <c r="M581">
        <v>0</v>
      </c>
      <c r="O581">
        <v>0</v>
      </c>
    </row>
    <row r="582" spans="3:18" x14ac:dyDescent="0.25">
      <c r="K582">
        <v>0</v>
      </c>
      <c r="M582">
        <v>0</v>
      </c>
      <c r="O582">
        <v>0</v>
      </c>
      <c r="R582" t="s">
        <v>205</v>
      </c>
    </row>
    <row r="583" spans="3:18" x14ac:dyDescent="0.25">
      <c r="C583" t="s">
        <v>174</v>
      </c>
      <c r="D583" t="s">
        <v>176</v>
      </c>
      <c r="E583">
        <v>136250</v>
      </c>
      <c r="H583" t="s">
        <v>1271</v>
      </c>
      <c r="K583">
        <v>0</v>
      </c>
      <c r="M583">
        <v>0</v>
      </c>
      <c r="O583">
        <v>0</v>
      </c>
    </row>
    <row r="584" spans="3:18" x14ac:dyDescent="0.25">
      <c r="C584" t="s">
        <v>174</v>
      </c>
      <c r="D584" t="s">
        <v>176</v>
      </c>
      <c r="E584">
        <v>136251</v>
      </c>
      <c r="H584" t="s">
        <v>1272</v>
      </c>
      <c r="K584">
        <v>0</v>
      </c>
      <c r="M584">
        <v>0</v>
      </c>
      <c r="O584">
        <v>0</v>
      </c>
    </row>
    <row r="585" spans="3:18" x14ac:dyDescent="0.25">
      <c r="C585" t="s">
        <v>174</v>
      </c>
      <c r="D585" t="s">
        <v>176</v>
      </c>
      <c r="E585">
        <v>136252</v>
      </c>
      <c r="H585" t="s">
        <v>1273</v>
      </c>
      <c r="K585">
        <v>0</v>
      </c>
      <c r="M585">
        <v>0</v>
      </c>
      <c r="O585">
        <v>0</v>
      </c>
    </row>
    <row r="586" spans="3:18" x14ac:dyDescent="0.25">
      <c r="C586" t="s">
        <v>174</v>
      </c>
      <c r="D586" t="s">
        <v>176</v>
      </c>
      <c r="E586">
        <v>1136252</v>
      </c>
      <c r="H586" t="s">
        <v>1274</v>
      </c>
      <c r="K586">
        <v>0</v>
      </c>
      <c r="M586">
        <v>0</v>
      </c>
      <c r="O586">
        <v>0</v>
      </c>
    </row>
    <row r="587" spans="3:18" x14ac:dyDescent="0.25">
      <c r="C587" t="s">
        <v>174</v>
      </c>
      <c r="D587" t="s">
        <v>176</v>
      </c>
      <c r="E587">
        <v>1136253</v>
      </c>
      <c r="H587" t="s">
        <v>1275</v>
      </c>
      <c r="K587">
        <v>0</v>
      </c>
      <c r="M587">
        <v>0</v>
      </c>
      <c r="O587">
        <v>0</v>
      </c>
    </row>
    <row r="588" spans="3:18" x14ac:dyDescent="0.25">
      <c r="C588" t="s">
        <v>174</v>
      </c>
      <c r="D588" t="s">
        <v>176</v>
      </c>
      <c r="E588">
        <v>1136254</v>
      </c>
      <c r="H588" t="s">
        <v>1276</v>
      </c>
      <c r="K588">
        <v>0</v>
      </c>
      <c r="M588">
        <v>0</v>
      </c>
      <c r="O588">
        <v>0</v>
      </c>
    </row>
    <row r="589" spans="3:18" x14ac:dyDescent="0.25">
      <c r="C589" t="s">
        <v>174</v>
      </c>
      <c r="D589" t="s">
        <v>176</v>
      </c>
      <c r="E589">
        <v>1136255</v>
      </c>
      <c r="H589" t="s">
        <v>1277</v>
      </c>
      <c r="K589">
        <v>0</v>
      </c>
      <c r="M589">
        <v>0</v>
      </c>
      <c r="O589">
        <v>0</v>
      </c>
    </row>
    <row r="590" spans="3:18" x14ac:dyDescent="0.25">
      <c r="K590">
        <v>0</v>
      </c>
      <c r="M590">
        <v>0</v>
      </c>
      <c r="O590">
        <v>0</v>
      </c>
      <c r="R590" t="s">
        <v>205</v>
      </c>
    </row>
    <row r="591" spans="3:18" x14ac:dyDescent="0.25">
      <c r="C591" t="s">
        <v>174</v>
      </c>
      <c r="D591" t="s">
        <v>176</v>
      </c>
      <c r="E591">
        <v>199998</v>
      </c>
      <c r="H591" t="s">
        <v>1278</v>
      </c>
      <c r="K591">
        <v>0</v>
      </c>
      <c r="M591">
        <v>0</v>
      </c>
      <c r="O591">
        <v>0</v>
      </c>
    </row>
    <row r="592" spans="3:18" x14ac:dyDescent="0.25">
      <c r="C592" t="s">
        <v>174</v>
      </c>
      <c r="D592" t="s">
        <v>176</v>
      </c>
      <c r="E592">
        <v>199999</v>
      </c>
      <c r="H592" t="s">
        <v>1278</v>
      </c>
      <c r="K592">
        <v>0</v>
      </c>
      <c r="M592">
        <v>0</v>
      </c>
      <c r="O592">
        <v>0</v>
      </c>
    </row>
    <row r="593" spans="3:18" x14ac:dyDescent="0.25">
      <c r="K593">
        <v>0</v>
      </c>
      <c r="M593">
        <v>0</v>
      </c>
      <c r="O593">
        <v>0</v>
      </c>
      <c r="R593" t="s">
        <v>205</v>
      </c>
    </row>
    <row r="594" spans="3:18" x14ac:dyDescent="0.25">
      <c r="C594" t="s">
        <v>174</v>
      </c>
      <c r="D594" t="s">
        <v>176</v>
      </c>
      <c r="E594">
        <v>190000</v>
      </c>
      <c r="H594" t="s">
        <v>1279</v>
      </c>
      <c r="K594">
        <v>0</v>
      </c>
      <c r="M594">
        <v>0</v>
      </c>
      <c r="O594">
        <v>0</v>
      </c>
    </row>
    <row r="595" spans="3:18" x14ac:dyDescent="0.25">
      <c r="C595" t="s">
        <v>174</v>
      </c>
      <c r="D595" t="s">
        <v>176</v>
      </c>
      <c r="E595">
        <v>190001</v>
      </c>
      <c r="H595" t="s">
        <v>1280</v>
      </c>
      <c r="K595">
        <v>0</v>
      </c>
      <c r="M595">
        <v>0</v>
      </c>
      <c r="O595">
        <v>0</v>
      </c>
    </row>
    <row r="596" spans="3:18" x14ac:dyDescent="0.25">
      <c r="C596" t="s">
        <v>174</v>
      </c>
      <c r="D596" t="s">
        <v>176</v>
      </c>
      <c r="E596">
        <v>190002</v>
      </c>
      <c r="H596" t="s">
        <v>1281</v>
      </c>
      <c r="K596">
        <v>0</v>
      </c>
      <c r="M596">
        <v>0</v>
      </c>
      <c r="O596">
        <v>0</v>
      </c>
    </row>
    <row r="597" spans="3:18" x14ac:dyDescent="0.25">
      <c r="C597" t="s">
        <v>174</v>
      </c>
      <c r="D597" t="s">
        <v>176</v>
      </c>
      <c r="E597">
        <v>190003</v>
      </c>
      <c r="H597" t="s">
        <v>1282</v>
      </c>
      <c r="K597">
        <v>0</v>
      </c>
      <c r="M597">
        <v>0</v>
      </c>
      <c r="O597">
        <v>0</v>
      </c>
    </row>
    <row r="598" spans="3:18" x14ac:dyDescent="0.25">
      <c r="C598" t="s">
        <v>174</v>
      </c>
      <c r="D598" t="s">
        <v>176</v>
      </c>
      <c r="E598">
        <v>1135800</v>
      </c>
      <c r="H598" t="s">
        <v>592</v>
      </c>
      <c r="K598">
        <v>0</v>
      </c>
      <c r="M598">
        <v>0</v>
      </c>
      <c r="O598">
        <v>0</v>
      </c>
    </row>
    <row r="599" spans="3:18" x14ac:dyDescent="0.25">
      <c r="C599" t="s">
        <v>174</v>
      </c>
      <c r="D599" t="s">
        <v>176</v>
      </c>
      <c r="E599">
        <v>1135801</v>
      </c>
      <c r="H599" t="s">
        <v>1283</v>
      </c>
      <c r="K599">
        <v>0</v>
      </c>
      <c r="M599">
        <v>0</v>
      </c>
      <c r="O599">
        <v>0</v>
      </c>
    </row>
    <row r="600" spans="3:18" x14ac:dyDescent="0.25">
      <c r="C600" t="s">
        <v>174</v>
      </c>
      <c r="D600" t="s">
        <v>176</v>
      </c>
      <c r="E600">
        <v>1135806</v>
      </c>
      <c r="H600" t="s">
        <v>1284</v>
      </c>
      <c r="K600">
        <v>0</v>
      </c>
      <c r="M600">
        <v>0</v>
      </c>
      <c r="O600">
        <v>0</v>
      </c>
    </row>
    <row r="601" spans="3:18" x14ac:dyDescent="0.25">
      <c r="C601" t="s">
        <v>174</v>
      </c>
      <c r="D601" t="s">
        <v>176</v>
      </c>
      <c r="E601">
        <v>1138905</v>
      </c>
      <c r="H601" t="s">
        <v>260</v>
      </c>
      <c r="K601" s="40">
        <v>43719</v>
      </c>
      <c r="M601" s="40">
        <v>45969</v>
      </c>
      <c r="O601" s="40">
        <v>-2250</v>
      </c>
      <c r="Q601">
        <v>-4.9000000000000004</v>
      </c>
    </row>
    <row r="602" spans="3:18" x14ac:dyDescent="0.25">
      <c r="E602" t="s">
        <v>261</v>
      </c>
      <c r="K602" s="40">
        <v>43719</v>
      </c>
      <c r="M602" s="40">
        <v>45969</v>
      </c>
      <c r="O602" s="40">
        <v>-2250</v>
      </c>
      <c r="Q602">
        <v>-4.9000000000000004</v>
      </c>
      <c r="R602" t="s">
        <v>205</v>
      </c>
    </row>
    <row r="603" spans="3:18" x14ac:dyDescent="0.25">
      <c r="E603" t="s">
        <v>262</v>
      </c>
      <c r="K603" s="40">
        <v>4015036197.4899998</v>
      </c>
      <c r="M603" s="40">
        <v>3881160459.8699999</v>
      </c>
      <c r="O603" s="40">
        <v>133875737.62</v>
      </c>
      <c r="Q603">
        <v>3.4</v>
      </c>
      <c r="R603" t="s">
        <v>201</v>
      </c>
    </row>
    <row r="604" spans="3:18" x14ac:dyDescent="0.25">
      <c r="E604" t="s">
        <v>263</v>
      </c>
    </row>
    <row r="605" spans="3:18" x14ac:dyDescent="0.25">
      <c r="C605" t="s">
        <v>174</v>
      </c>
      <c r="D605" t="s">
        <v>176</v>
      </c>
      <c r="E605">
        <v>2232001</v>
      </c>
      <c r="H605" t="s">
        <v>1285</v>
      </c>
      <c r="K605">
        <v>0</v>
      </c>
      <c r="M605">
        <v>0</v>
      </c>
      <c r="O605">
        <v>0</v>
      </c>
    </row>
    <row r="606" spans="3:18" x14ac:dyDescent="0.25">
      <c r="K606">
        <v>0</v>
      </c>
      <c r="M606">
        <v>0</v>
      </c>
      <c r="O606">
        <v>0</v>
      </c>
      <c r="R606" t="s">
        <v>205</v>
      </c>
    </row>
    <row r="607" spans="3:18" x14ac:dyDescent="0.25">
      <c r="C607" t="s">
        <v>174</v>
      </c>
      <c r="D607" t="s">
        <v>176</v>
      </c>
      <c r="E607">
        <v>2200443</v>
      </c>
      <c r="H607" t="s">
        <v>1286</v>
      </c>
      <c r="K607">
        <v>0</v>
      </c>
      <c r="M607">
        <v>0</v>
      </c>
      <c r="O607">
        <v>0</v>
      </c>
    </row>
    <row r="608" spans="3:18" x14ac:dyDescent="0.25">
      <c r="C608" t="s">
        <v>174</v>
      </c>
      <c r="D608" t="s">
        <v>176</v>
      </c>
      <c r="E608">
        <v>2200444</v>
      </c>
      <c r="H608" t="s">
        <v>264</v>
      </c>
      <c r="K608" s="40">
        <v>-967748.06</v>
      </c>
      <c r="M608" s="40">
        <v>-967748.06</v>
      </c>
      <c r="O608">
        <v>0</v>
      </c>
    </row>
    <row r="609" spans="3:18" x14ac:dyDescent="0.25">
      <c r="K609" s="40">
        <v>-967748.06</v>
      </c>
      <c r="M609" s="40">
        <v>-967748.06</v>
      </c>
      <c r="O609">
        <v>0</v>
      </c>
      <c r="R609" t="s">
        <v>205</v>
      </c>
    </row>
    <row r="610" spans="3:18" x14ac:dyDescent="0.25">
      <c r="C610" t="s">
        <v>174</v>
      </c>
      <c r="D610" t="s">
        <v>176</v>
      </c>
      <c r="E610">
        <v>228213</v>
      </c>
      <c r="H610" t="s">
        <v>595</v>
      </c>
      <c r="K610">
        <v>0</v>
      </c>
      <c r="M610">
        <v>0</v>
      </c>
      <c r="O610">
        <v>0</v>
      </c>
    </row>
    <row r="611" spans="3:18" x14ac:dyDescent="0.25">
      <c r="C611" t="s">
        <v>174</v>
      </c>
      <c r="D611" t="s">
        <v>176</v>
      </c>
      <c r="E611">
        <v>2228213</v>
      </c>
      <c r="H611" t="s">
        <v>595</v>
      </c>
      <c r="K611">
        <v>0</v>
      </c>
      <c r="M611">
        <v>0</v>
      </c>
      <c r="O611">
        <v>0</v>
      </c>
    </row>
    <row r="612" spans="3:18" x14ac:dyDescent="0.25">
      <c r="C612" t="s">
        <v>174</v>
      </c>
      <c r="D612" t="s">
        <v>176</v>
      </c>
      <c r="E612">
        <v>2228218</v>
      </c>
      <c r="H612" t="s">
        <v>1287</v>
      </c>
      <c r="K612">
        <v>0</v>
      </c>
      <c r="M612">
        <v>0</v>
      </c>
      <c r="O612">
        <v>0</v>
      </c>
    </row>
    <row r="613" spans="3:18" x14ac:dyDescent="0.25">
      <c r="K613">
        <v>0</v>
      </c>
      <c r="M613">
        <v>0</v>
      </c>
      <c r="O613">
        <v>0</v>
      </c>
      <c r="R613" t="s">
        <v>205</v>
      </c>
    </row>
    <row r="614" spans="3:18" x14ac:dyDescent="0.25">
      <c r="C614" t="s">
        <v>174</v>
      </c>
      <c r="D614" t="s">
        <v>176</v>
      </c>
      <c r="E614">
        <v>251000</v>
      </c>
      <c r="H614" t="s">
        <v>1288</v>
      </c>
      <c r="K614">
        <v>0</v>
      </c>
      <c r="M614">
        <v>0</v>
      </c>
      <c r="O614">
        <v>0</v>
      </c>
    </row>
    <row r="615" spans="3:18" x14ac:dyDescent="0.25">
      <c r="C615" t="s">
        <v>174</v>
      </c>
      <c r="D615" t="s">
        <v>176</v>
      </c>
      <c r="E615">
        <v>251001</v>
      </c>
      <c r="H615" t="s">
        <v>1289</v>
      </c>
      <c r="K615">
        <v>0</v>
      </c>
      <c r="M615">
        <v>0</v>
      </c>
      <c r="O615">
        <v>0</v>
      </c>
    </row>
    <row r="616" spans="3:18" x14ac:dyDescent="0.25">
      <c r="C616" t="s">
        <v>174</v>
      </c>
      <c r="D616" t="s">
        <v>176</v>
      </c>
      <c r="E616">
        <v>251002</v>
      </c>
      <c r="H616" t="s">
        <v>1290</v>
      </c>
      <c r="K616">
        <v>0</v>
      </c>
      <c r="M616">
        <v>0</v>
      </c>
      <c r="O616">
        <v>0</v>
      </c>
    </row>
    <row r="617" spans="3:18" x14ac:dyDescent="0.25">
      <c r="C617" t="s">
        <v>174</v>
      </c>
      <c r="D617" t="s">
        <v>176</v>
      </c>
      <c r="E617">
        <v>252000</v>
      </c>
      <c r="H617" t="s">
        <v>1291</v>
      </c>
      <c r="K617">
        <v>0</v>
      </c>
      <c r="M617">
        <v>0</v>
      </c>
      <c r="O617">
        <v>0</v>
      </c>
    </row>
    <row r="618" spans="3:18" x14ac:dyDescent="0.25">
      <c r="C618" t="s">
        <v>174</v>
      </c>
      <c r="D618" t="s">
        <v>176</v>
      </c>
      <c r="E618">
        <v>253000</v>
      </c>
      <c r="H618" t="s">
        <v>1292</v>
      </c>
      <c r="K618">
        <v>0</v>
      </c>
      <c r="M618">
        <v>0</v>
      </c>
      <c r="O618">
        <v>0</v>
      </c>
    </row>
    <row r="619" spans="3:18" x14ac:dyDescent="0.25">
      <c r="C619" t="s">
        <v>174</v>
      </c>
      <c r="D619" t="s">
        <v>176</v>
      </c>
      <c r="E619">
        <v>254000</v>
      </c>
      <c r="H619" t="s">
        <v>1293</v>
      </c>
      <c r="K619">
        <v>0</v>
      </c>
      <c r="M619">
        <v>0</v>
      </c>
      <c r="O619">
        <v>0</v>
      </c>
    </row>
    <row r="620" spans="3:18" x14ac:dyDescent="0.25">
      <c r="K620">
        <v>0</v>
      </c>
      <c r="M620">
        <v>0</v>
      </c>
      <c r="O620">
        <v>0</v>
      </c>
      <c r="R620" t="s">
        <v>205</v>
      </c>
    </row>
    <row r="621" spans="3:18" x14ac:dyDescent="0.25">
      <c r="C621" t="s">
        <v>174</v>
      </c>
      <c r="D621" t="s">
        <v>176</v>
      </c>
      <c r="E621">
        <v>200000</v>
      </c>
      <c r="H621" t="s">
        <v>265</v>
      </c>
      <c r="K621">
        <v>0</v>
      </c>
      <c r="M621">
        <v>0</v>
      </c>
      <c r="O621">
        <v>0</v>
      </c>
    </row>
    <row r="622" spans="3:18" x14ac:dyDescent="0.25">
      <c r="C622" t="s">
        <v>174</v>
      </c>
      <c r="D622" t="s">
        <v>176</v>
      </c>
      <c r="E622">
        <v>2200000</v>
      </c>
      <c r="H622" t="s">
        <v>265</v>
      </c>
      <c r="K622" s="40">
        <v>-3867</v>
      </c>
      <c r="M622" s="40">
        <v>-3867</v>
      </c>
      <c r="O622">
        <v>0</v>
      </c>
    </row>
    <row r="623" spans="3:18" x14ac:dyDescent="0.25">
      <c r="E623" t="s">
        <v>266</v>
      </c>
      <c r="K623" s="40">
        <v>-3867</v>
      </c>
      <c r="M623" s="40">
        <v>-3867</v>
      </c>
      <c r="O623">
        <v>0</v>
      </c>
      <c r="R623" t="s">
        <v>205</v>
      </c>
    </row>
    <row r="624" spans="3:18" x14ac:dyDescent="0.25">
      <c r="C624" t="s">
        <v>174</v>
      </c>
      <c r="D624" t="s">
        <v>176</v>
      </c>
      <c r="E624">
        <v>200002</v>
      </c>
      <c r="H624" t="s">
        <v>267</v>
      </c>
      <c r="K624">
        <v>0</v>
      </c>
      <c r="M624">
        <v>0</v>
      </c>
      <c r="O624">
        <v>0</v>
      </c>
    </row>
    <row r="625" spans="3:18" x14ac:dyDescent="0.25">
      <c r="C625" t="s">
        <v>174</v>
      </c>
      <c r="D625" t="s">
        <v>176</v>
      </c>
      <c r="E625">
        <v>2200002</v>
      </c>
      <c r="H625" t="s">
        <v>267</v>
      </c>
      <c r="K625">
        <v>-550</v>
      </c>
      <c r="M625">
        <v>-550</v>
      </c>
      <c r="O625">
        <v>0</v>
      </c>
    </row>
    <row r="626" spans="3:18" x14ac:dyDescent="0.25">
      <c r="E626" t="s">
        <v>268</v>
      </c>
      <c r="K626">
        <v>-550</v>
      </c>
      <c r="M626">
        <v>-550</v>
      </c>
      <c r="O626">
        <v>0</v>
      </c>
      <c r="R626" t="s">
        <v>205</v>
      </c>
    </row>
    <row r="627" spans="3:18" x14ac:dyDescent="0.25">
      <c r="C627" t="s">
        <v>174</v>
      </c>
      <c r="D627" t="s">
        <v>176</v>
      </c>
      <c r="E627">
        <v>200004</v>
      </c>
      <c r="H627" t="s">
        <v>269</v>
      </c>
      <c r="K627">
        <v>0</v>
      </c>
      <c r="M627">
        <v>0</v>
      </c>
      <c r="O627">
        <v>0</v>
      </c>
    </row>
    <row r="628" spans="3:18" x14ac:dyDescent="0.25">
      <c r="C628" t="s">
        <v>174</v>
      </c>
      <c r="D628" t="s">
        <v>176</v>
      </c>
      <c r="E628">
        <v>220903</v>
      </c>
      <c r="H628" t="s">
        <v>270</v>
      </c>
      <c r="K628">
        <v>0</v>
      </c>
      <c r="M628">
        <v>0</v>
      </c>
      <c r="O628">
        <v>0</v>
      </c>
    </row>
    <row r="629" spans="3:18" x14ac:dyDescent="0.25">
      <c r="C629" t="s">
        <v>174</v>
      </c>
      <c r="D629" t="s">
        <v>176</v>
      </c>
      <c r="E629">
        <v>2200004</v>
      </c>
      <c r="H629" t="s">
        <v>269</v>
      </c>
      <c r="K629" s="40">
        <v>-9605459.0700000003</v>
      </c>
      <c r="M629" s="40">
        <v>-12499003.27</v>
      </c>
      <c r="O629" s="40">
        <v>2893544.2</v>
      </c>
      <c r="Q629">
        <v>23.2</v>
      </c>
    </row>
    <row r="630" spans="3:18" x14ac:dyDescent="0.25">
      <c r="C630" t="s">
        <v>174</v>
      </c>
      <c r="D630" t="s">
        <v>176</v>
      </c>
      <c r="E630">
        <v>2220903</v>
      </c>
      <c r="H630" t="s">
        <v>270</v>
      </c>
      <c r="K630" s="40">
        <v>183993.23</v>
      </c>
      <c r="M630" s="40">
        <v>179889.87</v>
      </c>
      <c r="O630" s="40">
        <v>4103.3599999999997</v>
      </c>
      <c r="Q630">
        <v>2.2999999999999998</v>
      </c>
    </row>
    <row r="631" spans="3:18" x14ac:dyDescent="0.25">
      <c r="E631" t="s">
        <v>269</v>
      </c>
      <c r="K631" s="40">
        <v>-9421465.8399999999</v>
      </c>
      <c r="M631" s="40">
        <v>-12319113.4</v>
      </c>
      <c r="O631" s="40">
        <v>2897647.56</v>
      </c>
      <c r="Q631">
        <v>23.5</v>
      </c>
      <c r="R631" t="s">
        <v>205</v>
      </c>
    </row>
    <row r="632" spans="3:18" x14ac:dyDescent="0.25">
      <c r="C632" t="s">
        <v>174</v>
      </c>
      <c r="D632" t="s">
        <v>176</v>
      </c>
      <c r="E632">
        <v>200800</v>
      </c>
      <c r="H632" t="s">
        <v>1294</v>
      </c>
      <c r="K632">
        <v>0</v>
      </c>
      <c r="M632">
        <v>0</v>
      </c>
      <c r="O632">
        <v>0</v>
      </c>
    </row>
    <row r="633" spans="3:18" x14ac:dyDescent="0.25">
      <c r="C633" t="s">
        <v>174</v>
      </c>
      <c r="D633" t="s">
        <v>176</v>
      </c>
      <c r="E633">
        <v>200801</v>
      </c>
      <c r="H633" t="s">
        <v>1295</v>
      </c>
      <c r="K633">
        <v>0</v>
      </c>
      <c r="M633">
        <v>0</v>
      </c>
      <c r="O633">
        <v>0</v>
      </c>
    </row>
    <row r="634" spans="3:18" x14ac:dyDescent="0.25">
      <c r="C634" t="s">
        <v>174</v>
      </c>
      <c r="D634" t="s">
        <v>176</v>
      </c>
      <c r="E634">
        <v>200802</v>
      </c>
      <c r="H634" t="s">
        <v>1296</v>
      </c>
      <c r="K634">
        <v>0</v>
      </c>
      <c r="M634">
        <v>0</v>
      </c>
      <c r="O634">
        <v>0</v>
      </c>
    </row>
    <row r="635" spans="3:18" x14ac:dyDescent="0.25">
      <c r="C635" t="s">
        <v>174</v>
      </c>
      <c r="D635" t="s">
        <v>176</v>
      </c>
      <c r="E635">
        <v>200803</v>
      </c>
      <c r="H635" t="s">
        <v>1297</v>
      </c>
      <c r="K635">
        <v>0</v>
      </c>
      <c r="M635">
        <v>0</v>
      </c>
      <c r="O635">
        <v>0</v>
      </c>
    </row>
    <row r="636" spans="3:18" x14ac:dyDescent="0.25">
      <c r="C636" t="s">
        <v>174</v>
      </c>
      <c r="D636" t="s">
        <v>176</v>
      </c>
      <c r="E636">
        <v>200804</v>
      </c>
      <c r="H636" t="s">
        <v>1298</v>
      </c>
      <c r="K636">
        <v>0</v>
      </c>
      <c r="M636">
        <v>0</v>
      </c>
      <c r="O636">
        <v>0</v>
      </c>
    </row>
    <row r="637" spans="3:18" x14ac:dyDescent="0.25">
      <c r="C637" t="s">
        <v>174</v>
      </c>
      <c r="D637" t="s">
        <v>176</v>
      </c>
      <c r="E637">
        <v>200805</v>
      </c>
      <c r="H637" t="s">
        <v>1294</v>
      </c>
      <c r="K637">
        <v>0</v>
      </c>
      <c r="M637">
        <v>0</v>
      </c>
      <c r="O637">
        <v>0</v>
      </c>
    </row>
    <row r="638" spans="3:18" x14ac:dyDescent="0.25">
      <c r="C638" t="s">
        <v>174</v>
      </c>
      <c r="D638" t="s">
        <v>176</v>
      </c>
      <c r="E638">
        <v>200806</v>
      </c>
      <c r="H638" t="s">
        <v>1295</v>
      </c>
      <c r="K638">
        <v>0</v>
      </c>
      <c r="M638">
        <v>0</v>
      </c>
      <c r="O638">
        <v>0</v>
      </c>
    </row>
    <row r="639" spans="3:18" x14ac:dyDescent="0.25">
      <c r="C639" t="s">
        <v>174</v>
      </c>
      <c r="D639" t="s">
        <v>176</v>
      </c>
      <c r="E639">
        <v>200807</v>
      </c>
      <c r="H639" t="s">
        <v>1296</v>
      </c>
      <c r="K639">
        <v>0</v>
      </c>
      <c r="M639">
        <v>0</v>
      </c>
      <c r="O639">
        <v>0</v>
      </c>
    </row>
    <row r="640" spans="3:18" x14ac:dyDescent="0.25">
      <c r="C640" t="s">
        <v>174</v>
      </c>
      <c r="D640" t="s">
        <v>176</v>
      </c>
      <c r="E640">
        <v>200808</v>
      </c>
      <c r="H640" t="s">
        <v>1297</v>
      </c>
      <c r="K640">
        <v>0</v>
      </c>
      <c r="M640">
        <v>0</v>
      </c>
      <c r="O640">
        <v>0</v>
      </c>
    </row>
    <row r="641" spans="3:18" x14ac:dyDescent="0.25">
      <c r="C641" t="s">
        <v>174</v>
      </c>
      <c r="D641" t="s">
        <v>176</v>
      </c>
      <c r="E641">
        <v>200809</v>
      </c>
      <c r="H641" t="s">
        <v>1298</v>
      </c>
      <c r="K641">
        <v>0</v>
      </c>
      <c r="M641">
        <v>0</v>
      </c>
      <c r="O641">
        <v>0</v>
      </c>
    </row>
    <row r="642" spans="3:18" x14ac:dyDescent="0.25">
      <c r="E642" t="s">
        <v>1299</v>
      </c>
      <c r="K642">
        <v>0</v>
      </c>
      <c r="M642">
        <v>0</v>
      </c>
      <c r="O642">
        <v>0</v>
      </c>
      <c r="R642" t="s">
        <v>205</v>
      </c>
    </row>
    <row r="643" spans="3:18" x14ac:dyDescent="0.25">
      <c r="C643" t="s">
        <v>174</v>
      </c>
      <c r="D643" t="s">
        <v>176</v>
      </c>
      <c r="E643">
        <v>200900</v>
      </c>
      <c r="H643" t="s">
        <v>1300</v>
      </c>
      <c r="K643">
        <v>0</v>
      </c>
      <c r="M643">
        <v>0</v>
      </c>
      <c r="O643">
        <v>0</v>
      </c>
    </row>
    <row r="644" spans="3:18" x14ac:dyDescent="0.25">
      <c r="C644" t="s">
        <v>174</v>
      </c>
      <c r="D644" t="s">
        <v>176</v>
      </c>
      <c r="E644">
        <v>200901</v>
      </c>
      <c r="H644" t="s">
        <v>1301</v>
      </c>
      <c r="K644">
        <v>0</v>
      </c>
      <c r="M644">
        <v>0</v>
      </c>
      <c r="O644">
        <v>0</v>
      </c>
    </row>
    <row r="645" spans="3:18" x14ac:dyDescent="0.25">
      <c r="C645" t="s">
        <v>174</v>
      </c>
      <c r="D645" t="s">
        <v>176</v>
      </c>
      <c r="E645">
        <v>200902</v>
      </c>
      <c r="H645" t="s">
        <v>1302</v>
      </c>
      <c r="K645">
        <v>0</v>
      </c>
      <c r="M645">
        <v>0</v>
      </c>
      <c r="O645">
        <v>0</v>
      </c>
    </row>
    <row r="646" spans="3:18" x14ac:dyDescent="0.25">
      <c r="C646" t="s">
        <v>174</v>
      </c>
      <c r="D646" t="s">
        <v>176</v>
      </c>
      <c r="E646">
        <v>200903</v>
      </c>
      <c r="H646" t="s">
        <v>1303</v>
      </c>
      <c r="K646">
        <v>0</v>
      </c>
      <c r="M646">
        <v>0</v>
      </c>
      <c r="O646">
        <v>0</v>
      </c>
    </row>
    <row r="647" spans="3:18" x14ac:dyDescent="0.25">
      <c r="C647" t="s">
        <v>174</v>
      </c>
      <c r="D647" t="s">
        <v>176</v>
      </c>
      <c r="E647">
        <v>200904</v>
      </c>
      <c r="H647" t="s">
        <v>1304</v>
      </c>
      <c r="K647">
        <v>0</v>
      </c>
      <c r="M647">
        <v>0</v>
      </c>
      <c r="O647">
        <v>0</v>
      </c>
    </row>
    <row r="648" spans="3:18" x14ac:dyDescent="0.25">
      <c r="C648" t="s">
        <v>174</v>
      </c>
      <c r="D648" t="s">
        <v>176</v>
      </c>
      <c r="E648">
        <v>200905</v>
      </c>
      <c r="H648" t="s">
        <v>1305</v>
      </c>
      <c r="K648">
        <v>0</v>
      </c>
      <c r="M648">
        <v>0</v>
      </c>
      <c r="O648">
        <v>0</v>
      </c>
    </row>
    <row r="649" spans="3:18" x14ac:dyDescent="0.25">
      <c r="C649" t="s">
        <v>174</v>
      </c>
      <c r="D649" t="s">
        <v>176</v>
      </c>
      <c r="E649">
        <v>200906</v>
      </c>
      <c r="H649" t="s">
        <v>1306</v>
      </c>
      <c r="K649">
        <v>0</v>
      </c>
      <c r="M649">
        <v>0</v>
      </c>
      <c r="O649">
        <v>0</v>
      </c>
    </row>
    <row r="650" spans="3:18" x14ac:dyDescent="0.25">
      <c r="C650" t="s">
        <v>174</v>
      </c>
      <c r="D650" t="s">
        <v>176</v>
      </c>
      <c r="E650">
        <v>200907</v>
      </c>
      <c r="H650" t="s">
        <v>1307</v>
      </c>
      <c r="K650">
        <v>0</v>
      </c>
      <c r="M650">
        <v>0</v>
      </c>
      <c r="O650">
        <v>0</v>
      </c>
    </row>
    <row r="651" spans="3:18" x14ac:dyDescent="0.25">
      <c r="C651" t="s">
        <v>174</v>
      </c>
      <c r="D651" t="s">
        <v>176</v>
      </c>
      <c r="E651">
        <v>200908</v>
      </c>
      <c r="H651" t="s">
        <v>1308</v>
      </c>
      <c r="K651">
        <v>0</v>
      </c>
      <c r="M651">
        <v>0</v>
      </c>
      <c r="O651">
        <v>0</v>
      </c>
    </row>
    <row r="652" spans="3:18" x14ac:dyDescent="0.25">
      <c r="C652" t="s">
        <v>174</v>
      </c>
      <c r="D652" t="s">
        <v>176</v>
      </c>
      <c r="E652">
        <v>200909</v>
      </c>
      <c r="H652" t="s">
        <v>1309</v>
      </c>
      <c r="K652">
        <v>0</v>
      </c>
      <c r="M652">
        <v>0</v>
      </c>
      <c r="O652">
        <v>0</v>
      </c>
    </row>
    <row r="653" spans="3:18" x14ac:dyDescent="0.25">
      <c r="C653" t="s">
        <v>174</v>
      </c>
      <c r="D653" t="s">
        <v>176</v>
      </c>
      <c r="E653">
        <v>200922</v>
      </c>
      <c r="H653" t="s">
        <v>1302</v>
      </c>
      <c r="K653">
        <v>0</v>
      </c>
      <c r="M653">
        <v>0</v>
      </c>
      <c r="O653">
        <v>0</v>
      </c>
    </row>
    <row r="654" spans="3:18" x14ac:dyDescent="0.25">
      <c r="C654" t="s">
        <v>174</v>
      </c>
      <c r="D654" t="s">
        <v>176</v>
      </c>
      <c r="E654">
        <v>200923</v>
      </c>
      <c r="H654" t="s">
        <v>1303</v>
      </c>
      <c r="K654">
        <v>0</v>
      </c>
      <c r="M654">
        <v>0</v>
      </c>
      <c r="O654">
        <v>0</v>
      </c>
    </row>
    <row r="655" spans="3:18" x14ac:dyDescent="0.25">
      <c r="C655" t="s">
        <v>174</v>
      </c>
      <c r="D655" t="s">
        <v>176</v>
      </c>
      <c r="E655">
        <v>200924</v>
      </c>
      <c r="H655" t="s">
        <v>1304</v>
      </c>
      <c r="K655">
        <v>0</v>
      </c>
      <c r="M655">
        <v>0</v>
      </c>
      <c r="O655">
        <v>0</v>
      </c>
    </row>
    <row r="656" spans="3:18" x14ac:dyDescent="0.25">
      <c r="C656" t="s">
        <v>174</v>
      </c>
      <c r="D656" t="s">
        <v>176</v>
      </c>
      <c r="E656">
        <v>200925</v>
      </c>
      <c r="H656" t="s">
        <v>1305</v>
      </c>
      <c r="K656">
        <v>0</v>
      </c>
      <c r="M656">
        <v>0</v>
      </c>
      <c r="O656">
        <v>0</v>
      </c>
    </row>
    <row r="657" spans="3:15" x14ac:dyDescent="0.25">
      <c r="C657" t="s">
        <v>174</v>
      </c>
      <c r="D657" t="s">
        <v>176</v>
      </c>
      <c r="E657">
        <v>200926</v>
      </c>
      <c r="H657" t="s">
        <v>1306</v>
      </c>
      <c r="K657">
        <v>0</v>
      </c>
      <c r="M657">
        <v>0</v>
      </c>
      <c r="O657">
        <v>0</v>
      </c>
    </row>
    <row r="658" spans="3:15" x14ac:dyDescent="0.25">
      <c r="C658" t="s">
        <v>174</v>
      </c>
      <c r="D658" t="s">
        <v>176</v>
      </c>
      <c r="E658">
        <v>200927</v>
      </c>
      <c r="H658" t="s">
        <v>1307</v>
      </c>
      <c r="K658">
        <v>0</v>
      </c>
      <c r="M658">
        <v>0</v>
      </c>
      <c r="O658">
        <v>0</v>
      </c>
    </row>
    <row r="659" spans="3:15" x14ac:dyDescent="0.25">
      <c r="C659" t="s">
        <v>174</v>
      </c>
      <c r="D659" t="s">
        <v>176</v>
      </c>
      <c r="E659">
        <v>200928</v>
      </c>
      <c r="H659" t="s">
        <v>1308</v>
      </c>
      <c r="K659">
        <v>0</v>
      </c>
      <c r="M659">
        <v>0</v>
      </c>
      <c r="O659">
        <v>0</v>
      </c>
    </row>
    <row r="660" spans="3:15" x14ac:dyDescent="0.25">
      <c r="C660" t="s">
        <v>174</v>
      </c>
      <c r="D660" t="s">
        <v>176</v>
      </c>
      <c r="E660">
        <v>200929</v>
      </c>
      <c r="H660" t="s">
        <v>1309</v>
      </c>
      <c r="K660">
        <v>0</v>
      </c>
      <c r="M660">
        <v>0</v>
      </c>
      <c r="O660">
        <v>0</v>
      </c>
    </row>
    <row r="661" spans="3:15" x14ac:dyDescent="0.25">
      <c r="C661" t="s">
        <v>174</v>
      </c>
      <c r="D661" t="s">
        <v>176</v>
      </c>
      <c r="E661">
        <v>200950</v>
      </c>
      <c r="H661" t="s">
        <v>1310</v>
      </c>
      <c r="K661">
        <v>0</v>
      </c>
      <c r="M661">
        <v>0</v>
      </c>
      <c r="O661">
        <v>0</v>
      </c>
    </row>
    <row r="662" spans="3:15" x14ac:dyDescent="0.25">
      <c r="C662" t="s">
        <v>174</v>
      </c>
      <c r="D662" t="s">
        <v>176</v>
      </c>
      <c r="E662">
        <v>200951</v>
      </c>
      <c r="H662" t="s">
        <v>1311</v>
      </c>
      <c r="K662">
        <v>0</v>
      </c>
      <c r="M662">
        <v>0</v>
      </c>
      <c r="O662">
        <v>0</v>
      </c>
    </row>
    <row r="663" spans="3:15" x14ac:dyDescent="0.25">
      <c r="C663" t="s">
        <v>174</v>
      </c>
      <c r="D663" t="s">
        <v>176</v>
      </c>
      <c r="E663">
        <v>200952</v>
      </c>
      <c r="H663" t="s">
        <v>1312</v>
      </c>
      <c r="K663">
        <v>0</v>
      </c>
      <c r="M663">
        <v>0</v>
      </c>
      <c r="O663">
        <v>0</v>
      </c>
    </row>
    <row r="664" spans="3:15" x14ac:dyDescent="0.25">
      <c r="C664" t="s">
        <v>174</v>
      </c>
      <c r="D664" t="s">
        <v>176</v>
      </c>
      <c r="E664">
        <v>200953</v>
      </c>
      <c r="H664" t="s">
        <v>1313</v>
      </c>
      <c r="K664">
        <v>0</v>
      </c>
      <c r="M664">
        <v>0</v>
      </c>
      <c r="O664">
        <v>0</v>
      </c>
    </row>
    <row r="665" spans="3:15" x14ac:dyDescent="0.25">
      <c r="C665" t="s">
        <v>174</v>
      </c>
      <c r="D665" t="s">
        <v>176</v>
      </c>
      <c r="E665">
        <v>200954</v>
      </c>
      <c r="H665" t="s">
        <v>1314</v>
      </c>
      <c r="K665">
        <v>0</v>
      </c>
      <c r="M665">
        <v>0</v>
      </c>
      <c r="O665">
        <v>0</v>
      </c>
    </row>
    <row r="666" spans="3:15" x14ac:dyDescent="0.25">
      <c r="C666" t="s">
        <v>174</v>
      </c>
      <c r="D666" t="s">
        <v>176</v>
      </c>
      <c r="E666">
        <v>200955</v>
      </c>
      <c r="H666" t="s">
        <v>1315</v>
      </c>
      <c r="K666">
        <v>0</v>
      </c>
      <c r="M666">
        <v>0</v>
      </c>
      <c r="O666">
        <v>0</v>
      </c>
    </row>
    <row r="667" spans="3:15" x14ac:dyDescent="0.25">
      <c r="C667" t="s">
        <v>174</v>
      </c>
      <c r="D667" t="s">
        <v>176</v>
      </c>
      <c r="E667">
        <v>200956</v>
      </c>
      <c r="H667" t="s">
        <v>1316</v>
      </c>
      <c r="K667">
        <v>0</v>
      </c>
      <c r="M667">
        <v>0</v>
      </c>
      <c r="O667">
        <v>0</v>
      </c>
    </row>
    <row r="668" spans="3:15" x14ac:dyDescent="0.25">
      <c r="C668" t="s">
        <v>174</v>
      </c>
      <c r="D668" t="s">
        <v>176</v>
      </c>
      <c r="E668">
        <v>200957</v>
      </c>
      <c r="H668" t="s">
        <v>1317</v>
      </c>
      <c r="K668">
        <v>0</v>
      </c>
      <c r="M668">
        <v>0</v>
      </c>
      <c r="O668">
        <v>0</v>
      </c>
    </row>
    <row r="669" spans="3:15" x14ac:dyDescent="0.25">
      <c r="C669" t="s">
        <v>174</v>
      </c>
      <c r="D669" t="s">
        <v>176</v>
      </c>
      <c r="E669">
        <v>200958</v>
      </c>
      <c r="H669" t="s">
        <v>1318</v>
      </c>
      <c r="K669">
        <v>0</v>
      </c>
      <c r="M669">
        <v>0</v>
      </c>
      <c r="O669">
        <v>0</v>
      </c>
    </row>
    <row r="670" spans="3:15" x14ac:dyDescent="0.25">
      <c r="C670" t="s">
        <v>174</v>
      </c>
      <c r="D670" t="s">
        <v>176</v>
      </c>
      <c r="E670">
        <v>200959</v>
      </c>
      <c r="H670" t="s">
        <v>1319</v>
      </c>
      <c r="K670">
        <v>0</v>
      </c>
      <c r="M670">
        <v>0</v>
      </c>
      <c r="O670">
        <v>0</v>
      </c>
    </row>
    <row r="671" spans="3:15" x14ac:dyDescent="0.25">
      <c r="C671" t="s">
        <v>174</v>
      </c>
      <c r="D671" t="s">
        <v>176</v>
      </c>
      <c r="E671">
        <v>200960</v>
      </c>
      <c r="H671" t="s">
        <v>1320</v>
      </c>
      <c r="K671">
        <v>0</v>
      </c>
      <c r="M671">
        <v>0</v>
      </c>
      <c r="O671">
        <v>0</v>
      </c>
    </row>
    <row r="672" spans="3:15" x14ac:dyDescent="0.25">
      <c r="C672" t="s">
        <v>174</v>
      </c>
      <c r="D672" t="s">
        <v>176</v>
      </c>
      <c r="E672">
        <v>200961</v>
      </c>
      <c r="H672" t="s">
        <v>1321</v>
      </c>
      <c r="K672">
        <v>0</v>
      </c>
      <c r="M672">
        <v>0</v>
      </c>
      <c r="O672">
        <v>0</v>
      </c>
    </row>
    <row r="673" spans="3:15" x14ac:dyDescent="0.25">
      <c r="C673" t="s">
        <v>174</v>
      </c>
      <c r="D673" t="s">
        <v>176</v>
      </c>
      <c r="E673">
        <v>200962</v>
      </c>
      <c r="H673" t="s">
        <v>1322</v>
      </c>
      <c r="K673">
        <v>0</v>
      </c>
      <c r="M673">
        <v>0</v>
      </c>
      <c r="O673">
        <v>0</v>
      </c>
    </row>
    <row r="674" spans="3:15" x14ac:dyDescent="0.25">
      <c r="C674" t="s">
        <v>174</v>
      </c>
      <c r="D674" t="s">
        <v>176</v>
      </c>
      <c r="E674">
        <v>200963</v>
      </c>
      <c r="H674" t="s">
        <v>1323</v>
      </c>
      <c r="K674">
        <v>0</v>
      </c>
      <c r="M674">
        <v>0</v>
      </c>
      <c r="O674">
        <v>0</v>
      </c>
    </row>
    <row r="675" spans="3:15" x14ac:dyDescent="0.25">
      <c r="C675" t="s">
        <v>174</v>
      </c>
      <c r="D675" t="s">
        <v>176</v>
      </c>
      <c r="E675">
        <v>200964</v>
      </c>
      <c r="H675" t="s">
        <v>1324</v>
      </c>
      <c r="K675">
        <v>0</v>
      </c>
      <c r="M675">
        <v>0</v>
      </c>
      <c r="O675">
        <v>0</v>
      </c>
    </row>
    <row r="676" spans="3:15" x14ac:dyDescent="0.25">
      <c r="C676" t="s">
        <v>174</v>
      </c>
      <c r="D676" t="s">
        <v>176</v>
      </c>
      <c r="E676">
        <v>200965</v>
      </c>
      <c r="H676" t="s">
        <v>1325</v>
      </c>
      <c r="K676">
        <v>0</v>
      </c>
      <c r="M676">
        <v>0</v>
      </c>
      <c r="O676">
        <v>0</v>
      </c>
    </row>
    <row r="677" spans="3:15" x14ac:dyDescent="0.25">
      <c r="C677" t="s">
        <v>174</v>
      </c>
      <c r="D677" t="s">
        <v>176</v>
      </c>
      <c r="E677">
        <v>200966</v>
      </c>
      <c r="H677" t="s">
        <v>1326</v>
      </c>
      <c r="K677">
        <v>0</v>
      </c>
      <c r="M677">
        <v>0</v>
      </c>
      <c r="O677">
        <v>0</v>
      </c>
    </row>
    <row r="678" spans="3:15" x14ac:dyDescent="0.25">
      <c r="C678" t="s">
        <v>174</v>
      </c>
      <c r="D678" t="s">
        <v>176</v>
      </c>
      <c r="E678">
        <v>200970</v>
      </c>
      <c r="H678" t="s">
        <v>1310</v>
      </c>
      <c r="K678">
        <v>0</v>
      </c>
      <c r="M678">
        <v>0</v>
      </c>
      <c r="O678">
        <v>0</v>
      </c>
    </row>
    <row r="679" spans="3:15" x14ac:dyDescent="0.25">
      <c r="C679" t="s">
        <v>174</v>
      </c>
      <c r="D679" t="s">
        <v>176</v>
      </c>
      <c r="E679">
        <v>200971</v>
      </c>
      <c r="H679" t="s">
        <v>1311</v>
      </c>
      <c r="K679">
        <v>0</v>
      </c>
      <c r="M679">
        <v>0</v>
      </c>
      <c r="O679">
        <v>0</v>
      </c>
    </row>
    <row r="680" spans="3:15" x14ac:dyDescent="0.25">
      <c r="C680" t="s">
        <v>174</v>
      </c>
      <c r="D680" t="s">
        <v>176</v>
      </c>
      <c r="E680">
        <v>200972</v>
      </c>
      <c r="H680" t="s">
        <v>1312</v>
      </c>
      <c r="K680">
        <v>0</v>
      </c>
      <c r="M680">
        <v>0</v>
      </c>
      <c r="O680">
        <v>0</v>
      </c>
    </row>
    <row r="681" spans="3:15" x14ac:dyDescent="0.25">
      <c r="C681" t="s">
        <v>174</v>
      </c>
      <c r="D681" t="s">
        <v>176</v>
      </c>
      <c r="E681">
        <v>200973</v>
      </c>
      <c r="H681" t="s">
        <v>1313</v>
      </c>
      <c r="K681">
        <v>0</v>
      </c>
      <c r="M681">
        <v>0</v>
      </c>
      <c r="O681">
        <v>0</v>
      </c>
    </row>
    <row r="682" spans="3:15" x14ac:dyDescent="0.25">
      <c r="C682" t="s">
        <v>174</v>
      </c>
      <c r="D682" t="s">
        <v>176</v>
      </c>
      <c r="E682">
        <v>200974</v>
      </c>
      <c r="H682" t="s">
        <v>1314</v>
      </c>
      <c r="K682">
        <v>0</v>
      </c>
      <c r="M682">
        <v>0</v>
      </c>
      <c r="O682">
        <v>0</v>
      </c>
    </row>
    <row r="683" spans="3:15" x14ac:dyDescent="0.25">
      <c r="C683" t="s">
        <v>174</v>
      </c>
      <c r="D683" t="s">
        <v>176</v>
      </c>
      <c r="E683">
        <v>200975</v>
      </c>
      <c r="H683" t="s">
        <v>1315</v>
      </c>
      <c r="K683">
        <v>0</v>
      </c>
      <c r="M683">
        <v>0</v>
      </c>
      <c r="O683">
        <v>0</v>
      </c>
    </row>
    <row r="684" spans="3:15" x14ac:dyDescent="0.25">
      <c r="C684" t="s">
        <v>174</v>
      </c>
      <c r="D684" t="s">
        <v>176</v>
      </c>
      <c r="E684">
        <v>200976</v>
      </c>
      <c r="H684" t="s">
        <v>1316</v>
      </c>
      <c r="K684">
        <v>0</v>
      </c>
      <c r="M684">
        <v>0</v>
      </c>
      <c r="O684">
        <v>0</v>
      </c>
    </row>
    <row r="685" spans="3:15" x14ac:dyDescent="0.25">
      <c r="C685" t="s">
        <v>174</v>
      </c>
      <c r="D685" t="s">
        <v>176</v>
      </c>
      <c r="E685">
        <v>200977</v>
      </c>
      <c r="H685" t="s">
        <v>1317</v>
      </c>
      <c r="K685">
        <v>0</v>
      </c>
      <c r="M685">
        <v>0</v>
      </c>
      <c r="O685">
        <v>0</v>
      </c>
    </row>
    <row r="686" spans="3:15" x14ac:dyDescent="0.25">
      <c r="C686" t="s">
        <v>174</v>
      </c>
      <c r="D686" t="s">
        <v>176</v>
      </c>
      <c r="E686">
        <v>200978</v>
      </c>
      <c r="H686" t="s">
        <v>1327</v>
      </c>
      <c r="K686">
        <v>0</v>
      </c>
      <c r="M686">
        <v>0</v>
      </c>
      <c r="O686">
        <v>0</v>
      </c>
    </row>
    <row r="687" spans="3:15" x14ac:dyDescent="0.25">
      <c r="C687" t="s">
        <v>174</v>
      </c>
      <c r="D687" t="s">
        <v>176</v>
      </c>
      <c r="E687">
        <v>200979</v>
      </c>
      <c r="H687" t="s">
        <v>1319</v>
      </c>
      <c r="K687">
        <v>0</v>
      </c>
      <c r="M687">
        <v>0</v>
      </c>
      <c r="O687">
        <v>0</v>
      </c>
    </row>
    <row r="688" spans="3:15" x14ac:dyDescent="0.25">
      <c r="C688" t="s">
        <v>174</v>
      </c>
      <c r="D688" t="s">
        <v>176</v>
      </c>
      <c r="E688">
        <v>200980</v>
      </c>
      <c r="H688" t="s">
        <v>1320</v>
      </c>
      <c r="K688">
        <v>0</v>
      </c>
      <c r="M688">
        <v>0</v>
      </c>
      <c r="O688">
        <v>0</v>
      </c>
    </row>
    <row r="689" spans="3:17" x14ac:dyDescent="0.25">
      <c r="C689" t="s">
        <v>174</v>
      </c>
      <c r="D689" t="s">
        <v>176</v>
      </c>
      <c r="E689">
        <v>200981</v>
      </c>
      <c r="H689" t="s">
        <v>1321</v>
      </c>
      <c r="K689">
        <v>0</v>
      </c>
      <c r="M689">
        <v>0</v>
      </c>
      <c r="O689">
        <v>0</v>
      </c>
    </row>
    <row r="690" spans="3:17" x14ac:dyDescent="0.25">
      <c r="C690" t="s">
        <v>174</v>
      </c>
      <c r="D690" t="s">
        <v>176</v>
      </c>
      <c r="E690">
        <v>200982</v>
      </c>
      <c r="H690" t="s">
        <v>1322</v>
      </c>
      <c r="K690">
        <v>0</v>
      </c>
      <c r="M690">
        <v>0</v>
      </c>
      <c r="O690">
        <v>0</v>
      </c>
    </row>
    <row r="691" spans="3:17" x14ac:dyDescent="0.25">
      <c r="C691" t="s">
        <v>174</v>
      </c>
      <c r="D691" t="s">
        <v>176</v>
      </c>
      <c r="E691">
        <v>200983</v>
      </c>
      <c r="H691" t="s">
        <v>1323</v>
      </c>
      <c r="K691">
        <v>0</v>
      </c>
      <c r="M691">
        <v>0</v>
      </c>
      <c r="O691">
        <v>0</v>
      </c>
    </row>
    <row r="692" spans="3:17" x14ac:dyDescent="0.25">
      <c r="C692" t="s">
        <v>174</v>
      </c>
      <c r="D692" t="s">
        <v>176</v>
      </c>
      <c r="E692">
        <v>200984</v>
      </c>
      <c r="H692" t="s">
        <v>1324</v>
      </c>
      <c r="K692">
        <v>0</v>
      </c>
      <c r="M692">
        <v>0</v>
      </c>
      <c r="O692">
        <v>0</v>
      </c>
    </row>
    <row r="693" spans="3:17" x14ac:dyDescent="0.25">
      <c r="C693" t="s">
        <v>174</v>
      </c>
      <c r="D693" t="s">
        <v>176</v>
      </c>
      <c r="E693">
        <v>200985</v>
      </c>
      <c r="H693" t="s">
        <v>1325</v>
      </c>
      <c r="K693">
        <v>0</v>
      </c>
      <c r="M693">
        <v>0</v>
      </c>
      <c r="O693">
        <v>0</v>
      </c>
    </row>
    <row r="694" spans="3:17" x14ac:dyDescent="0.25">
      <c r="C694" t="s">
        <v>174</v>
      </c>
      <c r="D694" t="s">
        <v>176</v>
      </c>
      <c r="E694">
        <v>200986</v>
      </c>
      <c r="H694" t="s">
        <v>1326</v>
      </c>
      <c r="K694">
        <v>0</v>
      </c>
      <c r="M694">
        <v>0</v>
      </c>
      <c r="O694">
        <v>0</v>
      </c>
    </row>
    <row r="695" spans="3:17" x14ac:dyDescent="0.25">
      <c r="C695" t="s">
        <v>174</v>
      </c>
      <c r="D695" t="s">
        <v>176</v>
      </c>
      <c r="E695">
        <v>201000</v>
      </c>
      <c r="H695" t="s">
        <v>1328</v>
      </c>
      <c r="K695">
        <v>0</v>
      </c>
      <c r="M695">
        <v>0</v>
      </c>
      <c r="O695">
        <v>0</v>
      </c>
    </row>
    <row r="696" spans="3:17" x14ac:dyDescent="0.25">
      <c r="C696" t="s">
        <v>174</v>
      </c>
      <c r="D696" t="s">
        <v>176</v>
      </c>
      <c r="E696">
        <v>201001</v>
      </c>
      <c r="H696" t="s">
        <v>1329</v>
      </c>
      <c r="K696">
        <v>0</v>
      </c>
      <c r="M696">
        <v>0</v>
      </c>
      <c r="O696">
        <v>0</v>
      </c>
    </row>
    <row r="697" spans="3:17" x14ac:dyDescent="0.25">
      <c r="C697" t="s">
        <v>174</v>
      </c>
      <c r="D697" t="s">
        <v>176</v>
      </c>
      <c r="E697">
        <v>201002</v>
      </c>
      <c r="H697" t="s">
        <v>1330</v>
      </c>
      <c r="K697">
        <v>0</v>
      </c>
      <c r="M697">
        <v>0</v>
      </c>
      <c r="O697">
        <v>0</v>
      </c>
    </row>
    <row r="698" spans="3:17" x14ac:dyDescent="0.25">
      <c r="C698" t="s">
        <v>174</v>
      </c>
      <c r="D698" t="s">
        <v>176</v>
      </c>
      <c r="E698">
        <v>201003</v>
      </c>
      <c r="H698" t="s">
        <v>1331</v>
      </c>
      <c r="K698">
        <v>0</v>
      </c>
      <c r="M698">
        <v>0</v>
      </c>
      <c r="O698">
        <v>0</v>
      </c>
    </row>
    <row r="699" spans="3:17" x14ac:dyDescent="0.25">
      <c r="C699" t="s">
        <v>174</v>
      </c>
      <c r="D699" t="s">
        <v>176</v>
      </c>
      <c r="E699">
        <v>201004</v>
      </c>
      <c r="H699" t="s">
        <v>1332</v>
      </c>
      <c r="K699">
        <v>0</v>
      </c>
      <c r="M699">
        <v>0</v>
      </c>
      <c r="O699">
        <v>0</v>
      </c>
    </row>
    <row r="700" spans="3:17" x14ac:dyDescent="0.25">
      <c r="C700" t="s">
        <v>174</v>
      </c>
      <c r="D700" t="s">
        <v>176</v>
      </c>
      <c r="E700">
        <v>201005</v>
      </c>
      <c r="H700" t="s">
        <v>1333</v>
      </c>
      <c r="K700">
        <v>0</v>
      </c>
      <c r="M700">
        <v>0</v>
      </c>
      <c r="O700">
        <v>0</v>
      </c>
    </row>
    <row r="701" spans="3:17" x14ac:dyDescent="0.25">
      <c r="C701" t="s">
        <v>174</v>
      </c>
      <c r="D701" t="s">
        <v>176</v>
      </c>
      <c r="E701">
        <v>202001</v>
      </c>
      <c r="H701" t="s">
        <v>1334</v>
      </c>
      <c r="K701">
        <v>0</v>
      </c>
      <c r="M701">
        <v>0</v>
      </c>
      <c r="O701">
        <v>0</v>
      </c>
    </row>
    <row r="702" spans="3:17" x14ac:dyDescent="0.25">
      <c r="C702" t="s">
        <v>174</v>
      </c>
      <c r="D702" t="s">
        <v>176</v>
      </c>
      <c r="E702">
        <v>202002</v>
      </c>
      <c r="H702" t="s">
        <v>1334</v>
      </c>
      <c r="K702">
        <v>0</v>
      </c>
      <c r="M702">
        <v>0</v>
      </c>
      <c r="O702">
        <v>0</v>
      </c>
    </row>
    <row r="703" spans="3:17" x14ac:dyDescent="0.25">
      <c r="C703" t="s">
        <v>174</v>
      </c>
      <c r="D703" t="s">
        <v>176</v>
      </c>
      <c r="E703">
        <v>2201007</v>
      </c>
      <c r="H703" t="s">
        <v>1335</v>
      </c>
      <c r="K703">
        <v>0</v>
      </c>
      <c r="M703">
        <v>0</v>
      </c>
      <c r="O703">
        <v>0</v>
      </c>
    </row>
    <row r="704" spans="3:17" x14ac:dyDescent="0.25">
      <c r="C704" t="s">
        <v>174</v>
      </c>
      <c r="D704" t="s">
        <v>176</v>
      </c>
      <c r="E704">
        <v>2201008</v>
      </c>
      <c r="H704" t="s">
        <v>271</v>
      </c>
      <c r="K704" s="40">
        <v>-1178938.3500000001</v>
      </c>
      <c r="M704" s="40">
        <v>-503766.65</v>
      </c>
      <c r="O704" s="40">
        <v>-675171.7</v>
      </c>
      <c r="Q704">
        <v>-134</v>
      </c>
    </row>
    <row r="705" spans="3:17" x14ac:dyDescent="0.25">
      <c r="C705" t="s">
        <v>174</v>
      </c>
      <c r="D705" t="s">
        <v>176</v>
      </c>
      <c r="E705">
        <v>2201009</v>
      </c>
      <c r="H705" t="s">
        <v>1336</v>
      </c>
      <c r="K705">
        <v>0</v>
      </c>
      <c r="M705">
        <v>0</v>
      </c>
      <c r="O705">
        <v>0</v>
      </c>
    </row>
    <row r="706" spans="3:17" x14ac:dyDescent="0.25">
      <c r="C706" t="s">
        <v>174</v>
      </c>
      <c r="D706" t="s">
        <v>176</v>
      </c>
      <c r="E706">
        <v>2201010</v>
      </c>
      <c r="H706" t="s">
        <v>1337</v>
      </c>
      <c r="K706">
        <v>0</v>
      </c>
      <c r="M706">
        <v>0</v>
      </c>
      <c r="O706">
        <v>0</v>
      </c>
    </row>
    <row r="707" spans="3:17" x14ac:dyDescent="0.25">
      <c r="C707" t="s">
        <v>174</v>
      </c>
      <c r="D707" t="s">
        <v>176</v>
      </c>
      <c r="E707">
        <v>2201011</v>
      </c>
      <c r="H707" t="s">
        <v>1338</v>
      </c>
      <c r="K707">
        <v>0</v>
      </c>
      <c r="M707">
        <v>0</v>
      </c>
      <c r="O707">
        <v>0</v>
      </c>
    </row>
    <row r="708" spans="3:17" x14ac:dyDescent="0.25">
      <c r="C708" t="s">
        <v>174</v>
      </c>
      <c r="D708" t="s">
        <v>176</v>
      </c>
      <c r="E708">
        <v>2201012</v>
      </c>
      <c r="H708" t="s">
        <v>1339</v>
      </c>
      <c r="K708">
        <v>0</v>
      </c>
      <c r="M708">
        <v>0</v>
      </c>
      <c r="O708">
        <v>0</v>
      </c>
    </row>
    <row r="709" spans="3:17" x14ac:dyDescent="0.25">
      <c r="C709" t="s">
        <v>174</v>
      </c>
      <c r="D709" t="s">
        <v>176</v>
      </c>
      <c r="E709">
        <v>2201013</v>
      </c>
      <c r="H709" t="s">
        <v>1340</v>
      </c>
      <c r="K709">
        <v>0</v>
      </c>
      <c r="M709">
        <v>0</v>
      </c>
      <c r="O709">
        <v>0</v>
      </c>
    </row>
    <row r="710" spans="3:17" x14ac:dyDescent="0.25">
      <c r="C710" t="s">
        <v>174</v>
      </c>
      <c r="D710" t="s">
        <v>176</v>
      </c>
      <c r="E710">
        <v>2201014</v>
      </c>
      <c r="H710" t="s">
        <v>1341</v>
      </c>
      <c r="K710">
        <v>0</v>
      </c>
      <c r="M710">
        <v>0</v>
      </c>
      <c r="O710">
        <v>0</v>
      </c>
    </row>
    <row r="711" spans="3:17" x14ac:dyDescent="0.25">
      <c r="C711" t="s">
        <v>174</v>
      </c>
      <c r="D711" t="s">
        <v>176</v>
      </c>
      <c r="E711">
        <v>2201015</v>
      </c>
      <c r="H711" t="s">
        <v>272</v>
      </c>
      <c r="K711" s="40">
        <v>-8642.2000000000007</v>
      </c>
      <c r="M711" s="40">
        <v>-573466.65</v>
      </c>
      <c r="O711" s="40">
        <v>564824.44999999995</v>
      </c>
      <c r="Q711">
        <v>98.5</v>
      </c>
    </row>
    <row r="712" spans="3:17" x14ac:dyDescent="0.25">
      <c r="C712" t="s">
        <v>174</v>
      </c>
      <c r="D712" t="s">
        <v>176</v>
      </c>
      <c r="E712">
        <v>2201016</v>
      </c>
      <c r="H712" t="s">
        <v>1342</v>
      </c>
      <c r="K712">
        <v>0</v>
      </c>
      <c r="M712">
        <v>0</v>
      </c>
      <c r="O712">
        <v>0</v>
      </c>
    </row>
    <row r="713" spans="3:17" x14ac:dyDescent="0.25">
      <c r="C713" t="s">
        <v>174</v>
      </c>
      <c r="D713" t="s">
        <v>176</v>
      </c>
      <c r="E713">
        <v>2201017</v>
      </c>
      <c r="H713" t="s">
        <v>1343</v>
      </c>
      <c r="K713">
        <v>0</v>
      </c>
      <c r="M713">
        <v>0</v>
      </c>
      <c r="O713">
        <v>0</v>
      </c>
    </row>
    <row r="714" spans="3:17" x14ac:dyDescent="0.25">
      <c r="C714" t="s">
        <v>174</v>
      </c>
      <c r="D714" t="s">
        <v>176</v>
      </c>
      <c r="E714">
        <v>2201018</v>
      </c>
      <c r="H714" t="s">
        <v>273</v>
      </c>
      <c r="K714" s="40">
        <v>-46803.23</v>
      </c>
      <c r="M714" s="40">
        <v>-1618484.28</v>
      </c>
      <c r="O714" s="40">
        <v>1571681.05</v>
      </c>
      <c r="Q714">
        <v>97.1</v>
      </c>
    </row>
    <row r="715" spans="3:17" x14ac:dyDescent="0.25">
      <c r="C715" t="s">
        <v>174</v>
      </c>
      <c r="D715" t="s">
        <v>176</v>
      </c>
      <c r="E715">
        <v>2201019</v>
      </c>
      <c r="H715" t="s">
        <v>1344</v>
      </c>
      <c r="K715">
        <v>0</v>
      </c>
      <c r="M715">
        <v>0</v>
      </c>
      <c r="O715">
        <v>0</v>
      </c>
    </row>
    <row r="716" spans="3:17" x14ac:dyDescent="0.25">
      <c r="C716" t="s">
        <v>174</v>
      </c>
      <c r="D716" t="s">
        <v>176</v>
      </c>
      <c r="E716">
        <v>2201021</v>
      </c>
      <c r="H716" t="s">
        <v>274</v>
      </c>
      <c r="K716" s="40">
        <v>-1072800.77</v>
      </c>
      <c r="M716" s="40">
        <v>-1043501.23</v>
      </c>
      <c r="O716" s="40">
        <v>-29299.54</v>
      </c>
      <c r="Q716">
        <v>-2.8</v>
      </c>
    </row>
    <row r="717" spans="3:17" x14ac:dyDescent="0.25">
      <c r="C717" t="s">
        <v>174</v>
      </c>
      <c r="D717" t="s">
        <v>176</v>
      </c>
      <c r="E717">
        <v>2201022</v>
      </c>
      <c r="H717" t="s">
        <v>275</v>
      </c>
      <c r="K717" s="40">
        <v>33991.949999999997</v>
      </c>
      <c r="M717" s="40">
        <v>33916.959999999999</v>
      </c>
      <c r="O717">
        <v>74.989999999999995</v>
      </c>
      <c r="Q717">
        <v>0.2</v>
      </c>
    </row>
    <row r="718" spans="3:17" x14ac:dyDescent="0.25">
      <c r="C718" t="s">
        <v>174</v>
      </c>
      <c r="D718" t="s">
        <v>176</v>
      </c>
      <c r="E718">
        <v>2201023</v>
      </c>
      <c r="H718" t="s">
        <v>276</v>
      </c>
      <c r="K718" s="40">
        <v>-112012.82</v>
      </c>
      <c r="M718" s="40">
        <v>-110553.62</v>
      </c>
      <c r="O718" s="40">
        <v>-1459.2</v>
      </c>
      <c r="Q718">
        <v>-1.3</v>
      </c>
    </row>
    <row r="719" spans="3:17" x14ac:dyDescent="0.25">
      <c r="C719" t="s">
        <v>174</v>
      </c>
      <c r="D719" t="s">
        <v>176</v>
      </c>
      <c r="E719">
        <v>2201024</v>
      </c>
      <c r="H719" t="s">
        <v>1345</v>
      </c>
      <c r="K719">
        <v>0</v>
      </c>
      <c r="M719">
        <v>0</v>
      </c>
      <c r="O719">
        <v>0</v>
      </c>
    </row>
    <row r="720" spans="3:17" x14ac:dyDescent="0.25">
      <c r="C720" t="s">
        <v>174</v>
      </c>
      <c r="D720" t="s">
        <v>176</v>
      </c>
      <c r="E720">
        <v>2202020</v>
      </c>
      <c r="H720" t="s">
        <v>277</v>
      </c>
      <c r="K720" s="40">
        <v>-342239.05</v>
      </c>
      <c r="M720" s="40">
        <v>-350806.34</v>
      </c>
      <c r="O720" s="40">
        <v>8567.2900000000009</v>
      </c>
      <c r="Q720">
        <v>2.4</v>
      </c>
    </row>
    <row r="721" spans="3:17" x14ac:dyDescent="0.25">
      <c r="C721" t="s">
        <v>174</v>
      </c>
      <c r="D721" t="s">
        <v>176</v>
      </c>
      <c r="E721">
        <v>2202021</v>
      </c>
      <c r="H721" t="s">
        <v>1346</v>
      </c>
      <c r="K721">
        <v>0</v>
      </c>
      <c r="M721">
        <v>0</v>
      </c>
      <c r="O721">
        <v>0</v>
      </c>
    </row>
    <row r="722" spans="3:17" x14ac:dyDescent="0.25">
      <c r="C722" t="s">
        <v>174</v>
      </c>
      <c r="D722" t="s">
        <v>176</v>
      </c>
      <c r="E722">
        <v>2202022</v>
      </c>
      <c r="H722" t="s">
        <v>278</v>
      </c>
      <c r="K722" s="40">
        <v>-12575.07</v>
      </c>
      <c r="M722" s="40">
        <v>-823267.97</v>
      </c>
      <c r="O722" s="40">
        <v>810692.9</v>
      </c>
      <c r="Q722">
        <v>98.5</v>
      </c>
    </row>
    <row r="723" spans="3:17" x14ac:dyDescent="0.25">
      <c r="C723" t="s">
        <v>174</v>
      </c>
      <c r="D723" t="s">
        <v>176</v>
      </c>
      <c r="E723">
        <v>2202023</v>
      </c>
      <c r="H723" t="s">
        <v>1347</v>
      </c>
      <c r="K723">
        <v>0</v>
      </c>
      <c r="M723">
        <v>0</v>
      </c>
      <c r="O723">
        <v>0</v>
      </c>
    </row>
    <row r="724" spans="3:17" x14ac:dyDescent="0.25">
      <c r="C724" t="s">
        <v>174</v>
      </c>
      <c r="D724" t="s">
        <v>176</v>
      </c>
      <c r="E724">
        <v>2202024</v>
      </c>
      <c r="H724" t="s">
        <v>279</v>
      </c>
      <c r="K724" s="40">
        <v>-51943.22</v>
      </c>
      <c r="M724" s="40">
        <v>-33597.24</v>
      </c>
      <c r="O724" s="40">
        <v>-18345.98</v>
      </c>
      <c r="Q724">
        <v>-54.6</v>
      </c>
    </row>
    <row r="725" spans="3:17" x14ac:dyDescent="0.25">
      <c r="C725" t="s">
        <v>174</v>
      </c>
      <c r="D725" t="s">
        <v>176</v>
      </c>
      <c r="E725">
        <v>2202025</v>
      </c>
      <c r="H725" t="s">
        <v>280</v>
      </c>
      <c r="K725" s="40">
        <v>-9647.01</v>
      </c>
      <c r="M725" s="40">
        <v>-7718.74</v>
      </c>
      <c r="O725" s="40">
        <v>-1928.27</v>
      </c>
      <c r="Q725">
        <v>-25</v>
      </c>
    </row>
    <row r="726" spans="3:17" x14ac:dyDescent="0.25">
      <c r="C726" t="s">
        <v>174</v>
      </c>
      <c r="D726" t="s">
        <v>176</v>
      </c>
      <c r="E726">
        <v>2202026</v>
      </c>
      <c r="H726" t="s">
        <v>1348</v>
      </c>
      <c r="K726">
        <v>0</v>
      </c>
      <c r="M726">
        <v>0</v>
      </c>
      <c r="O726">
        <v>0</v>
      </c>
    </row>
    <row r="727" spans="3:17" x14ac:dyDescent="0.25">
      <c r="C727" t="s">
        <v>174</v>
      </c>
      <c r="D727" t="s">
        <v>176</v>
      </c>
      <c r="E727">
        <v>2202027</v>
      </c>
      <c r="H727" t="s">
        <v>1349</v>
      </c>
      <c r="K727">
        <v>0</v>
      </c>
      <c r="M727">
        <v>0</v>
      </c>
      <c r="O727">
        <v>0</v>
      </c>
    </row>
    <row r="728" spans="3:17" x14ac:dyDescent="0.25">
      <c r="C728" t="s">
        <v>174</v>
      </c>
      <c r="D728" t="s">
        <v>176</v>
      </c>
      <c r="E728">
        <v>2202028</v>
      </c>
      <c r="H728" t="s">
        <v>1350</v>
      </c>
      <c r="K728">
        <v>0</v>
      </c>
      <c r="M728">
        <v>0</v>
      </c>
      <c r="O728">
        <v>0</v>
      </c>
    </row>
    <row r="729" spans="3:17" x14ac:dyDescent="0.25">
      <c r="C729" t="s">
        <v>174</v>
      </c>
      <c r="D729" t="s">
        <v>176</v>
      </c>
      <c r="E729">
        <v>2202029</v>
      </c>
      <c r="H729" t="s">
        <v>1351</v>
      </c>
      <c r="K729">
        <v>0</v>
      </c>
      <c r="M729">
        <v>0</v>
      </c>
      <c r="O729">
        <v>0</v>
      </c>
    </row>
    <row r="730" spans="3:17" x14ac:dyDescent="0.25">
      <c r="C730" t="s">
        <v>174</v>
      </c>
      <c r="D730" t="s">
        <v>176</v>
      </c>
      <c r="E730">
        <v>2202030</v>
      </c>
      <c r="H730" t="s">
        <v>281</v>
      </c>
      <c r="K730" s="40">
        <v>-229895</v>
      </c>
      <c r="M730" s="40">
        <v>-1378183.67</v>
      </c>
      <c r="O730" s="40">
        <v>1148288.67</v>
      </c>
      <c r="Q730">
        <v>83.3</v>
      </c>
    </row>
    <row r="731" spans="3:17" x14ac:dyDescent="0.25">
      <c r="C731" t="s">
        <v>174</v>
      </c>
      <c r="D731" t="s">
        <v>176</v>
      </c>
      <c r="E731">
        <v>2202031</v>
      </c>
      <c r="H731" t="s">
        <v>1352</v>
      </c>
      <c r="K731">
        <v>0</v>
      </c>
      <c r="M731">
        <v>0</v>
      </c>
      <c r="O731">
        <v>0</v>
      </c>
    </row>
    <row r="732" spans="3:17" x14ac:dyDescent="0.25">
      <c r="C732" t="s">
        <v>174</v>
      </c>
      <c r="D732" t="s">
        <v>176</v>
      </c>
      <c r="E732">
        <v>2202032</v>
      </c>
      <c r="H732" t="s">
        <v>282</v>
      </c>
      <c r="K732" s="40">
        <v>-230865.28</v>
      </c>
      <c r="M732" s="40">
        <v>-257741.13</v>
      </c>
      <c r="O732" s="40">
        <v>26875.85</v>
      </c>
      <c r="Q732">
        <v>10.4</v>
      </c>
    </row>
    <row r="733" spans="3:17" x14ac:dyDescent="0.25">
      <c r="C733" t="s">
        <v>174</v>
      </c>
      <c r="D733" t="s">
        <v>176</v>
      </c>
      <c r="E733">
        <v>2202033</v>
      </c>
      <c r="H733" t="s">
        <v>1353</v>
      </c>
      <c r="K733" s="40">
        <v>-122356.17</v>
      </c>
      <c r="M733">
        <v>0</v>
      </c>
      <c r="O733" s="40">
        <v>-122356.17</v>
      </c>
    </row>
    <row r="734" spans="3:17" x14ac:dyDescent="0.25">
      <c r="C734" t="s">
        <v>174</v>
      </c>
      <c r="D734" t="s">
        <v>176</v>
      </c>
      <c r="E734">
        <v>2203000</v>
      </c>
      <c r="H734" t="s">
        <v>1354</v>
      </c>
      <c r="K734">
        <v>0</v>
      </c>
      <c r="M734">
        <v>0</v>
      </c>
      <c r="O734">
        <v>0</v>
      </c>
    </row>
    <row r="735" spans="3:17" x14ac:dyDescent="0.25">
      <c r="C735" t="s">
        <v>174</v>
      </c>
      <c r="D735" t="s">
        <v>176</v>
      </c>
      <c r="E735">
        <v>2203003</v>
      </c>
      <c r="H735" t="s">
        <v>1355</v>
      </c>
      <c r="K735">
        <v>0</v>
      </c>
      <c r="M735">
        <v>0</v>
      </c>
      <c r="O735">
        <v>0</v>
      </c>
    </row>
    <row r="736" spans="3:17" x14ac:dyDescent="0.25">
      <c r="C736" t="s">
        <v>174</v>
      </c>
      <c r="D736" t="s">
        <v>176</v>
      </c>
      <c r="E736">
        <v>2204000</v>
      </c>
      <c r="H736" t="s">
        <v>283</v>
      </c>
      <c r="K736" s="40">
        <v>-342518.33</v>
      </c>
      <c r="M736" s="40">
        <v>-206434.24</v>
      </c>
      <c r="O736" s="40">
        <v>-136084.09</v>
      </c>
      <c r="Q736">
        <v>-65.900000000000006</v>
      </c>
    </row>
    <row r="737" spans="3:18" x14ac:dyDescent="0.25">
      <c r="C737" t="s">
        <v>174</v>
      </c>
      <c r="D737" t="s">
        <v>176</v>
      </c>
      <c r="E737">
        <v>2240003</v>
      </c>
      <c r="H737" t="s">
        <v>284</v>
      </c>
      <c r="K737">
        <v>0</v>
      </c>
      <c r="M737">
        <v>0</v>
      </c>
      <c r="O737">
        <v>0</v>
      </c>
    </row>
    <row r="738" spans="3:18" x14ac:dyDescent="0.25">
      <c r="C738" t="s">
        <v>174</v>
      </c>
      <c r="D738" t="s">
        <v>176</v>
      </c>
      <c r="E738">
        <v>2240006</v>
      </c>
      <c r="H738" t="s">
        <v>1356</v>
      </c>
      <c r="K738">
        <v>0</v>
      </c>
      <c r="M738">
        <v>0</v>
      </c>
      <c r="O738">
        <v>0</v>
      </c>
    </row>
    <row r="739" spans="3:18" x14ac:dyDescent="0.25">
      <c r="C739" t="s">
        <v>174</v>
      </c>
      <c r="D739" t="s">
        <v>176</v>
      </c>
      <c r="E739">
        <v>2242051</v>
      </c>
      <c r="H739" t="s">
        <v>1357</v>
      </c>
      <c r="K739">
        <v>0</v>
      </c>
      <c r="M739">
        <v>0</v>
      </c>
      <c r="O739">
        <v>0</v>
      </c>
    </row>
    <row r="740" spans="3:18" x14ac:dyDescent="0.25">
      <c r="C740" t="s">
        <v>174</v>
      </c>
      <c r="D740" t="s">
        <v>176</v>
      </c>
      <c r="E740">
        <v>2242052</v>
      </c>
      <c r="H740" t="s">
        <v>1357</v>
      </c>
      <c r="K740">
        <v>0</v>
      </c>
      <c r="M740">
        <v>0</v>
      </c>
      <c r="O740">
        <v>0</v>
      </c>
    </row>
    <row r="741" spans="3:18" x14ac:dyDescent="0.25">
      <c r="C741" t="s">
        <v>174</v>
      </c>
      <c r="D741" t="s">
        <v>176</v>
      </c>
      <c r="E741">
        <v>2242053</v>
      </c>
      <c r="H741" t="s">
        <v>1357</v>
      </c>
      <c r="K741">
        <v>0</v>
      </c>
      <c r="M741">
        <v>0</v>
      </c>
      <c r="O741">
        <v>0</v>
      </c>
    </row>
    <row r="742" spans="3:18" x14ac:dyDescent="0.25">
      <c r="C742" t="s">
        <v>174</v>
      </c>
      <c r="D742" t="s">
        <v>176</v>
      </c>
      <c r="E742">
        <v>2242054</v>
      </c>
      <c r="H742" t="s">
        <v>1357</v>
      </c>
      <c r="K742">
        <v>0</v>
      </c>
      <c r="M742">
        <v>0</v>
      </c>
      <c r="O742">
        <v>0</v>
      </c>
    </row>
    <row r="743" spans="3:18" x14ac:dyDescent="0.25">
      <c r="C743" t="s">
        <v>174</v>
      </c>
      <c r="D743" t="s">
        <v>176</v>
      </c>
      <c r="E743">
        <v>2242055</v>
      </c>
      <c r="H743" t="s">
        <v>1357</v>
      </c>
      <c r="K743">
        <v>0</v>
      </c>
      <c r="M743">
        <v>0</v>
      </c>
      <c r="O743">
        <v>0</v>
      </c>
    </row>
    <row r="744" spans="3:18" x14ac:dyDescent="0.25">
      <c r="C744" t="s">
        <v>174</v>
      </c>
      <c r="D744" t="s">
        <v>176</v>
      </c>
      <c r="E744">
        <v>2242056</v>
      </c>
      <c r="H744" t="s">
        <v>1357</v>
      </c>
      <c r="K744">
        <v>0</v>
      </c>
      <c r="M744">
        <v>0</v>
      </c>
      <c r="O744">
        <v>0</v>
      </c>
    </row>
    <row r="745" spans="3:18" x14ac:dyDescent="0.25">
      <c r="C745" t="s">
        <v>174</v>
      </c>
      <c r="D745" t="s">
        <v>176</v>
      </c>
      <c r="E745">
        <v>2242057</v>
      </c>
      <c r="H745" t="s">
        <v>1357</v>
      </c>
      <c r="K745">
        <v>0</v>
      </c>
      <c r="M745">
        <v>0</v>
      </c>
      <c r="O745">
        <v>0</v>
      </c>
    </row>
    <row r="746" spans="3:18" x14ac:dyDescent="0.25">
      <c r="E746" t="s">
        <v>285</v>
      </c>
      <c r="K746" s="40">
        <v>-3727244.55</v>
      </c>
      <c r="M746" s="40">
        <v>-6873604.7999999998</v>
      </c>
      <c r="O746" s="40">
        <v>3146360.25</v>
      </c>
      <c r="Q746">
        <v>45.8</v>
      </c>
      <c r="R746" t="s">
        <v>205</v>
      </c>
    </row>
    <row r="747" spans="3:18" x14ac:dyDescent="0.25">
      <c r="C747" t="s">
        <v>174</v>
      </c>
      <c r="D747" t="s">
        <v>176</v>
      </c>
      <c r="E747">
        <v>2205000</v>
      </c>
      <c r="H747" t="s">
        <v>1358</v>
      </c>
      <c r="K747">
        <v>0</v>
      </c>
      <c r="M747">
        <v>0</v>
      </c>
      <c r="O747">
        <v>0</v>
      </c>
    </row>
    <row r="748" spans="3:18" x14ac:dyDescent="0.25">
      <c r="C748" t="s">
        <v>174</v>
      </c>
      <c r="D748" t="s">
        <v>176</v>
      </c>
      <c r="E748">
        <v>2205001</v>
      </c>
      <c r="H748" t="s">
        <v>1359</v>
      </c>
      <c r="K748">
        <v>0</v>
      </c>
      <c r="M748">
        <v>0</v>
      </c>
      <c r="O748">
        <v>0</v>
      </c>
    </row>
    <row r="749" spans="3:18" x14ac:dyDescent="0.25">
      <c r="C749" t="s">
        <v>174</v>
      </c>
      <c r="D749" t="s">
        <v>176</v>
      </c>
      <c r="E749">
        <v>2205002</v>
      </c>
      <c r="H749" t="s">
        <v>1360</v>
      </c>
      <c r="K749">
        <v>0</v>
      </c>
      <c r="M749">
        <v>0</v>
      </c>
      <c r="O749">
        <v>0</v>
      </c>
    </row>
    <row r="750" spans="3:18" x14ac:dyDescent="0.25">
      <c r="C750" t="s">
        <v>174</v>
      </c>
      <c r="D750" t="s">
        <v>176</v>
      </c>
      <c r="E750">
        <v>2205003</v>
      </c>
      <c r="H750" t="s">
        <v>1361</v>
      </c>
      <c r="K750">
        <v>0</v>
      </c>
      <c r="M750">
        <v>0</v>
      </c>
      <c r="O750">
        <v>0</v>
      </c>
    </row>
    <row r="751" spans="3:18" x14ac:dyDescent="0.25">
      <c r="C751" t="s">
        <v>174</v>
      </c>
      <c r="D751" t="s">
        <v>176</v>
      </c>
      <c r="E751">
        <v>2205004</v>
      </c>
      <c r="H751" t="s">
        <v>1362</v>
      </c>
      <c r="K751">
        <v>0</v>
      </c>
      <c r="M751">
        <v>0</v>
      </c>
      <c r="O751">
        <v>0</v>
      </c>
    </row>
    <row r="752" spans="3:18" x14ac:dyDescent="0.25">
      <c r="C752" t="s">
        <v>174</v>
      </c>
      <c r="D752" t="s">
        <v>176</v>
      </c>
      <c r="E752">
        <v>2205005</v>
      </c>
      <c r="H752" t="s">
        <v>1363</v>
      </c>
      <c r="K752">
        <v>0</v>
      </c>
      <c r="M752">
        <v>0</v>
      </c>
      <c r="O752">
        <v>0</v>
      </c>
    </row>
    <row r="753" spans="3:18" x14ac:dyDescent="0.25">
      <c r="C753" t="s">
        <v>174</v>
      </c>
      <c r="D753" t="s">
        <v>176</v>
      </c>
      <c r="E753">
        <v>2205006</v>
      </c>
      <c r="H753" t="s">
        <v>1364</v>
      </c>
      <c r="K753">
        <v>0</v>
      </c>
      <c r="M753">
        <v>0</v>
      </c>
      <c r="O753">
        <v>0</v>
      </c>
    </row>
    <row r="754" spans="3:18" x14ac:dyDescent="0.25">
      <c r="C754" t="s">
        <v>174</v>
      </c>
      <c r="D754" t="s">
        <v>176</v>
      </c>
      <c r="E754">
        <v>2205007</v>
      </c>
      <c r="H754" t="s">
        <v>1365</v>
      </c>
      <c r="K754">
        <v>0</v>
      </c>
      <c r="M754">
        <v>0</v>
      </c>
      <c r="O754">
        <v>0</v>
      </c>
    </row>
    <row r="755" spans="3:18" x14ac:dyDescent="0.25">
      <c r="C755" t="s">
        <v>174</v>
      </c>
      <c r="D755" t="s">
        <v>176</v>
      </c>
      <c r="E755">
        <v>2205008</v>
      </c>
      <c r="H755" t="s">
        <v>1366</v>
      </c>
      <c r="K755">
        <v>0</v>
      </c>
      <c r="M755">
        <v>0</v>
      </c>
      <c r="O755">
        <v>0</v>
      </c>
    </row>
    <row r="756" spans="3:18" x14ac:dyDescent="0.25">
      <c r="C756" t="s">
        <v>174</v>
      </c>
      <c r="D756" t="s">
        <v>176</v>
      </c>
      <c r="E756">
        <v>2205009</v>
      </c>
      <c r="H756" t="s">
        <v>1367</v>
      </c>
      <c r="K756">
        <v>0</v>
      </c>
      <c r="M756">
        <v>0</v>
      </c>
      <c r="O756">
        <v>0</v>
      </c>
    </row>
    <row r="757" spans="3:18" x14ac:dyDescent="0.25">
      <c r="E757" t="s">
        <v>1368</v>
      </c>
      <c r="K757">
        <v>0</v>
      </c>
      <c r="M757">
        <v>0</v>
      </c>
      <c r="O757">
        <v>0</v>
      </c>
      <c r="R757" t="s">
        <v>205</v>
      </c>
    </row>
    <row r="758" spans="3:18" x14ac:dyDescent="0.25">
      <c r="C758" t="s">
        <v>174</v>
      </c>
      <c r="D758" t="s">
        <v>176</v>
      </c>
      <c r="E758">
        <v>210801</v>
      </c>
      <c r="H758" t="s">
        <v>286</v>
      </c>
      <c r="K758">
        <v>0</v>
      </c>
      <c r="M758">
        <v>0</v>
      </c>
      <c r="O758">
        <v>0</v>
      </c>
    </row>
    <row r="759" spans="3:18" x14ac:dyDescent="0.25">
      <c r="C759" t="s">
        <v>174</v>
      </c>
      <c r="D759" t="s">
        <v>176</v>
      </c>
      <c r="E759">
        <v>2210801</v>
      </c>
      <c r="H759" t="s">
        <v>286</v>
      </c>
      <c r="K759" s="40">
        <v>-255723535.03</v>
      </c>
      <c r="M759" s="40">
        <v>-257622208.52000001</v>
      </c>
      <c r="O759" s="40">
        <v>1898673.49</v>
      </c>
      <c r="Q759">
        <v>0.7</v>
      </c>
    </row>
    <row r="760" spans="3:18" x14ac:dyDescent="0.25">
      <c r="C760" t="s">
        <v>174</v>
      </c>
      <c r="D760" t="s">
        <v>176</v>
      </c>
      <c r="E760">
        <v>2210802</v>
      </c>
      <c r="H760" t="s">
        <v>1369</v>
      </c>
      <c r="K760">
        <v>0</v>
      </c>
      <c r="M760">
        <v>0</v>
      </c>
      <c r="O760">
        <v>0</v>
      </c>
    </row>
    <row r="761" spans="3:18" x14ac:dyDescent="0.25">
      <c r="C761" t="s">
        <v>174</v>
      </c>
      <c r="D761" t="s">
        <v>176</v>
      </c>
      <c r="E761">
        <v>2210804</v>
      </c>
      <c r="H761" t="s">
        <v>1370</v>
      </c>
      <c r="K761">
        <v>0</v>
      </c>
      <c r="M761">
        <v>0</v>
      </c>
      <c r="O761">
        <v>0</v>
      </c>
    </row>
    <row r="762" spans="3:18" x14ac:dyDescent="0.25">
      <c r="C762" t="s">
        <v>174</v>
      </c>
      <c r="D762" t="s">
        <v>176</v>
      </c>
      <c r="E762">
        <v>2210805</v>
      </c>
      <c r="H762" t="s">
        <v>1371</v>
      </c>
      <c r="K762">
        <v>0</v>
      </c>
      <c r="M762">
        <v>0</v>
      </c>
      <c r="O762">
        <v>0</v>
      </c>
    </row>
    <row r="763" spans="3:18" x14ac:dyDescent="0.25">
      <c r="K763" s="40">
        <v>-255723535.03</v>
      </c>
      <c r="M763" s="40">
        <v>-257622208.52000001</v>
      </c>
      <c r="O763" s="40">
        <v>1898673.49</v>
      </c>
      <c r="Q763">
        <v>0.7</v>
      </c>
      <c r="R763" t="s">
        <v>205</v>
      </c>
    </row>
    <row r="764" spans="3:18" x14ac:dyDescent="0.25">
      <c r="C764" t="s">
        <v>174</v>
      </c>
      <c r="D764" t="s">
        <v>176</v>
      </c>
      <c r="E764">
        <v>2210806</v>
      </c>
      <c r="H764" t="s">
        <v>287</v>
      </c>
      <c r="K764" s="40">
        <v>-22545680.989999998</v>
      </c>
      <c r="M764" s="40">
        <v>-16594560.119999999</v>
      </c>
      <c r="O764" s="40">
        <v>-5951120.8700000001</v>
      </c>
      <c r="Q764">
        <v>-35.9</v>
      </c>
    </row>
    <row r="765" spans="3:18" x14ac:dyDescent="0.25">
      <c r="C765" t="s">
        <v>174</v>
      </c>
      <c r="D765" t="s">
        <v>176</v>
      </c>
      <c r="E765">
        <v>2210807</v>
      </c>
      <c r="H765" t="s">
        <v>288</v>
      </c>
      <c r="K765" s="40">
        <v>-4326804.38</v>
      </c>
      <c r="M765" s="40">
        <v>-496491.29</v>
      </c>
      <c r="O765" s="40">
        <v>-3830313.09</v>
      </c>
      <c r="Q765">
        <v>-771.5</v>
      </c>
    </row>
    <row r="766" spans="3:18" x14ac:dyDescent="0.25">
      <c r="C766" t="s">
        <v>174</v>
      </c>
      <c r="D766" t="s">
        <v>176</v>
      </c>
      <c r="E766">
        <v>2210808</v>
      </c>
      <c r="H766" t="s">
        <v>855</v>
      </c>
      <c r="K766">
        <v>0</v>
      </c>
      <c r="M766">
        <v>0</v>
      </c>
      <c r="O766">
        <v>0</v>
      </c>
    </row>
    <row r="767" spans="3:18" x14ac:dyDescent="0.25">
      <c r="E767" t="s">
        <v>289</v>
      </c>
      <c r="K767" s="40">
        <v>-26872485.370000001</v>
      </c>
      <c r="M767" s="40">
        <v>-17091051.41</v>
      </c>
      <c r="O767" s="40">
        <v>-9781433.9600000009</v>
      </c>
      <c r="Q767">
        <v>-57.2</v>
      </c>
      <c r="R767" t="s">
        <v>205</v>
      </c>
    </row>
    <row r="768" spans="3:18" x14ac:dyDescent="0.25">
      <c r="C768" t="s">
        <v>174</v>
      </c>
      <c r="D768" t="s">
        <v>176</v>
      </c>
      <c r="E768">
        <v>210700</v>
      </c>
      <c r="H768" t="s">
        <v>1372</v>
      </c>
      <c r="K768">
        <v>0</v>
      </c>
      <c r="M768">
        <v>0</v>
      </c>
      <c r="O768">
        <v>0</v>
      </c>
    </row>
    <row r="769" spans="3:18" x14ac:dyDescent="0.25">
      <c r="C769" t="s">
        <v>174</v>
      </c>
      <c r="D769" t="s">
        <v>176</v>
      </c>
      <c r="E769">
        <v>210701</v>
      </c>
      <c r="H769" t="s">
        <v>1372</v>
      </c>
      <c r="K769">
        <v>0</v>
      </c>
      <c r="M769">
        <v>0</v>
      </c>
      <c r="O769">
        <v>0</v>
      </c>
    </row>
    <row r="770" spans="3:18" x14ac:dyDescent="0.25">
      <c r="E770" t="s">
        <v>1373</v>
      </c>
      <c r="K770">
        <v>0</v>
      </c>
      <c r="M770">
        <v>0</v>
      </c>
      <c r="O770">
        <v>0</v>
      </c>
      <c r="R770" t="s">
        <v>205</v>
      </c>
    </row>
    <row r="771" spans="3:18" x14ac:dyDescent="0.25">
      <c r="C771" t="s">
        <v>174</v>
      </c>
      <c r="D771" t="s">
        <v>176</v>
      </c>
      <c r="E771">
        <v>210600</v>
      </c>
      <c r="H771" t="s">
        <v>1374</v>
      </c>
      <c r="K771">
        <v>0</v>
      </c>
      <c r="M771">
        <v>0</v>
      </c>
      <c r="O771">
        <v>0</v>
      </c>
    </row>
    <row r="772" spans="3:18" x14ac:dyDescent="0.25">
      <c r="C772" t="s">
        <v>174</v>
      </c>
      <c r="D772" t="s">
        <v>176</v>
      </c>
      <c r="E772">
        <v>210601</v>
      </c>
      <c r="H772" t="s">
        <v>1375</v>
      </c>
      <c r="K772">
        <v>0</v>
      </c>
      <c r="M772">
        <v>0</v>
      </c>
      <c r="O772">
        <v>0</v>
      </c>
    </row>
    <row r="773" spans="3:18" x14ac:dyDescent="0.25">
      <c r="C773" t="s">
        <v>174</v>
      </c>
      <c r="D773" t="s">
        <v>176</v>
      </c>
      <c r="E773">
        <v>2210600</v>
      </c>
      <c r="H773" t="s">
        <v>1376</v>
      </c>
      <c r="K773">
        <v>0</v>
      </c>
      <c r="M773">
        <v>0</v>
      </c>
      <c r="O773">
        <v>0</v>
      </c>
    </row>
    <row r="774" spans="3:18" x14ac:dyDescent="0.25">
      <c r="C774" t="s">
        <v>174</v>
      </c>
      <c r="D774" t="s">
        <v>176</v>
      </c>
      <c r="E774">
        <v>2210601</v>
      </c>
      <c r="H774" t="s">
        <v>1377</v>
      </c>
      <c r="K774">
        <v>0</v>
      </c>
      <c r="M774">
        <v>0</v>
      </c>
      <c r="O774">
        <v>0</v>
      </c>
    </row>
    <row r="775" spans="3:18" x14ac:dyDescent="0.25">
      <c r="C775" t="s">
        <v>174</v>
      </c>
      <c r="D775" t="s">
        <v>176</v>
      </c>
      <c r="E775">
        <v>2210603</v>
      </c>
      <c r="H775" t="s">
        <v>290</v>
      </c>
      <c r="K775" s="40">
        <v>-65706656.189999998</v>
      </c>
      <c r="M775" s="40">
        <v>-52813265.960000001</v>
      </c>
      <c r="O775" s="40">
        <v>-12893390.23</v>
      </c>
      <c r="Q775">
        <v>-24.4</v>
      </c>
    </row>
    <row r="776" spans="3:18" x14ac:dyDescent="0.25">
      <c r="C776" t="s">
        <v>174</v>
      </c>
      <c r="D776" t="s">
        <v>176</v>
      </c>
      <c r="E776">
        <v>2210604</v>
      </c>
      <c r="H776" t="s">
        <v>291</v>
      </c>
      <c r="K776" s="40">
        <v>-18944982.73</v>
      </c>
      <c r="M776" s="40">
        <v>-18931339.82</v>
      </c>
      <c r="O776" s="40">
        <v>-13642.91</v>
      </c>
      <c r="Q776">
        <v>-0.1</v>
      </c>
    </row>
    <row r="777" spans="3:18" x14ac:dyDescent="0.25">
      <c r="E777" t="s">
        <v>292</v>
      </c>
      <c r="K777" s="40">
        <v>-84651638.920000002</v>
      </c>
      <c r="M777" s="40">
        <v>-71744605.780000001</v>
      </c>
      <c r="O777" s="40">
        <v>-12907033.140000001</v>
      </c>
      <c r="Q777">
        <v>-18</v>
      </c>
      <c r="R777" t="s">
        <v>205</v>
      </c>
    </row>
    <row r="778" spans="3:18" x14ac:dyDescent="0.25">
      <c r="C778" t="s">
        <v>174</v>
      </c>
      <c r="D778" t="s">
        <v>176</v>
      </c>
      <c r="E778">
        <v>140600</v>
      </c>
      <c r="H778" t="s">
        <v>607</v>
      </c>
      <c r="K778">
        <v>0</v>
      </c>
      <c r="M778">
        <v>0</v>
      </c>
      <c r="O778">
        <v>0</v>
      </c>
    </row>
    <row r="779" spans="3:18" x14ac:dyDescent="0.25">
      <c r="C779" t="s">
        <v>174</v>
      </c>
      <c r="D779" t="s">
        <v>176</v>
      </c>
      <c r="E779">
        <v>140601</v>
      </c>
      <c r="H779" t="s">
        <v>608</v>
      </c>
      <c r="K779">
        <v>0</v>
      </c>
      <c r="M779">
        <v>0</v>
      </c>
      <c r="O779">
        <v>0</v>
      </c>
    </row>
    <row r="780" spans="3:18" x14ac:dyDescent="0.25">
      <c r="C780" t="s">
        <v>174</v>
      </c>
      <c r="D780" t="s">
        <v>176</v>
      </c>
      <c r="E780">
        <v>210410</v>
      </c>
      <c r="H780" t="s">
        <v>609</v>
      </c>
      <c r="K780">
        <v>0</v>
      </c>
      <c r="M780">
        <v>0</v>
      </c>
      <c r="O780">
        <v>0</v>
      </c>
    </row>
    <row r="781" spans="3:18" x14ac:dyDescent="0.25">
      <c r="C781" t="s">
        <v>174</v>
      </c>
      <c r="D781" t="s">
        <v>176</v>
      </c>
      <c r="E781">
        <v>210420</v>
      </c>
      <c r="H781" t="s">
        <v>1378</v>
      </c>
      <c r="K781">
        <v>0</v>
      </c>
      <c r="M781">
        <v>0</v>
      </c>
      <c r="O781">
        <v>0</v>
      </c>
    </row>
    <row r="782" spans="3:18" x14ac:dyDescent="0.25">
      <c r="C782" t="s">
        <v>174</v>
      </c>
      <c r="D782" t="s">
        <v>176</v>
      </c>
      <c r="E782">
        <v>210421</v>
      </c>
      <c r="H782" t="s">
        <v>1379</v>
      </c>
      <c r="K782">
        <v>0</v>
      </c>
      <c r="M782">
        <v>0</v>
      </c>
      <c r="O782">
        <v>0</v>
      </c>
    </row>
    <row r="783" spans="3:18" x14ac:dyDescent="0.25">
      <c r="C783" t="s">
        <v>174</v>
      </c>
      <c r="D783" t="s">
        <v>176</v>
      </c>
      <c r="E783">
        <v>2210410</v>
      </c>
      <c r="H783" t="s">
        <v>293</v>
      </c>
      <c r="K783" s="40">
        <v>-671000</v>
      </c>
      <c r="M783" s="40">
        <v>-671000</v>
      </c>
      <c r="O783">
        <v>0</v>
      </c>
    </row>
    <row r="784" spans="3:18" x14ac:dyDescent="0.25">
      <c r="E784" t="s">
        <v>294</v>
      </c>
      <c r="K784" s="40">
        <v>-671000</v>
      </c>
      <c r="M784" s="40">
        <v>-671000</v>
      </c>
      <c r="O784">
        <v>0</v>
      </c>
      <c r="R784" t="s">
        <v>205</v>
      </c>
    </row>
    <row r="785" spans="3:18" x14ac:dyDescent="0.25">
      <c r="C785" t="s">
        <v>174</v>
      </c>
      <c r="D785" t="s">
        <v>176</v>
      </c>
      <c r="E785">
        <v>210400</v>
      </c>
      <c r="H785" t="s">
        <v>610</v>
      </c>
      <c r="K785">
        <v>0</v>
      </c>
      <c r="M785">
        <v>0</v>
      </c>
      <c r="O785">
        <v>0</v>
      </c>
    </row>
    <row r="786" spans="3:18" x14ac:dyDescent="0.25">
      <c r="C786" t="s">
        <v>174</v>
      </c>
      <c r="D786" t="s">
        <v>176</v>
      </c>
      <c r="E786">
        <v>2210400</v>
      </c>
      <c r="H786" t="s">
        <v>1380</v>
      </c>
      <c r="K786">
        <v>0</v>
      </c>
      <c r="M786">
        <v>0</v>
      </c>
      <c r="O786">
        <v>0</v>
      </c>
    </row>
    <row r="787" spans="3:18" x14ac:dyDescent="0.25">
      <c r="E787" t="s">
        <v>611</v>
      </c>
      <c r="K787">
        <v>0</v>
      </c>
      <c r="M787">
        <v>0</v>
      </c>
      <c r="O787">
        <v>0</v>
      </c>
      <c r="R787" t="s">
        <v>205</v>
      </c>
    </row>
    <row r="788" spans="3:18" x14ac:dyDescent="0.25">
      <c r="C788" t="s">
        <v>174</v>
      </c>
      <c r="D788" t="s">
        <v>176</v>
      </c>
      <c r="E788">
        <v>210500</v>
      </c>
      <c r="H788" t="s">
        <v>612</v>
      </c>
      <c r="K788">
        <v>0</v>
      </c>
      <c r="M788">
        <v>0</v>
      </c>
      <c r="O788">
        <v>0</v>
      </c>
    </row>
    <row r="789" spans="3:18" x14ac:dyDescent="0.25">
      <c r="C789" t="s">
        <v>174</v>
      </c>
      <c r="D789" t="s">
        <v>176</v>
      </c>
      <c r="E789">
        <v>210501</v>
      </c>
      <c r="H789" t="s">
        <v>612</v>
      </c>
      <c r="K789">
        <v>0</v>
      </c>
      <c r="M789">
        <v>0</v>
      </c>
      <c r="O789">
        <v>0</v>
      </c>
    </row>
    <row r="790" spans="3:18" x14ac:dyDescent="0.25">
      <c r="E790" t="s">
        <v>613</v>
      </c>
      <c r="K790">
        <v>0</v>
      </c>
      <c r="M790">
        <v>0</v>
      </c>
      <c r="O790">
        <v>0</v>
      </c>
      <c r="R790" t="s">
        <v>205</v>
      </c>
    </row>
    <row r="791" spans="3:18" x14ac:dyDescent="0.25">
      <c r="C791" t="s">
        <v>174</v>
      </c>
      <c r="D791" t="s">
        <v>176</v>
      </c>
      <c r="E791">
        <v>2210803</v>
      </c>
      <c r="H791" t="s">
        <v>1381</v>
      </c>
      <c r="K791">
        <v>0</v>
      </c>
      <c r="M791">
        <v>0</v>
      </c>
      <c r="O791">
        <v>0</v>
      </c>
    </row>
    <row r="792" spans="3:18" x14ac:dyDescent="0.25">
      <c r="C792" t="s">
        <v>174</v>
      </c>
      <c r="D792" t="s">
        <v>176</v>
      </c>
      <c r="E792">
        <v>2210809</v>
      </c>
      <c r="H792" t="s">
        <v>1382</v>
      </c>
      <c r="K792">
        <v>0</v>
      </c>
      <c r="M792">
        <v>0</v>
      </c>
      <c r="O792">
        <v>0</v>
      </c>
    </row>
    <row r="793" spans="3:18" x14ac:dyDescent="0.25">
      <c r="C793" t="s">
        <v>174</v>
      </c>
      <c r="D793" t="s">
        <v>176</v>
      </c>
      <c r="E793">
        <v>2210810</v>
      </c>
      <c r="H793" t="s">
        <v>1383</v>
      </c>
      <c r="K793">
        <v>0</v>
      </c>
      <c r="M793">
        <v>0</v>
      </c>
      <c r="O793">
        <v>0</v>
      </c>
    </row>
    <row r="794" spans="3:18" x14ac:dyDescent="0.25">
      <c r="C794" t="s">
        <v>174</v>
      </c>
      <c r="D794" t="s">
        <v>176</v>
      </c>
      <c r="E794">
        <v>2210811</v>
      </c>
      <c r="H794" t="s">
        <v>295</v>
      </c>
      <c r="K794" s="40">
        <v>-363497024.01999998</v>
      </c>
      <c r="M794" s="40">
        <v>-365842694.86000001</v>
      </c>
      <c r="O794" s="40">
        <v>2345670.84</v>
      </c>
      <c r="Q794">
        <v>0.6</v>
      </c>
    </row>
    <row r="795" spans="3:18" x14ac:dyDescent="0.25">
      <c r="E795" t="s">
        <v>296</v>
      </c>
      <c r="K795" s="40">
        <v>-363497024.01999998</v>
      </c>
      <c r="M795" s="40">
        <v>-365842694.86000001</v>
      </c>
      <c r="O795" s="40">
        <v>2345670.84</v>
      </c>
      <c r="Q795">
        <v>0.6</v>
      </c>
      <c r="R795" t="s">
        <v>205</v>
      </c>
    </row>
    <row r="796" spans="3:18" x14ac:dyDescent="0.25">
      <c r="C796" t="s">
        <v>174</v>
      </c>
      <c r="D796" t="s">
        <v>176</v>
      </c>
      <c r="E796">
        <v>200820</v>
      </c>
      <c r="H796" t="s">
        <v>614</v>
      </c>
      <c r="K796">
        <v>0</v>
      </c>
      <c r="M796">
        <v>0</v>
      </c>
      <c r="O796">
        <v>0</v>
      </c>
    </row>
    <row r="797" spans="3:18" x14ac:dyDescent="0.25">
      <c r="E797" t="s">
        <v>616</v>
      </c>
      <c r="K797">
        <v>0</v>
      </c>
      <c r="M797">
        <v>0</v>
      </c>
      <c r="O797">
        <v>0</v>
      </c>
      <c r="R797" t="s">
        <v>205</v>
      </c>
    </row>
    <row r="798" spans="3:18" x14ac:dyDescent="0.25">
      <c r="C798" t="s">
        <v>174</v>
      </c>
      <c r="D798" t="s">
        <v>176</v>
      </c>
      <c r="E798">
        <v>2230200</v>
      </c>
      <c r="H798" t="s">
        <v>1159</v>
      </c>
      <c r="K798">
        <v>0</v>
      </c>
      <c r="M798">
        <v>0</v>
      </c>
      <c r="O798">
        <v>0</v>
      </c>
    </row>
    <row r="799" spans="3:18" x14ac:dyDescent="0.25">
      <c r="K799">
        <v>0</v>
      </c>
      <c r="M799">
        <v>0</v>
      </c>
      <c r="O799">
        <v>0</v>
      </c>
      <c r="R799" t="s">
        <v>205</v>
      </c>
    </row>
    <row r="800" spans="3:18" x14ac:dyDescent="0.25">
      <c r="C800" t="s">
        <v>174</v>
      </c>
      <c r="D800" t="s">
        <v>176</v>
      </c>
      <c r="E800">
        <v>200810</v>
      </c>
      <c r="H800" t="s">
        <v>1384</v>
      </c>
      <c r="K800">
        <v>0</v>
      </c>
      <c r="M800">
        <v>0</v>
      </c>
      <c r="O800">
        <v>0</v>
      </c>
    </row>
    <row r="801" spans="3:18" x14ac:dyDescent="0.25">
      <c r="E801" t="s">
        <v>618</v>
      </c>
      <c r="K801">
        <v>0</v>
      </c>
      <c r="M801">
        <v>0</v>
      </c>
      <c r="O801">
        <v>0</v>
      </c>
      <c r="R801" t="s">
        <v>205</v>
      </c>
    </row>
    <row r="802" spans="3:18" x14ac:dyDescent="0.25">
      <c r="C802" t="s">
        <v>174</v>
      </c>
      <c r="D802" t="s">
        <v>176</v>
      </c>
      <c r="E802">
        <v>200001</v>
      </c>
      <c r="H802" t="s">
        <v>620</v>
      </c>
      <c r="K802">
        <v>0</v>
      </c>
      <c r="M802">
        <v>0</v>
      </c>
      <c r="O802">
        <v>0</v>
      </c>
    </row>
    <row r="803" spans="3:18" x14ac:dyDescent="0.25">
      <c r="C803" t="s">
        <v>174</v>
      </c>
      <c r="D803" t="s">
        <v>176</v>
      </c>
      <c r="E803">
        <v>200003</v>
      </c>
      <c r="H803" t="s">
        <v>621</v>
      </c>
      <c r="K803">
        <v>0</v>
      </c>
      <c r="M803">
        <v>0</v>
      </c>
      <c r="O803">
        <v>0</v>
      </c>
    </row>
    <row r="804" spans="3:18" x14ac:dyDescent="0.25">
      <c r="C804" t="s">
        <v>174</v>
      </c>
      <c r="D804" t="s">
        <v>176</v>
      </c>
      <c r="E804">
        <v>200005</v>
      </c>
      <c r="H804" t="s">
        <v>1385</v>
      </c>
      <c r="K804">
        <v>0</v>
      </c>
      <c r="M804">
        <v>0</v>
      </c>
      <c r="O804">
        <v>0</v>
      </c>
    </row>
    <row r="805" spans="3:18" x14ac:dyDescent="0.25">
      <c r="C805" t="s">
        <v>174</v>
      </c>
      <c r="D805" t="s">
        <v>176</v>
      </c>
      <c r="E805">
        <v>200100</v>
      </c>
      <c r="H805" t="s">
        <v>622</v>
      </c>
      <c r="K805">
        <v>0</v>
      </c>
      <c r="M805">
        <v>0</v>
      </c>
      <c r="O805">
        <v>0</v>
      </c>
    </row>
    <row r="806" spans="3:18" x14ac:dyDescent="0.25">
      <c r="C806" t="s">
        <v>174</v>
      </c>
      <c r="D806" t="s">
        <v>176</v>
      </c>
      <c r="E806">
        <v>200101</v>
      </c>
      <c r="H806" t="s">
        <v>1386</v>
      </c>
      <c r="K806">
        <v>0</v>
      </c>
      <c r="M806">
        <v>0</v>
      </c>
      <c r="O806">
        <v>0</v>
      </c>
    </row>
    <row r="807" spans="3:18" x14ac:dyDescent="0.25">
      <c r="C807" t="s">
        <v>174</v>
      </c>
      <c r="D807" t="s">
        <v>176</v>
      </c>
      <c r="E807">
        <v>200102</v>
      </c>
      <c r="H807" t="s">
        <v>1387</v>
      </c>
      <c r="K807">
        <v>0</v>
      </c>
      <c r="M807">
        <v>0</v>
      </c>
      <c r="O807">
        <v>0</v>
      </c>
    </row>
    <row r="808" spans="3:18" x14ac:dyDescent="0.25">
      <c r="C808" t="s">
        <v>174</v>
      </c>
      <c r="D808" t="s">
        <v>176</v>
      </c>
      <c r="E808">
        <v>200103</v>
      </c>
      <c r="H808" t="s">
        <v>1388</v>
      </c>
      <c r="K808">
        <v>0</v>
      </c>
      <c r="M808">
        <v>0</v>
      </c>
      <c r="O808">
        <v>0</v>
      </c>
    </row>
    <row r="809" spans="3:18" x14ac:dyDescent="0.25">
      <c r="C809" t="s">
        <v>174</v>
      </c>
      <c r="D809" t="s">
        <v>176</v>
      </c>
      <c r="E809">
        <v>200150</v>
      </c>
      <c r="H809" t="s">
        <v>311</v>
      </c>
      <c r="K809">
        <v>0</v>
      </c>
      <c r="M809">
        <v>0</v>
      </c>
      <c r="O809">
        <v>0</v>
      </c>
    </row>
    <row r="810" spans="3:18" x14ac:dyDescent="0.25">
      <c r="C810" t="s">
        <v>174</v>
      </c>
      <c r="D810" t="s">
        <v>176</v>
      </c>
      <c r="E810">
        <v>200151</v>
      </c>
      <c r="H810" t="s">
        <v>623</v>
      </c>
      <c r="K810">
        <v>0</v>
      </c>
      <c r="M810">
        <v>0</v>
      </c>
      <c r="O810">
        <v>0</v>
      </c>
    </row>
    <row r="811" spans="3:18" x14ac:dyDescent="0.25">
      <c r="C811" t="s">
        <v>174</v>
      </c>
      <c r="D811" t="s">
        <v>176</v>
      </c>
      <c r="E811">
        <v>200152</v>
      </c>
      <c r="H811" t="s">
        <v>624</v>
      </c>
      <c r="K811">
        <v>0</v>
      </c>
      <c r="M811">
        <v>0</v>
      </c>
      <c r="O811">
        <v>0</v>
      </c>
    </row>
    <row r="812" spans="3:18" x14ac:dyDescent="0.25">
      <c r="C812" t="s">
        <v>174</v>
      </c>
      <c r="D812" t="s">
        <v>176</v>
      </c>
      <c r="E812">
        <v>200153</v>
      </c>
      <c r="H812" t="s">
        <v>1389</v>
      </c>
      <c r="K812">
        <v>0</v>
      </c>
      <c r="M812">
        <v>0</v>
      </c>
      <c r="O812">
        <v>0</v>
      </c>
    </row>
    <row r="813" spans="3:18" x14ac:dyDescent="0.25">
      <c r="C813" t="s">
        <v>174</v>
      </c>
      <c r="D813" t="s">
        <v>176</v>
      </c>
      <c r="E813">
        <v>200154</v>
      </c>
      <c r="H813" t="s">
        <v>1390</v>
      </c>
      <c r="K813">
        <v>0</v>
      </c>
      <c r="M813">
        <v>0</v>
      </c>
      <c r="O813">
        <v>0</v>
      </c>
    </row>
    <row r="814" spans="3:18" x14ac:dyDescent="0.25">
      <c r="C814" t="s">
        <v>174</v>
      </c>
      <c r="D814" t="s">
        <v>176</v>
      </c>
      <c r="E814">
        <v>200155</v>
      </c>
      <c r="H814" t="s">
        <v>1391</v>
      </c>
      <c r="K814">
        <v>0</v>
      </c>
      <c r="M814">
        <v>0</v>
      </c>
      <c r="O814">
        <v>0</v>
      </c>
    </row>
    <row r="815" spans="3:18" x14ac:dyDescent="0.25">
      <c r="C815" t="s">
        <v>174</v>
      </c>
      <c r="D815" t="s">
        <v>176</v>
      </c>
      <c r="E815">
        <v>200156</v>
      </c>
      <c r="H815" t="s">
        <v>1392</v>
      </c>
      <c r="K815">
        <v>0</v>
      </c>
      <c r="M815">
        <v>0</v>
      </c>
      <c r="O815">
        <v>0</v>
      </c>
    </row>
    <row r="816" spans="3:18" x14ac:dyDescent="0.25">
      <c r="C816" t="s">
        <v>174</v>
      </c>
      <c r="D816" t="s">
        <v>176</v>
      </c>
      <c r="E816">
        <v>200157</v>
      </c>
      <c r="H816" t="s">
        <v>1393</v>
      </c>
      <c r="K816">
        <v>0</v>
      </c>
      <c r="M816">
        <v>0</v>
      </c>
      <c r="O816">
        <v>0</v>
      </c>
    </row>
    <row r="817" spans="3:15" x14ac:dyDescent="0.25">
      <c r="C817" t="s">
        <v>174</v>
      </c>
      <c r="D817" t="s">
        <v>176</v>
      </c>
      <c r="E817">
        <v>200158</v>
      </c>
      <c r="H817" t="s">
        <v>1394</v>
      </c>
      <c r="K817">
        <v>0</v>
      </c>
      <c r="M817">
        <v>0</v>
      </c>
      <c r="O817">
        <v>0</v>
      </c>
    </row>
    <row r="818" spans="3:15" x14ac:dyDescent="0.25">
      <c r="C818" t="s">
        <v>174</v>
      </c>
      <c r="D818" t="s">
        <v>176</v>
      </c>
      <c r="E818">
        <v>200159</v>
      </c>
      <c r="H818" t="s">
        <v>1395</v>
      </c>
      <c r="K818">
        <v>0</v>
      </c>
      <c r="M818">
        <v>0</v>
      </c>
      <c r="O818">
        <v>0</v>
      </c>
    </row>
    <row r="819" spans="3:15" x14ac:dyDescent="0.25">
      <c r="C819" t="s">
        <v>174</v>
      </c>
      <c r="D819" t="s">
        <v>176</v>
      </c>
      <c r="E819">
        <v>200160</v>
      </c>
      <c r="H819" t="s">
        <v>1396</v>
      </c>
      <c r="K819">
        <v>0</v>
      </c>
      <c r="M819">
        <v>0</v>
      </c>
      <c r="O819">
        <v>0</v>
      </c>
    </row>
    <row r="820" spans="3:15" x14ac:dyDescent="0.25">
      <c r="C820" t="s">
        <v>174</v>
      </c>
      <c r="D820" t="s">
        <v>176</v>
      </c>
      <c r="E820">
        <v>200161</v>
      </c>
      <c r="H820" t="s">
        <v>1396</v>
      </c>
      <c r="K820">
        <v>0</v>
      </c>
      <c r="M820">
        <v>0</v>
      </c>
      <c r="O820">
        <v>0</v>
      </c>
    </row>
    <row r="821" spans="3:15" x14ac:dyDescent="0.25">
      <c r="C821" t="s">
        <v>174</v>
      </c>
      <c r="D821" t="s">
        <v>176</v>
      </c>
      <c r="E821">
        <v>200162</v>
      </c>
      <c r="H821" t="s">
        <v>1397</v>
      </c>
      <c r="K821">
        <v>0</v>
      </c>
      <c r="M821">
        <v>0</v>
      </c>
      <c r="O821">
        <v>0</v>
      </c>
    </row>
    <row r="822" spans="3:15" x14ac:dyDescent="0.25">
      <c r="C822" t="s">
        <v>174</v>
      </c>
      <c r="D822" t="s">
        <v>176</v>
      </c>
      <c r="E822">
        <v>200170</v>
      </c>
      <c r="H822" t="s">
        <v>311</v>
      </c>
      <c r="K822">
        <v>0</v>
      </c>
      <c r="M822">
        <v>0</v>
      </c>
      <c r="O822">
        <v>0</v>
      </c>
    </row>
    <row r="823" spans="3:15" x14ac:dyDescent="0.25">
      <c r="C823" t="s">
        <v>174</v>
      </c>
      <c r="D823" t="s">
        <v>176</v>
      </c>
      <c r="E823">
        <v>200171</v>
      </c>
      <c r="H823" t="s">
        <v>623</v>
      </c>
      <c r="K823">
        <v>0</v>
      </c>
      <c r="M823">
        <v>0</v>
      </c>
      <c r="O823">
        <v>0</v>
      </c>
    </row>
    <row r="824" spans="3:15" x14ac:dyDescent="0.25">
      <c r="C824" t="s">
        <v>174</v>
      </c>
      <c r="D824" t="s">
        <v>176</v>
      </c>
      <c r="E824">
        <v>200172</v>
      </c>
      <c r="H824" t="s">
        <v>624</v>
      </c>
      <c r="K824">
        <v>0</v>
      </c>
      <c r="M824">
        <v>0</v>
      </c>
      <c r="O824">
        <v>0</v>
      </c>
    </row>
    <row r="825" spans="3:15" x14ac:dyDescent="0.25">
      <c r="C825" t="s">
        <v>174</v>
      </c>
      <c r="D825" t="s">
        <v>176</v>
      </c>
      <c r="E825">
        <v>200173</v>
      </c>
      <c r="H825" t="s">
        <v>1389</v>
      </c>
      <c r="K825">
        <v>0</v>
      </c>
      <c r="M825">
        <v>0</v>
      </c>
      <c r="O825">
        <v>0</v>
      </c>
    </row>
    <row r="826" spans="3:15" x14ac:dyDescent="0.25">
      <c r="C826" t="s">
        <v>174</v>
      </c>
      <c r="D826" t="s">
        <v>176</v>
      </c>
      <c r="E826">
        <v>200174</v>
      </c>
      <c r="H826" t="s">
        <v>625</v>
      </c>
      <c r="K826">
        <v>0</v>
      </c>
      <c r="M826">
        <v>0</v>
      </c>
      <c r="O826">
        <v>0</v>
      </c>
    </row>
    <row r="827" spans="3:15" x14ac:dyDescent="0.25">
      <c r="C827" t="s">
        <v>174</v>
      </c>
      <c r="D827" t="s">
        <v>176</v>
      </c>
      <c r="E827">
        <v>200175</v>
      </c>
      <c r="H827" t="s">
        <v>1391</v>
      </c>
      <c r="K827">
        <v>0</v>
      </c>
      <c r="M827">
        <v>0</v>
      </c>
      <c r="O827">
        <v>0</v>
      </c>
    </row>
    <row r="828" spans="3:15" x14ac:dyDescent="0.25">
      <c r="C828" t="s">
        <v>174</v>
      </c>
      <c r="D828" t="s">
        <v>176</v>
      </c>
      <c r="E828">
        <v>200176</v>
      </c>
      <c r="H828" t="s">
        <v>1392</v>
      </c>
      <c r="K828">
        <v>0</v>
      </c>
      <c r="M828">
        <v>0</v>
      </c>
      <c r="O828">
        <v>0</v>
      </c>
    </row>
    <row r="829" spans="3:15" x14ac:dyDescent="0.25">
      <c r="C829" t="s">
        <v>174</v>
      </c>
      <c r="D829" t="s">
        <v>176</v>
      </c>
      <c r="E829">
        <v>200177</v>
      </c>
      <c r="H829" t="s">
        <v>1393</v>
      </c>
      <c r="K829">
        <v>0</v>
      </c>
      <c r="M829">
        <v>0</v>
      </c>
      <c r="O829">
        <v>0</v>
      </c>
    </row>
    <row r="830" spans="3:15" x14ac:dyDescent="0.25">
      <c r="C830" t="s">
        <v>174</v>
      </c>
      <c r="D830" t="s">
        <v>176</v>
      </c>
      <c r="E830">
        <v>200178</v>
      </c>
      <c r="H830" t="s">
        <v>1394</v>
      </c>
      <c r="K830">
        <v>0</v>
      </c>
      <c r="M830">
        <v>0</v>
      </c>
      <c r="O830">
        <v>0</v>
      </c>
    </row>
    <row r="831" spans="3:15" x14ac:dyDescent="0.25">
      <c r="C831" t="s">
        <v>174</v>
      </c>
      <c r="D831" t="s">
        <v>176</v>
      </c>
      <c r="E831">
        <v>200179</v>
      </c>
      <c r="H831" t="s">
        <v>1395</v>
      </c>
      <c r="K831">
        <v>0</v>
      </c>
      <c r="M831">
        <v>0</v>
      </c>
      <c r="O831">
        <v>0</v>
      </c>
    </row>
    <row r="832" spans="3:15" x14ac:dyDescent="0.25">
      <c r="C832" t="s">
        <v>174</v>
      </c>
      <c r="D832" t="s">
        <v>176</v>
      </c>
      <c r="E832">
        <v>200180</v>
      </c>
      <c r="H832" t="s">
        <v>1396</v>
      </c>
      <c r="K832">
        <v>0</v>
      </c>
      <c r="M832">
        <v>0</v>
      </c>
      <c r="O832">
        <v>0</v>
      </c>
    </row>
    <row r="833" spans="3:15" x14ac:dyDescent="0.25">
      <c r="C833" t="s">
        <v>174</v>
      </c>
      <c r="D833" t="s">
        <v>176</v>
      </c>
      <c r="E833">
        <v>200181</v>
      </c>
      <c r="H833" t="s">
        <v>1396</v>
      </c>
      <c r="K833">
        <v>0</v>
      </c>
      <c r="M833">
        <v>0</v>
      </c>
      <c r="O833">
        <v>0</v>
      </c>
    </row>
    <row r="834" spans="3:15" x14ac:dyDescent="0.25">
      <c r="C834" t="s">
        <v>174</v>
      </c>
      <c r="D834" t="s">
        <v>176</v>
      </c>
      <c r="E834">
        <v>200182</v>
      </c>
      <c r="H834" t="s">
        <v>1397</v>
      </c>
      <c r="K834">
        <v>0</v>
      </c>
      <c r="M834">
        <v>0</v>
      </c>
      <c r="O834">
        <v>0</v>
      </c>
    </row>
    <row r="835" spans="3:15" x14ac:dyDescent="0.25">
      <c r="C835" t="s">
        <v>174</v>
      </c>
      <c r="D835" t="s">
        <v>176</v>
      </c>
      <c r="E835">
        <v>200200</v>
      </c>
      <c r="H835" t="s">
        <v>626</v>
      </c>
      <c r="K835">
        <v>0</v>
      </c>
      <c r="M835">
        <v>0</v>
      </c>
      <c r="O835">
        <v>0</v>
      </c>
    </row>
    <row r="836" spans="3:15" x14ac:dyDescent="0.25">
      <c r="C836" t="s">
        <v>174</v>
      </c>
      <c r="D836" t="s">
        <v>176</v>
      </c>
      <c r="E836">
        <v>200201</v>
      </c>
      <c r="H836" t="s">
        <v>627</v>
      </c>
      <c r="K836">
        <v>0</v>
      </c>
      <c r="M836">
        <v>0</v>
      </c>
      <c r="O836">
        <v>0</v>
      </c>
    </row>
    <row r="837" spans="3:15" x14ac:dyDescent="0.25">
      <c r="C837" t="s">
        <v>174</v>
      </c>
      <c r="D837" t="s">
        <v>176</v>
      </c>
      <c r="E837">
        <v>200202</v>
      </c>
      <c r="H837" t="s">
        <v>628</v>
      </c>
      <c r="K837">
        <v>0</v>
      </c>
      <c r="M837">
        <v>0</v>
      </c>
      <c r="O837">
        <v>0</v>
      </c>
    </row>
    <row r="838" spans="3:15" x14ac:dyDescent="0.25">
      <c r="C838" t="s">
        <v>174</v>
      </c>
      <c r="D838" t="s">
        <v>176</v>
      </c>
      <c r="E838">
        <v>200203</v>
      </c>
      <c r="H838" t="s">
        <v>629</v>
      </c>
      <c r="K838">
        <v>0</v>
      </c>
      <c r="M838">
        <v>0</v>
      </c>
      <c r="O838">
        <v>0</v>
      </c>
    </row>
    <row r="839" spans="3:15" x14ac:dyDescent="0.25">
      <c r="C839" t="s">
        <v>174</v>
      </c>
      <c r="D839" t="s">
        <v>176</v>
      </c>
      <c r="E839">
        <v>200204</v>
      </c>
      <c r="H839" t="s">
        <v>630</v>
      </c>
      <c r="K839">
        <v>0</v>
      </c>
      <c r="M839">
        <v>0</v>
      </c>
      <c r="O839">
        <v>0</v>
      </c>
    </row>
    <row r="840" spans="3:15" x14ac:dyDescent="0.25">
      <c r="C840" t="s">
        <v>174</v>
      </c>
      <c r="D840" t="s">
        <v>176</v>
      </c>
      <c r="E840">
        <v>200205</v>
      </c>
      <c r="H840" t="s">
        <v>1398</v>
      </c>
      <c r="K840">
        <v>0</v>
      </c>
      <c r="M840">
        <v>0</v>
      </c>
      <c r="O840">
        <v>0</v>
      </c>
    </row>
    <row r="841" spans="3:15" x14ac:dyDescent="0.25">
      <c r="C841" t="s">
        <v>174</v>
      </c>
      <c r="D841" t="s">
        <v>176</v>
      </c>
      <c r="E841">
        <v>200206</v>
      </c>
      <c r="H841" t="s">
        <v>299</v>
      </c>
      <c r="K841">
        <v>0</v>
      </c>
      <c r="M841">
        <v>0</v>
      </c>
      <c r="O841">
        <v>0</v>
      </c>
    </row>
    <row r="842" spans="3:15" x14ac:dyDescent="0.25">
      <c r="C842" t="s">
        <v>174</v>
      </c>
      <c r="D842" t="s">
        <v>176</v>
      </c>
      <c r="E842">
        <v>200300</v>
      </c>
      <c r="H842" t="s">
        <v>631</v>
      </c>
      <c r="K842">
        <v>0</v>
      </c>
      <c r="M842">
        <v>0</v>
      </c>
      <c r="O842">
        <v>0</v>
      </c>
    </row>
    <row r="843" spans="3:15" x14ac:dyDescent="0.25">
      <c r="C843" t="s">
        <v>174</v>
      </c>
      <c r="D843" t="s">
        <v>176</v>
      </c>
      <c r="E843">
        <v>200301</v>
      </c>
      <c r="H843" t="s">
        <v>632</v>
      </c>
      <c r="K843">
        <v>0</v>
      </c>
      <c r="M843">
        <v>0</v>
      </c>
      <c r="O843">
        <v>0</v>
      </c>
    </row>
    <row r="844" spans="3:15" x14ac:dyDescent="0.25">
      <c r="C844" t="s">
        <v>174</v>
      </c>
      <c r="D844" t="s">
        <v>176</v>
      </c>
      <c r="E844">
        <v>200302</v>
      </c>
      <c r="H844" t="s">
        <v>631</v>
      </c>
      <c r="K844">
        <v>0</v>
      </c>
      <c r="M844">
        <v>0</v>
      </c>
      <c r="O844">
        <v>0</v>
      </c>
    </row>
    <row r="845" spans="3:15" x14ac:dyDescent="0.25">
      <c r="C845" t="s">
        <v>174</v>
      </c>
      <c r="D845" t="s">
        <v>176</v>
      </c>
      <c r="E845">
        <v>200400</v>
      </c>
      <c r="H845" t="s">
        <v>636</v>
      </c>
      <c r="K845">
        <v>0</v>
      </c>
      <c r="M845">
        <v>0</v>
      </c>
      <c r="O845">
        <v>0</v>
      </c>
    </row>
    <row r="846" spans="3:15" x14ac:dyDescent="0.25">
      <c r="C846" t="s">
        <v>174</v>
      </c>
      <c r="D846" t="s">
        <v>176</v>
      </c>
      <c r="E846">
        <v>200401</v>
      </c>
      <c r="H846" t="s">
        <v>1399</v>
      </c>
      <c r="K846">
        <v>0</v>
      </c>
      <c r="M846">
        <v>0</v>
      </c>
      <c r="O846">
        <v>0</v>
      </c>
    </row>
    <row r="847" spans="3:15" x14ac:dyDescent="0.25">
      <c r="C847" t="s">
        <v>174</v>
      </c>
      <c r="D847" t="s">
        <v>176</v>
      </c>
      <c r="E847">
        <v>200402</v>
      </c>
      <c r="H847" t="s">
        <v>302</v>
      </c>
      <c r="K847">
        <v>0</v>
      </c>
      <c r="M847">
        <v>0</v>
      </c>
      <c r="O847">
        <v>0</v>
      </c>
    </row>
    <row r="848" spans="3:15" x14ac:dyDescent="0.25">
      <c r="C848" t="s">
        <v>174</v>
      </c>
      <c r="D848" t="s">
        <v>176</v>
      </c>
      <c r="E848">
        <v>200403</v>
      </c>
      <c r="H848" t="s">
        <v>1400</v>
      </c>
      <c r="K848">
        <v>0</v>
      </c>
      <c r="M848">
        <v>0</v>
      </c>
      <c r="O848">
        <v>0</v>
      </c>
    </row>
    <row r="849" spans="3:15" x14ac:dyDescent="0.25">
      <c r="C849" t="s">
        <v>174</v>
      </c>
      <c r="D849" t="s">
        <v>176</v>
      </c>
      <c r="E849">
        <v>200500</v>
      </c>
      <c r="H849" t="s">
        <v>639</v>
      </c>
      <c r="K849">
        <v>0</v>
      </c>
      <c r="M849">
        <v>0</v>
      </c>
      <c r="O849">
        <v>0</v>
      </c>
    </row>
    <row r="850" spans="3:15" x14ac:dyDescent="0.25">
      <c r="C850" t="s">
        <v>174</v>
      </c>
      <c r="D850" t="s">
        <v>176</v>
      </c>
      <c r="E850">
        <v>200600</v>
      </c>
      <c r="H850" t="s">
        <v>1401</v>
      </c>
      <c r="K850">
        <v>0</v>
      </c>
      <c r="M850">
        <v>0</v>
      </c>
      <c r="O850">
        <v>0</v>
      </c>
    </row>
    <row r="851" spans="3:15" x14ac:dyDescent="0.25">
      <c r="C851" t="s">
        <v>174</v>
      </c>
      <c r="D851" t="s">
        <v>176</v>
      </c>
      <c r="E851">
        <v>200601</v>
      </c>
      <c r="H851" t="s">
        <v>1402</v>
      </c>
      <c r="K851">
        <v>0</v>
      </c>
      <c r="M851">
        <v>0</v>
      </c>
      <c r="O851">
        <v>0</v>
      </c>
    </row>
    <row r="852" spans="3:15" x14ac:dyDescent="0.25">
      <c r="C852" t="s">
        <v>174</v>
      </c>
      <c r="D852" t="s">
        <v>176</v>
      </c>
      <c r="E852">
        <v>200700</v>
      </c>
      <c r="H852" t="s">
        <v>642</v>
      </c>
      <c r="K852">
        <v>0</v>
      </c>
      <c r="M852">
        <v>0</v>
      </c>
      <c r="O852">
        <v>0</v>
      </c>
    </row>
    <row r="853" spans="3:15" x14ac:dyDescent="0.25">
      <c r="C853" t="s">
        <v>174</v>
      </c>
      <c r="D853" t="s">
        <v>176</v>
      </c>
      <c r="E853">
        <v>200701</v>
      </c>
      <c r="H853" t="s">
        <v>643</v>
      </c>
      <c r="K853">
        <v>0</v>
      </c>
      <c r="M853">
        <v>0</v>
      </c>
      <c r="O853">
        <v>0</v>
      </c>
    </row>
    <row r="854" spans="3:15" x14ac:dyDescent="0.25">
      <c r="C854" t="s">
        <v>174</v>
      </c>
      <c r="D854" t="s">
        <v>176</v>
      </c>
      <c r="E854">
        <v>200702</v>
      </c>
      <c r="H854" t="s">
        <v>1403</v>
      </c>
      <c r="K854">
        <v>0</v>
      </c>
      <c r="M854">
        <v>0</v>
      </c>
      <c r="O854">
        <v>0</v>
      </c>
    </row>
    <row r="855" spans="3:15" x14ac:dyDescent="0.25">
      <c r="C855" t="s">
        <v>174</v>
      </c>
      <c r="D855" t="s">
        <v>176</v>
      </c>
      <c r="E855">
        <v>200703</v>
      </c>
      <c r="H855" t="s">
        <v>1404</v>
      </c>
      <c r="K855">
        <v>0</v>
      </c>
      <c r="M855">
        <v>0</v>
      </c>
      <c r="O855">
        <v>0</v>
      </c>
    </row>
    <row r="856" spans="3:15" x14ac:dyDescent="0.25">
      <c r="C856" t="s">
        <v>174</v>
      </c>
      <c r="D856" t="s">
        <v>176</v>
      </c>
      <c r="E856">
        <v>200704</v>
      </c>
      <c r="H856" t="s">
        <v>1405</v>
      </c>
      <c r="K856">
        <v>0</v>
      </c>
      <c r="M856">
        <v>0</v>
      </c>
      <c r="O856">
        <v>0</v>
      </c>
    </row>
    <row r="857" spans="3:15" x14ac:dyDescent="0.25">
      <c r="C857" t="s">
        <v>174</v>
      </c>
      <c r="D857" t="s">
        <v>176</v>
      </c>
      <c r="E857">
        <v>200705</v>
      </c>
      <c r="H857" t="s">
        <v>1406</v>
      </c>
      <c r="K857">
        <v>0</v>
      </c>
      <c r="M857">
        <v>0</v>
      </c>
      <c r="O857">
        <v>0</v>
      </c>
    </row>
    <row r="858" spans="3:15" x14ac:dyDescent="0.25">
      <c r="C858" t="s">
        <v>174</v>
      </c>
      <c r="D858" t="s">
        <v>176</v>
      </c>
      <c r="E858">
        <v>200706</v>
      </c>
      <c r="H858" t="s">
        <v>1407</v>
      </c>
      <c r="K858">
        <v>0</v>
      </c>
      <c r="M858">
        <v>0</v>
      </c>
      <c r="O858">
        <v>0</v>
      </c>
    </row>
    <row r="859" spans="3:15" x14ac:dyDescent="0.25">
      <c r="C859" t="s">
        <v>174</v>
      </c>
      <c r="D859" t="s">
        <v>176</v>
      </c>
      <c r="E859">
        <v>200707</v>
      </c>
      <c r="H859" t="s">
        <v>1408</v>
      </c>
      <c r="K859">
        <v>0</v>
      </c>
      <c r="M859">
        <v>0</v>
      </c>
      <c r="O859">
        <v>0</v>
      </c>
    </row>
    <row r="860" spans="3:15" x14ac:dyDescent="0.25">
      <c r="C860" t="s">
        <v>174</v>
      </c>
      <c r="D860" t="s">
        <v>176</v>
      </c>
      <c r="E860">
        <v>200708</v>
      </c>
      <c r="H860" t="s">
        <v>644</v>
      </c>
      <c r="K860">
        <v>0</v>
      </c>
      <c r="M860">
        <v>0</v>
      </c>
      <c r="O860">
        <v>0</v>
      </c>
    </row>
    <row r="861" spans="3:15" x14ac:dyDescent="0.25">
      <c r="C861" t="s">
        <v>174</v>
      </c>
      <c r="D861" t="s">
        <v>176</v>
      </c>
      <c r="E861">
        <v>200709</v>
      </c>
      <c r="H861" t="s">
        <v>645</v>
      </c>
      <c r="K861">
        <v>0</v>
      </c>
      <c r="M861">
        <v>0</v>
      </c>
      <c r="O861">
        <v>0</v>
      </c>
    </row>
    <row r="862" spans="3:15" x14ac:dyDescent="0.25">
      <c r="C862" t="s">
        <v>174</v>
      </c>
      <c r="D862" t="s">
        <v>176</v>
      </c>
      <c r="E862">
        <v>200710</v>
      </c>
      <c r="H862" t="s">
        <v>1409</v>
      </c>
      <c r="K862">
        <v>0</v>
      </c>
      <c r="M862">
        <v>0</v>
      </c>
      <c r="O862">
        <v>0</v>
      </c>
    </row>
    <row r="863" spans="3:15" x14ac:dyDescent="0.25">
      <c r="C863" t="s">
        <v>174</v>
      </c>
      <c r="D863" t="s">
        <v>176</v>
      </c>
      <c r="E863">
        <v>200711</v>
      </c>
      <c r="H863" t="s">
        <v>646</v>
      </c>
      <c r="K863">
        <v>0</v>
      </c>
      <c r="M863">
        <v>0</v>
      </c>
      <c r="O863">
        <v>0</v>
      </c>
    </row>
    <row r="864" spans="3:15" x14ac:dyDescent="0.25">
      <c r="C864" t="s">
        <v>174</v>
      </c>
      <c r="D864" t="s">
        <v>176</v>
      </c>
      <c r="E864">
        <v>200712</v>
      </c>
      <c r="H864" t="s">
        <v>1410</v>
      </c>
      <c r="K864">
        <v>0</v>
      </c>
      <c r="M864">
        <v>0</v>
      </c>
      <c r="O864">
        <v>0</v>
      </c>
    </row>
    <row r="865" spans="3:15" x14ac:dyDescent="0.25">
      <c r="C865" t="s">
        <v>174</v>
      </c>
      <c r="D865" t="s">
        <v>176</v>
      </c>
      <c r="E865">
        <v>200713</v>
      </c>
      <c r="H865" t="s">
        <v>1411</v>
      </c>
      <c r="K865">
        <v>0</v>
      </c>
      <c r="M865">
        <v>0</v>
      </c>
      <c r="O865">
        <v>0</v>
      </c>
    </row>
    <row r="866" spans="3:15" x14ac:dyDescent="0.25">
      <c r="C866" t="s">
        <v>174</v>
      </c>
      <c r="D866" t="s">
        <v>176</v>
      </c>
      <c r="E866">
        <v>200714</v>
      </c>
      <c r="H866" t="s">
        <v>1412</v>
      </c>
      <c r="K866">
        <v>0</v>
      </c>
      <c r="M866">
        <v>0</v>
      </c>
      <c r="O866">
        <v>0</v>
      </c>
    </row>
    <row r="867" spans="3:15" x14ac:dyDescent="0.25">
      <c r="C867" t="s">
        <v>174</v>
      </c>
      <c r="D867" t="s">
        <v>176</v>
      </c>
      <c r="E867">
        <v>200715</v>
      </c>
      <c r="H867" t="s">
        <v>647</v>
      </c>
      <c r="K867">
        <v>0</v>
      </c>
      <c r="M867">
        <v>0</v>
      </c>
      <c r="O867">
        <v>0</v>
      </c>
    </row>
    <row r="868" spans="3:15" x14ac:dyDescent="0.25">
      <c r="C868" t="s">
        <v>174</v>
      </c>
      <c r="D868" t="s">
        <v>176</v>
      </c>
      <c r="E868">
        <v>200716</v>
      </c>
      <c r="H868" t="s">
        <v>648</v>
      </c>
      <c r="K868">
        <v>0</v>
      </c>
      <c r="M868">
        <v>0</v>
      </c>
      <c r="O868">
        <v>0</v>
      </c>
    </row>
    <row r="869" spans="3:15" x14ac:dyDescent="0.25">
      <c r="C869" t="s">
        <v>174</v>
      </c>
      <c r="D869" t="s">
        <v>176</v>
      </c>
      <c r="E869">
        <v>200717</v>
      </c>
      <c r="H869" t="s">
        <v>649</v>
      </c>
      <c r="K869">
        <v>0</v>
      </c>
      <c r="M869">
        <v>0</v>
      </c>
      <c r="O869">
        <v>0</v>
      </c>
    </row>
    <row r="870" spans="3:15" x14ac:dyDescent="0.25">
      <c r="C870" t="s">
        <v>174</v>
      </c>
      <c r="D870" t="s">
        <v>176</v>
      </c>
      <c r="E870">
        <v>200718</v>
      </c>
      <c r="H870" t="s">
        <v>650</v>
      </c>
      <c r="K870">
        <v>0</v>
      </c>
      <c r="M870">
        <v>0</v>
      </c>
      <c r="O870">
        <v>0</v>
      </c>
    </row>
    <row r="871" spans="3:15" x14ac:dyDescent="0.25">
      <c r="C871" t="s">
        <v>174</v>
      </c>
      <c r="D871" t="s">
        <v>176</v>
      </c>
      <c r="E871">
        <v>200719</v>
      </c>
      <c r="H871" t="s">
        <v>1413</v>
      </c>
      <c r="K871">
        <v>0</v>
      </c>
      <c r="M871">
        <v>0</v>
      </c>
      <c r="O871">
        <v>0</v>
      </c>
    </row>
    <row r="872" spans="3:15" x14ac:dyDescent="0.25">
      <c r="C872" t="s">
        <v>174</v>
      </c>
      <c r="D872" t="s">
        <v>176</v>
      </c>
      <c r="E872">
        <v>200720</v>
      </c>
      <c r="H872" t="s">
        <v>1414</v>
      </c>
      <c r="K872">
        <v>0</v>
      </c>
      <c r="M872">
        <v>0</v>
      </c>
      <c r="O872">
        <v>0</v>
      </c>
    </row>
    <row r="873" spans="3:15" x14ac:dyDescent="0.25">
      <c r="C873" t="s">
        <v>174</v>
      </c>
      <c r="D873" t="s">
        <v>176</v>
      </c>
      <c r="E873">
        <v>200721</v>
      </c>
      <c r="H873" t="s">
        <v>1415</v>
      </c>
      <c r="K873">
        <v>0</v>
      </c>
      <c r="M873">
        <v>0</v>
      </c>
      <c r="O873">
        <v>0</v>
      </c>
    </row>
    <row r="874" spans="3:15" x14ac:dyDescent="0.25">
      <c r="C874" t="s">
        <v>174</v>
      </c>
      <c r="D874" t="s">
        <v>176</v>
      </c>
      <c r="E874">
        <v>200722</v>
      </c>
      <c r="H874" t="s">
        <v>1416</v>
      </c>
      <c r="K874">
        <v>0</v>
      </c>
      <c r="M874">
        <v>0</v>
      </c>
      <c r="O874">
        <v>0</v>
      </c>
    </row>
    <row r="875" spans="3:15" x14ac:dyDescent="0.25">
      <c r="C875" t="s">
        <v>174</v>
      </c>
      <c r="D875" t="s">
        <v>176</v>
      </c>
      <c r="E875">
        <v>200723</v>
      </c>
      <c r="H875" t="s">
        <v>651</v>
      </c>
      <c r="K875">
        <v>0</v>
      </c>
      <c r="M875">
        <v>0</v>
      </c>
      <c r="O875">
        <v>0</v>
      </c>
    </row>
    <row r="876" spans="3:15" x14ac:dyDescent="0.25">
      <c r="C876" t="s">
        <v>174</v>
      </c>
      <c r="D876" t="s">
        <v>176</v>
      </c>
      <c r="E876">
        <v>200724</v>
      </c>
      <c r="H876" t="s">
        <v>652</v>
      </c>
      <c r="K876">
        <v>0</v>
      </c>
      <c r="M876">
        <v>0</v>
      </c>
      <c r="O876">
        <v>0</v>
      </c>
    </row>
    <row r="877" spans="3:15" x14ac:dyDescent="0.25">
      <c r="C877" t="s">
        <v>174</v>
      </c>
      <c r="D877" t="s">
        <v>176</v>
      </c>
      <c r="E877">
        <v>200725</v>
      </c>
      <c r="H877" t="s">
        <v>1417</v>
      </c>
      <c r="K877">
        <v>0</v>
      </c>
      <c r="M877">
        <v>0</v>
      </c>
      <c r="O877">
        <v>0</v>
      </c>
    </row>
    <row r="878" spans="3:15" x14ac:dyDescent="0.25">
      <c r="C878" t="s">
        <v>174</v>
      </c>
      <c r="D878" t="s">
        <v>176</v>
      </c>
      <c r="E878">
        <v>200726</v>
      </c>
      <c r="H878" t="s">
        <v>1418</v>
      </c>
      <c r="K878">
        <v>0</v>
      </c>
      <c r="M878">
        <v>0</v>
      </c>
      <c r="O878">
        <v>0</v>
      </c>
    </row>
    <row r="879" spans="3:15" x14ac:dyDescent="0.25">
      <c r="C879" t="s">
        <v>174</v>
      </c>
      <c r="D879" t="s">
        <v>176</v>
      </c>
      <c r="E879">
        <v>200727</v>
      </c>
      <c r="H879" t="s">
        <v>1419</v>
      </c>
      <c r="K879">
        <v>0</v>
      </c>
      <c r="M879">
        <v>0</v>
      </c>
      <c r="O879">
        <v>0</v>
      </c>
    </row>
    <row r="880" spans="3:15" x14ac:dyDescent="0.25">
      <c r="C880" t="s">
        <v>174</v>
      </c>
      <c r="D880" t="s">
        <v>176</v>
      </c>
      <c r="E880">
        <v>200728</v>
      </c>
      <c r="H880" t="s">
        <v>1420</v>
      </c>
      <c r="K880">
        <v>0</v>
      </c>
      <c r="M880">
        <v>0</v>
      </c>
      <c r="O880">
        <v>0</v>
      </c>
    </row>
    <row r="881" spans="3:15" x14ac:dyDescent="0.25">
      <c r="C881" t="s">
        <v>174</v>
      </c>
      <c r="D881" t="s">
        <v>176</v>
      </c>
      <c r="E881">
        <v>200729</v>
      </c>
      <c r="H881" t="s">
        <v>1421</v>
      </c>
      <c r="K881">
        <v>0</v>
      </c>
      <c r="M881">
        <v>0</v>
      </c>
      <c r="O881">
        <v>0</v>
      </c>
    </row>
    <row r="882" spans="3:15" x14ac:dyDescent="0.25">
      <c r="C882" t="s">
        <v>174</v>
      </c>
      <c r="D882" t="s">
        <v>176</v>
      </c>
      <c r="E882">
        <v>200730</v>
      </c>
      <c r="H882" t="s">
        <v>1422</v>
      </c>
      <c r="K882">
        <v>0</v>
      </c>
      <c r="M882">
        <v>0</v>
      </c>
      <c r="O882">
        <v>0</v>
      </c>
    </row>
    <row r="883" spans="3:15" x14ac:dyDescent="0.25">
      <c r="C883" t="s">
        <v>174</v>
      </c>
      <c r="D883" t="s">
        <v>176</v>
      </c>
      <c r="E883">
        <v>200731</v>
      </c>
      <c r="H883" t="s">
        <v>1423</v>
      </c>
      <c r="K883">
        <v>0</v>
      </c>
      <c r="M883">
        <v>0</v>
      </c>
      <c r="O883">
        <v>0</v>
      </c>
    </row>
    <row r="884" spans="3:15" x14ac:dyDescent="0.25">
      <c r="C884" t="s">
        <v>174</v>
      </c>
      <c r="D884" t="s">
        <v>176</v>
      </c>
      <c r="E884">
        <v>200732</v>
      </c>
      <c r="H884" t="s">
        <v>1424</v>
      </c>
      <c r="K884">
        <v>0</v>
      </c>
      <c r="M884">
        <v>0</v>
      </c>
      <c r="O884">
        <v>0</v>
      </c>
    </row>
    <row r="885" spans="3:15" x14ac:dyDescent="0.25">
      <c r="C885" t="s">
        <v>174</v>
      </c>
      <c r="D885" t="s">
        <v>176</v>
      </c>
      <c r="E885">
        <v>200733</v>
      </c>
      <c r="H885" t="s">
        <v>1425</v>
      </c>
      <c r="K885">
        <v>0</v>
      </c>
      <c r="M885">
        <v>0</v>
      </c>
      <c r="O885">
        <v>0</v>
      </c>
    </row>
    <row r="886" spans="3:15" x14ac:dyDescent="0.25">
      <c r="C886" t="s">
        <v>174</v>
      </c>
      <c r="D886" t="s">
        <v>176</v>
      </c>
      <c r="E886">
        <v>200734</v>
      </c>
      <c r="H886" t="s">
        <v>1426</v>
      </c>
      <c r="K886">
        <v>0</v>
      </c>
      <c r="M886">
        <v>0</v>
      </c>
      <c r="O886">
        <v>0</v>
      </c>
    </row>
    <row r="887" spans="3:15" x14ac:dyDescent="0.25">
      <c r="C887" t="s">
        <v>174</v>
      </c>
      <c r="D887" t="s">
        <v>176</v>
      </c>
      <c r="E887">
        <v>200735</v>
      </c>
      <c r="H887" t="s">
        <v>1427</v>
      </c>
      <c r="K887">
        <v>0</v>
      </c>
      <c r="M887">
        <v>0</v>
      </c>
      <c r="O887">
        <v>0</v>
      </c>
    </row>
    <row r="888" spans="3:15" x14ac:dyDescent="0.25">
      <c r="C888" t="s">
        <v>174</v>
      </c>
      <c r="D888" t="s">
        <v>176</v>
      </c>
      <c r="E888">
        <v>200760</v>
      </c>
      <c r="H888" t="s">
        <v>1428</v>
      </c>
      <c r="K888">
        <v>0</v>
      </c>
      <c r="M888">
        <v>0</v>
      </c>
      <c r="O888">
        <v>0</v>
      </c>
    </row>
    <row r="889" spans="3:15" x14ac:dyDescent="0.25">
      <c r="C889" t="s">
        <v>174</v>
      </c>
      <c r="D889" t="s">
        <v>176</v>
      </c>
      <c r="E889">
        <v>200761</v>
      </c>
      <c r="H889" t="s">
        <v>653</v>
      </c>
      <c r="K889">
        <v>0</v>
      </c>
      <c r="M889">
        <v>0</v>
      </c>
      <c r="O889">
        <v>0</v>
      </c>
    </row>
    <row r="890" spans="3:15" x14ac:dyDescent="0.25">
      <c r="C890" t="s">
        <v>174</v>
      </c>
      <c r="D890" t="s">
        <v>176</v>
      </c>
      <c r="E890">
        <v>200762</v>
      </c>
      <c r="H890" t="s">
        <v>654</v>
      </c>
      <c r="K890">
        <v>0</v>
      </c>
      <c r="M890">
        <v>0</v>
      </c>
      <c r="O890">
        <v>0</v>
      </c>
    </row>
    <row r="891" spans="3:15" x14ac:dyDescent="0.25">
      <c r="C891" t="s">
        <v>174</v>
      </c>
      <c r="D891" t="s">
        <v>176</v>
      </c>
      <c r="E891">
        <v>200763</v>
      </c>
      <c r="H891" t="s">
        <v>655</v>
      </c>
      <c r="K891">
        <v>0</v>
      </c>
      <c r="M891">
        <v>0</v>
      </c>
      <c r="O891">
        <v>0</v>
      </c>
    </row>
    <row r="892" spans="3:15" x14ac:dyDescent="0.25">
      <c r="C892" t="s">
        <v>174</v>
      </c>
      <c r="D892" t="s">
        <v>176</v>
      </c>
      <c r="E892">
        <v>200764</v>
      </c>
      <c r="H892" t="s">
        <v>656</v>
      </c>
      <c r="K892">
        <v>0</v>
      </c>
      <c r="M892">
        <v>0</v>
      </c>
      <c r="O892">
        <v>0</v>
      </c>
    </row>
    <row r="893" spans="3:15" x14ac:dyDescent="0.25">
      <c r="C893" t="s">
        <v>174</v>
      </c>
      <c r="D893" t="s">
        <v>176</v>
      </c>
      <c r="E893">
        <v>200765</v>
      </c>
      <c r="H893" t="s">
        <v>1429</v>
      </c>
      <c r="K893">
        <v>0</v>
      </c>
      <c r="M893">
        <v>0</v>
      </c>
      <c r="O893">
        <v>0</v>
      </c>
    </row>
    <row r="894" spans="3:15" x14ac:dyDescent="0.25">
      <c r="C894" t="s">
        <v>174</v>
      </c>
      <c r="D894" t="s">
        <v>176</v>
      </c>
      <c r="E894">
        <v>200769</v>
      </c>
      <c r="H894" t="s">
        <v>1430</v>
      </c>
      <c r="K894">
        <v>0</v>
      </c>
      <c r="M894">
        <v>0</v>
      </c>
      <c r="O894">
        <v>0</v>
      </c>
    </row>
    <row r="895" spans="3:15" x14ac:dyDescent="0.25">
      <c r="C895" t="s">
        <v>174</v>
      </c>
      <c r="D895" t="s">
        <v>176</v>
      </c>
      <c r="E895">
        <v>220900</v>
      </c>
      <c r="H895" t="s">
        <v>1431</v>
      </c>
      <c r="K895">
        <v>0</v>
      </c>
      <c r="M895">
        <v>0</v>
      </c>
      <c r="O895">
        <v>0</v>
      </c>
    </row>
    <row r="896" spans="3:15" x14ac:dyDescent="0.25">
      <c r="C896" t="s">
        <v>174</v>
      </c>
      <c r="D896" t="s">
        <v>176</v>
      </c>
      <c r="E896">
        <v>220901</v>
      </c>
      <c r="H896" t="s">
        <v>1432</v>
      </c>
      <c r="K896">
        <v>0</v>
      </c>
      <c r="M896">
        <v>0</v>
      </c>
      <c r="O896">
        <v>0</v>
      </c>
    </row>
    <row r="897" spans="3:17" x14ac:dyDescent="0.25">
      <c r="C897" t="s">
        <v>174</v>
      </c>
      <c r="D897" t="s">
        <v>176</v>
      </c>
      <c r="E897">
        <v>220902</v>
      </c>
      <c r="H897" t="s">
        <v>1433</v>
      </c>
      <c r="K897">
        <v>0</v>
      </c>
      <c r="M897">
        <v>0</v>
      </c>
      <c r="O897">
        <v>0</v>
      </c>
    </row>
    <row r="898" spans="3:17" x14ac:dyDescent="0.25">
      <c r="C898" t="s">
        <v>174</v>
      </c>
      <c r="D898" t="s">
        <v>176</v>
      </c>
      <c r="E898">
        <v>2200185</v>
      </c>
      <c r="H898" t="s">
        <v>297</v>
      </c>
      <c r="K898" s="40">
        <v>-130407107.14</v>
      </c>
      <c r="M898" s="40">
        <v>-119449518.45999999</v>
      </c>
      <c r="O898" s="40">
        <v>-10957588.68</v>
      </c>
      <c r="Q898">
        <v>-9.1999999999999993</v>
      </c>
    </row>
    <row r="899" spans="3:17" x14ac:dyDescent="0.25">
      <c r="C899" t="s">
        <v>174</v>
      </c>
      <c r="D899" t="s">
        <v>176</v>
      </c>
      <c r="E899">
        <v>2200203</v>
      </c>
      <c r="H899" t="s">
        <v>298</v>
      </c>
      <c r="K899" s="40">
        <v>-74469.279999999999</v>
      </c>
      <c r="M899" s="40">
        <v>-38969.279999999999</v>
      </c>
      <c r="O899" s="40">
        <v>-35500</v>
      </c>
      <c r="Q899">
        <v>-91.1</v>
      </c>
    </row>
    <row r="900" spans="3:17" x14ac:dyDescent="0.25">
      <c r="C900" t="s">
        <v>174</v>
      </c>
      <c r="D900" t="s">
        <v>176</v>
      </c>
      <c r="E900">
        <v>2200205</v>
      </c>
      <c r="H900" t="s">
        <v>1398</v>
      </c>
      <c r="K900">
        <v>0</v>
      </c>
      <c r="M900">
        <v>0</v>
      </c>
      <c r="O900">
        <v>0</v>
      </c>
    </row>
    <row r="901" spans="3:17" x14ac:dyDescent="0.25">
      <c r="C901" t="s">
        <v>174</v>
      </c>
      <c r="D901" t="s">
        <v>176</v>
      </c>
      <c r="E901">
        <v>2200206</v>
      </c>
      <c r="H901" t="s">
        <v>299</v>
      </c>
      <c r="K901" s="40">
        <v>-444751.65</v>
      </c>
      <c r="M901" s="40">
        <v>-521729.11</v>
      </c>
      <c r="O901" s="40">
        <v>76977.460000000006</v>
      </c>
      <c r="Q901">
        <v>14.8</v>
      </c>
    </row>
    <row r="902" spans="3:17" x14ac:dyDescent="0.25">
      <c r="C902" t="s">
        <v>174</v>
      </c>
      <c r="D902" t="s">
        <v>176</v>
      </c>
      <c r="E902">
        <v>2200300</v>
      </c>
      <c r="H902" t="s">
        <v>300</v>
      </c>
      <c r="K902" s="40">
        <v>-96549.8</v>
      </c>
      <c r="M902" s="40">
        <v>-129395.65</v>
      </c>
      <c r="O902" s="40">
        <v>32845.85</v>
      </c>
      <c r="Q902">
        <v>25.4</v>
      </c>
    </row>
    <row r="903" spans="3:17" x14ac:dyDescent="0.25">
      <c r="C903" t="s">
        <v>174</v>
      </c>
      <c r="D903" t="s">
        <v>176</v>
      </c>
      <c r="E903">
        <v>2200302</v>
      </c>
      <c r="H903" t="s">
        <v>301</v>
      </c>
      <c r="K903" s="40">
        <v>-28374.09</v>
      </c>
      <c r="M903" s="40">
        <v>-17351.18</v>
      </c>
      <c r="O903" s="40">
        <v>-11022.91</v>
      </c>
      <c r="Q903">
        <v>-63.5</v>
      </c>
    </row>
    <row r="904" spans="3:17" x14ac:dyDescent="0.25">
      <c r="C904" t="s">
        <v>174</v>
      </c>
      <c r="D904" t="s">
        <v>176</v>
      </c>
      <c r="E904">
        <v>2200305</v>
      </c>
      <c r="H904" t="s">
        <v>1434</v>
      </c>
      <c r="K904">
        <v>0</v>
      </c>
      <c r="M904">
        <v>0</v>
      </c>
      <c r="O904">
        <v>0</v>
      </c>
    </row>
    <row r="905" spans="3:17" x14ac:dyDescent="0.25">
      <c r="C905" t="s">
        <v>174</v>
      </c>
      <c r="D905" t="s">
        <v>176</v>
      </c>
      <c r="E905">
        <v>2200402</v>
      </c>
      <c r="H905" t="s">
        <v>302</v>
      </c>
      <c r="K905" s="40">
        <v>-10268796.789999999</v>
      </c>
      <c r="M905" s="40">
        <v>-10268796.789999999</v>
      </c>
      <c r="O905">
        <v>0</v>
      </c>
    </row>
    <row r="906" spans="3:17" x14ac:dyDescent="0.25">
      <c r="C906" t="s">
        <v>174</v>
      </c>
      <c r="D906" t="s">
        <v>176</v>
      </c>
      <c r="E906">
        <v>2200403</v>
      </c>
      <c r="H906" t="s">
        <v>1435</v>
      </c>
      <c r="K906">
        <v>0</v>
      </c>
      <c r="M906">
        <v>0</v>
      </c>
      <c r="O906">
        <v>0</v>
      </c>
    </row>
    <row r="907" spans="3:17" x14ac:dyDescent="0.25">
      <c r="C907" t="s">
        <v>174</v>
      </c>
      <c r="D907" t="s">
        <v>176</v>
      </c>
      <c r="E907">
        <v>2200411</v>
      </c>
      <c r="H907" t="s">
        <v>303</v>
      </c>
      <c r="K907" s="40">
        <v>-337090.9</v>
      </c>
      <c r="M907" s="40">
        <v>-337090.9</v>
      </c>
      <c r="O907">
        <v>0</v>
      </c>
    </row>
    <row r="908" spans="3:17" x14ac:dyDescent="0.25">
      <c r="C908" t="s">
        <v>174</v>
      </c>
      <c r="D908" t="s">
        <v>176</v>
      </c>
      <c r="E908">
        <v>2200709</v>
      </c>
      <c r="H908" t="s">
        <v>645</v>
      </c>
      <c r="K908">
        <v>0</v>
      </c>
      <c r="M908">
        <v>0</v>
      </c>
      <c r="O908">
        <v>0</v>
      </c>
    </row>
    <row r="909" spans="3:17" x14ac:dyDescent="0.25">
      <c r="C909" t="s">
        <v>174</v>
      </c>
      <c r="D909" t="s">
        <v>176</v>
      </c>
      <c r="E909">
        <v>2200716</v>
      </c>
      <c r="H909" t="s">
        <v>1436</v>
      </c>
      <c r="K909">
        <v>0</v>
      </c>
      <c r="M909">
        <v>0</v>
      </c>
      <c r="O909">
        <v>0</v>
      </c>
    </row>
    <row r="910" spans="3:17" x14ac:dyDescent="0.25">
      <c r="C910" t="s">
        <v>174</v>
      </c>
      <c r="D910" t="s">
        <v>176</v>
      </c>
      <c r="E910">
        <v>2200768</v>
      </c>
      <c r="H910" t="s">
        <v>304</v>
      </c>
      <c r="K910" s="40">
        <v>-1696.69</v>
      </c>
      <c r="M910" s="40">
        <v>-1696.69</v>
      </c>
      <c r="O910">
        <v>0</v>
      </c>
    </row>
    <row r="911" spans="3:17" x14ac:dyDescent="0.25">
      <c r="C911" t="s">
        <v>174</v>
      </c>
      <c r="D911" t="s">
        <v>176</v>
      </c>
      <c r="E911">
        <v>2231000</v>
      </c>
      <c r="H911" t="s">
        <v>306</v>
      </c>
      <c r="K911" s="40">
        <v>-160625.20000000001</v>
      </c>
      <c r="M911" s="40">
        <v>-160625.20000000001</v>
      </c>
      <c r="O911">
        <v>0</v>
      </c>
    </row>
    <row r="912" spans="3:17" x14ac:dyDescent="0.25">
      <c r="C912" t="s">
        <v>174</v>
      </c>
      <c r="D912" t="s">
        <v>176</v>
      </c>
      <c r="E912">
        <v>2231100</v>
      </c>
      <c r="H912" t="s">
        <v>307</v>
      </c>
      <c r="K912" s="40">
        <v>3099498.9</v>
      </c>
      <c r="M912" s="40">
        <v>3086186.65</v>
      </c>
      <c r="O912" s="40">
        <v>13312.25</v>
      </c>
      <c r="Q912">
        <v>0.4</v>
      </c>
    </row>
    <row r="913" spans="3:18" x14ac:dyDescent="0.25">
      <c r="C913" t="s">
        <v>174</v>
      </c>
      <c r="D913" t="s">
        <v>176</v>
      </c>
      <c r="E913">
        <v>2231101</v>
      </c>
      <c r="H913" t="s">
        <v>308</v>
      </c>
      <c r="K913" s="40">
        <v>-16824281.489999998</v>
      </c>
      <c r="M913" s="40">
        <v>-17645795.91</v>
      </c>
      <c r="O913" s="40">
        <v>821514.42</v>
      </c>
      <c r="Q913">
        <v>4.7</v>
      </c>
    </row>
    <row r="914" spans="3:18" x14ac:dyDescent="0.25">
      <c r="C914" t="s">
        <v>174</v>
      </c>
      <c r="D914" t="s">
        <v>176</v>
      </c>
      <c r="E914">
        <v>2231102</v>
      </c>
      <c r="H914" t="s">
        <v>1437</v>
      </c>
      <c r="K914">
        <v>0</v>
      </c>
      <c r="M914">
        <v>0</v>
      </c>
      <c r="O914">
        <v>0</v>
      </c>
    </row>
    <row r="915" spans="3:18" x14ac:dyDescent="0.25">
      <c r="C915" t="s">
        <v>174</v>
      </c>
      <c r="D915" t="s">
        <v>176</v>
      </c>
      <c r="E915">
        <v>2231103</v>
      </c>
      <c r="H915" t="s">
        <v>309</v>
      </c>
      <c r="K915" s="40">
        <v>-1562400.93</v>
      </c>
      <c r="M915" s="40">
        <v>-1546686.72</v>
      </c>
      <c r="O915" s="40">
        <v>-15714.21</v>
      </c>
      <c r="Q915">
        <v>-1</v>
      </c>
    </row>
    <row r="916" spans="3:18" x14ac:dyDescent="0.25">
      <c r="E916" t="s">
        <v>310</v>
      </c>
      <c r="K916" s="40">
        <v>-157106645.06</v>
      </c>
      <c r="M916" s="40">
        <v>-147031469.24000001</v>
      </c>
      <c r="O916" s="40">
        <v>-10075175.82</v>
      </c>
      <c r="Q916">
        <v>-6.9</v>
      </c>
      <c r="R916" t="s">
        <v>205</v>
      </c>
    </row>
    <row r="917" spans="3:18" x14ac:dyDescent="0.25">
      <c r="C917" t="s">
        <v>174</v>
      </c>
      <c r="D917" t="s">
        <v>176</v>
      </c>
      <c r="E917">
        <v>200104</v>
      </c>
      <c r="H917" t="s">
        <v>1438</v>
      </c>
      <c r="K917">
        <v>0</v>
      </c>
      <c r="M917">
        <v>0</v>
      </c>
      <c r="O917">
        <v>0</v>
      </c>
    </row>
    <row r="918" spans="3:18" x14ac:dyDescent="0.25">
      <c r="C918" t="s">
        <v>174</v>
      </c>
      <c r="D918" t="s">
        <v>176</v>
      </c>
      <c r="E918">
        <v>200404</v>
      </c>
      <c r="H918" t="s">
        <v>1439</v>
      </c>
      <c r="K918">
        <v>0</v>
      </c>
      <c r="M918">
        <v>0</v>
      </c>
      <c r="O918">
        <v>0</v>
      </c>
    </row>
    <row r="919" spans="3:18" x14ac:dyDescent="0.25">
      <c r="C919" t="s">
        <v>174</v>
      </c>
      <c r="D919" t="s">
        <v>176</v>
      </c>
      <c r="E919">
        <v>200405</v>
      </c>
      <c r="H919" t="s">
        <v>1440</v>
      </c>
      <c r="K919">
        <v>0</v>
      </c>
      <c r="M919">
        <v>0</v>
      </c>
      <c r="O919">
        <v>0</v>
      </c>
    </row>
    <row r="920" spans="3:18" x14ac:dyDescent="0.25">
      <c r="C920" t="s">
        <v>174</v>
      </c>
      <c r="D920" t="s">
        <v>176</v>
      </c>
      <c r="E920">
        <v>2200106</v>
      </c>
      <c r="H920" t="s">
        <v>1441</v>
      </c>
      <c r="K920">
        <v>0</v>
      </c>
      <c r="M920">
        <v>0</v>
      </c>
      <c r="O920">
        <v>0</v>
      </c>
    </row>
    <row r="921" spans="3:18" x14ac:dyDescent="0.25">
      <c r="C921" t="s">
        <v>174</v>
      </c>
      <c r="D921" t="s">
        <v>176</v>
      </c>
      <c r="E921">
        <v>2200170</v>
      </c>
      <c r="H921" t="s">
        <v>311</v>
      </c>
      <c r="K921" s="40">
        <v>-3884529.95</v>
      </c>
      <c r="M921" s="40">
        <v>-3902959.63</v>
      </c>
      <c r="O921" s="40">
        <v>18429.68</v>
      </c>
      <c r="Q921">
        <v>0.5</v>
      </c>
    </row>
    <row r="922" spans="3:18" x14ac:dyDescent="0.25">
      <c r="C922" t="s">
        <v>174</v>
      </c>
      <c r="D922" t="s">
        <v>176</v>
      </c>
      <c r="E922">
        <v>2200404</v>
      </c>
      <c r="H922" t="s">
        <v>1442</v>
      </c>
      <c r="K922">
        <v>0</v>
      </c>
      <c r="M922">
        <v>0</v>
      </c>
      <c r="O922">
        <v>0</v>
      </c>
    </row>
    <row r="923" spans="3:18" x14ac:dyDescent="0.25">
      <c r="C923" t="s">
        <v>174</v>
      </c>
      <c r="D923" t="s">
        <v>176</v>
      </c>
      <c r="E923">
        <v>2200405</v>
      </c>
      <c r="H923" t="s">
        <v>1443</v>
      </c>
      <c r="K923">
        <v>0</v>
      </c>
      <c r="M923">
        <v>0</v>
      </c>
      <c r="O923">
        <v>0</v>
      </c>
    </row>
    <row r="924" spans="3:18" x14ac:dyDescent="0.25">
      <c r="C924" t="s">
        <v>174</v>
      </c>
      <c r="D924" t="s">
        <v>176</v>
      </c>
      <c r="E924">
        <v>2200412</v>
      </c>
      <c r="H924" t="s">
        <v>1444</v>
      </c>
      <c r="K924">
        <v>0</v>
      </c>
      <c r="M924">
        <v>0</v>
      </c>
      <c r="O924">
        <v>0</v>
      </c>
    </row>
    <row r="925" spans="3:18" x14ac:dyDescent="0.25">
      <c r="K925" s="40">
        <v>-3884529.95</v>
      </c>
      <c r="M925" s="40">
        <v>-3902959.63</v>
      </c>
      <c r="O925" s="40">
        <v>18429.68</v>
      </c>
      <c r="Q925">
        <v>0.5</v>
      </c>
      <c r="R925" t="s">
        <v>205</v>
      </c>
    </row>
    <row r="926" spans="3:18" x14ac:dyDescent="0.25">
      <c r="C926" t="s">
        <v>174</v>
      </c>
      <c r="D926" t="s">
        <v>176</v>
      </c>
      <c r="E926">
        <v>2200406</v>
      </c>
      <c r="H926" t="s">
        <v>312</v>
      </c>
      <c r="K926" s="40">
        <v>-982880.39</v>
      </c>
      <c r="M926" s="40">
        <v>-943979.09</v>
      </c>
      <c r="O926" s="40">
        <v>-38901.300000000003</v>
      </c>
      <c r="Q926">
        <v>-4.0999999999999996</v>
      </c>
    </row>
    <row r="927" spans="3:18" x14ac:dyDescent="0.25">
      <c r="C927" t="s">
        <v>174</v>
      </c>
      <c r="D927" t="s">
        <v>176</v>
      </c>
      <c r="E927">
        <v>2200407</v>
      </c>
      <c r="H927" t="s">
        <v>313</v>
      </c>
      <c r="K927" s="40">
        <v>-15838549.27</v>
      </c>
      <c r="M927" s="40">
        <v>-15838549.27</v>
      </c>
      <c r="O927">
        <v>0</v>
      </c>
    </row>
    <row r="928" spans="3:18" x14ac:dyDescent="0.25">
      <c r="C928" t="s">
        <v>174</v>
      </c>
      <c r="D928" t="s">
        <v>176</v>
      </c>
      <c r="E928">
        <v>2200408</v>
      </c>
      <c r="H928" t="s">
        <v>1445</v>
      </c>
      <c r="K928">
        <v>0</v>
      </c>
      <c r="M928">
        <v>0</v>
      </c>
      <c r="O928">
        <v>0</v>
      </c>
    </row>
    <row r="929" spans="3:18" x14ac:dyDescent="0.25">
      <c r="K929" s="40">
        <v>-16821429.66</v>
      </c>
      <c r="M929" s="40">
        <v>-16782528.359999999</v>
      </c>
      <c r="O929" s="40">
        <v>-38901.300000000003</v>
      </c>
      <c r="Q929">
        <v>-0.2</v>
      </c>
      <c r="R929" t="s">
        <v>205</v>
      </c>
    </row>
    <row r="930" spans="3:18" x14ac:dyDescent="0.25">
      <c r="C930" t="s">
        <v>174</v>
      </c>
      <c r="D930" t="s">
        <v>176</v>
      </c>
      <c r="E930">
        <v>2231501</v>
      </c>
      <c r="H930" t="s">
        <v>314</v>
      </c>
      <c r="K930" s="40">
        <v>-1320649.98</v>
      </c>
      <c r="M930" s="40">
        <v>-1321104.98</v>
      </c>
      <c r="O930">
        <v>455</v>
      </c>
    </row>
    <row r="931" spans="3:18" x14ac:dyDescent="0.25">
      <c r="C931" t="s">
        <v>174</v>
      </c>
      <c r="D931" t="s">
        <v>176</v>
      </c>
      <c r="E931">
        <v>2231502</v>
      </c>
      <c r="H931" t="s">
        <v>314</v>
      </c>
      <c r="K931">
        <v>0</v>
      </c>
      <c r="M931">
        <v>0</v>
      </c>
      <c r="O931">
        <v>0</v>
      </c>
    </row>
    <row r="932" spans="3:18" x14ac:dyDescent="0.25">
      <c r="C932" t="s">
        <v>174</v>
      </c>
      <c r="D932" t="s">
        <v>176</v>
      </c>
      <c r="E932">
        <v>2231503</v>
      </c>
      <c r="H932" t="s">
        <v>315</v>
      </c>
      <c r="K932" s="40">
        <v>-380816.4</v>
      </c>
      <c r="M932" s="40">
        <v>-398076.4</v>
      </c>
      <c r="O932" s="40">
        <v>17260</v>
      </c>
      <c r="Q932">
        <v>4.3</v>
      </c>
    </row>
    <row r="933" spans="3:18" x14ac:dyDescent="0.25">
      <c r="K933" s="40">
        <v>-1701466.38</v>
      </c>
      <c r="M933" s="40">
        <v>-1719181.38</v>
      </c>
      <c r="O933" s="40">
        <v>17715</v>
      </c>
      <c r="Q933">
        <v>1</v>
      </c>
      <c r="R933" t="s">
        <v>205</v>
      </c>
    </row>
    <row r="934" spans="3:18" x14ac:dyDescent="0.25">
      <c r="C934" t="s">
        <v>174</v>
      </c>
      <c r="D934" t="s">
        <v>176</v>
      </c>
      <c r="E934">
        <v>2231452</v>
      </c>
      <c r="H934" t="s">
        <v>1446</v>
      </c>
      <c r="K934">
        <v>0</v>
      </c>
      <c r="M934">
        <v>0</v>
      </c>
      <c r="O934">
        <v>0</v>
      </c>
    </row>
    <row r="935" spans="3:18" x14ac:dyDescent="0.25">
      <c r="K935">
        <v>0</v>
      </c>
      <c r="M935">
        <v>0</v>
      </c>
      <c r="O935">
        <v>0</v>
      </c>
      <c r="R935" t="s">
        <v>205</v>
      </c>
    </row>
    <row r="936" spans="3:18" x14ac:dyDescent="0.25">
      <c r="C936" t="s">
        <v>174</v>
      </c>
      <c r="D936" t="s">
        <v>176</v>
      </c>
      <c r="E936">
        <v>210000</v>
      </c>
      <c r="H936" t="s">
        <v>1447</v>
      </c>
      <c r="K936">
        <v>0</v>
      </c>
      <c r="M936">
        <v>0</v>
      </c>
      <c r="O936">
        <v>0</v>
      </c>
    </row>
    <row r="937" spans="3:18" x14ac:dyDescent="0.25">
      <c r="C937" t="s">
        <v>174</v>
      </c>
      <c r="D937" t="s">
        <v>176</v>
      </c>
      <c r="E937">
        <v>210001</v>
      </c>
      <c r="H937" t="s">
        <v>1448</v>
      </c>
      <c r="K937">
        <v>0</v>
      </c>
      <c r="M937">
        <v>0</v>
      </c>
      <c r="O937">
        <v>0</v>
      </c>
    </row>
    <row r="938" spans="3:18" x14ac:dyDescent="0.25">
      <c r="E938" t="s">
        <v>1449</v>
      </c>
      <c r="K938">
        <v>0</v>
      </c>
      <c r="M938">
        <v>0</v>
      </c>
      <c r="O938">
        <v>0</v>
      </c>
      <c r="R938" t="s">
        <v>205</v>
      </c>
    </row>
    <row r="939" spans="3:18" x14ac:dyDescent="0.25">
      <c r="C939" t="s">
        <v>174</v>
      </c>
      <c r="D939" t="s">
        <v>176</v>
      </c>
      <c r="E939">
        <v>210100</v>
      </c>
      <c r="H939" t="s">
        <v>1450</v>
      </c>
      <c r="K939">
        <v>0</v>
      </c>
      <c r="M939">
        <v>0</v>
      </c>
      <c r="O939">
        <v>0</v>
      </c>
    </row>
    <row r="940" spans="3:18" x14ac:dyDescent="0.25">
      <c r="C940" t="s">
        <v>174</v>
      </c>
      <c r="D940" t="s">
        <v>176</v>
      </c>
      <c r="E940">
        <v>210101</v>
      </c>
      <c r="H940" t="s">
        <v>1451</v>
      </c>
      <c r="K940">
        <v>0</v>
      </c>
      <c r="M940">
        <v>0</v>
      </c>
      <c r="O940">
        <v>0</v>
      </c>
    </row>
    <row r="941" spans="3:18" x14ac:dyDescent="0.25">
      <c r="C941" t="s">
        <v>174</v>
      </c>
      <c r="D941" t="s">
        <v>176</v>
      </c>
      <c r="E941">
        <v>210102</v>
      </c>
      <c r="H941" t="s">
        <v>1452</v>
      </c>
      <c r="K941">
        <v>0</v>
      </c>
      <c r="M941">
        <v>0</v>
      </c>
      <c r="O941">
        <v>0</v>
      </c>
    </row>
    <row r="942" spans="3:18" x14ac:dyDescent="0.25">
      <c r="C942" t="s">
        <v>174</v>
      </c>
      <c r="D942" t="s">
        <v>176</v>
      </c>
      <c r="E942">
        <v>210103</v>
      </c>
      <c r="H942" t="s">
        <v>1453</v>
      </c>
      <c r="K942">
        <v>0</v>
      </c>
      <c r="M942">
        <v>0</v>
      </c>
      <c r="O942">
        <v>0</v>
      </c>
    </row>
    <row r="943" spans="3:18" x14ac:dyDescent="0.25">
      <c r="E943" t="s">
        <v>1454</v>
      </c>
      <c r="K943">
        <v>0</v>
      </c>
      <c r="M943">
        <v>0</v>
      </c>
      <c r="O943">
        <v>0</v>
      </c>
      <c r="R943" t="s">
        <v>205</v>
      </c>
    </row>
    <row r="944" spans="3:18" x14ac:dyDescent="0.25">
      <c r="C944" t="s">
        <v>174</v>
      </c>
      <c r="D944" t="s">
        <v>176</v>
      </c>
      <c r="E944">
        <v>210200</v>
      </c>
      <c r="H944" t="s">
        <v>1455</v>
      </c>
      <c r="K944">
        <v>0</v>
      </c>
      <c r="M944">
        <v>0</v>
      </c>
      <c r="O944">
        <v>0</v>
      </c>
    </row>
    <row r="945" spans="3:18" x14ac:dyDescent="0.25">
      <c r="E945" t="s">
        <v>1456</v>
      </c>
      <c r="K945">
        <v>0</v>
      </c>
      <c r="M945">
        <v>0</v>
      </c>
      <c r="O945">
        <v>0</v>
      </c>
      <c r="R945" t="s">
        <v>205</v>
      </c>
    </row>
    <row r="946" spans="3:18" x14ac:dyDescent="0.25">
      <c r="C946" t="s">
        <v>174</v>
      </c>
      <c r="D946" t="s">
        <v>176</v>
      </c>
      <c r="E946">
        <v>210300</v>
      </c>
      <c r="H946" t="s">
        <v>1457</v>
      </c>
      <c r="K946">
        <v>0</v>
      </c>
      <c r="M946">
        <v>0</v>
      </c>
      <c r="O946">
        <v>0</v>
      </c>
    </row>
    <row r="947" spans="3:18" x14ac:dyDescent="0.25">
      <c r="C947" t="s">
        <v>174</v>
      </c>
      <c r="D947" t="s">
        <v>176</v>
      </c>
      <c r="E947">
        <v>210301</v>
      </c>
      <c r="H947" t="s">
        <v>1458</v>
      </c>
      <c r="K947">
        <v>0</v>
      </c>
      <c r="M947">
        <v>0</v>
      </c>
      <c r="O947">
        <v>0</v>
      </c>
    </row>
    <row r="948" spans="3:18" x14ac:dyDescent="0.25">
      <c r="C948" t="s">
        <v>174</v>
      </c>
      <c r="D948" t="s">
        <v>176</v>
      </c>
      <c r="E948">
        <v>210302</v>
      </c>
      <c r="H948" t="s">
        <v>1459</v>
      </c>
      <c r="K948">
        <v>0</v>
      </c>
      <c r="M948">
        <v>0</v>
      </c>
      <c r="O948">
        <v>0</v>
      </c>
    </row>
    <row r="949" spans="3:18" x14ac:dyDescent="0.25">
      <c r="C949" t="s">
        <v>174</v>
      </c>
      <c r="D949" t="s">
        <v>176</v>
      </c>
      <c r="E949">
        <v>210303</v>
      </c>
      <c r="H949" t="s">
        <v>1460</v>
      </c>
      <c r="K949">
        <v>0</v>
      </c>
      <c r="M949">
        <v>0</v>
      </c>
      <c r="O949">
        <v>0</v>
      </c>
    </row>
    <row r="950" spans="3:18" x14ac:dyDescent="0.25">
      <c r="C950" t="s">
        <v>174</v>
      </c>
      <c r="D950" t="s">
        <v>176</v>
      </c>
      <c r="E950">
        <v>210304</v>
      </c>
      <c r="H950" t="s">
        <v>1461</v>
      </c>
      <c r="K950">
        <v>0</v>
      </c>
      <c r="M950">
        <v>0</v>
      </c>
      <c r="O950">
        <v>0</v>
      </c>
    </row>
    <row r="951" spans="3:18" x14ac:dyDescent="0.25">
      <c r="E951" t="s">
        <v>1462</v>
      </c>
      <c r="K951">
        <v>0</v>
      </c>
      <c r="M951">
        <v>0</v>
      </c>
      <c r="O951">
        <v>0</v>
      </c>
      <c r="R951" t="s">
        <v>205</v>
      </c>
    </row>
    <row r="952" spans="3:18" x14ac:dyDescent="0.25">
      <c r="C952" t="s">
        <v>174</v>
      </c>
      <c r="D952" t="s">
        <v>176</v>
      </c>
      <c r="E952">
        <v>200910</v>
      </c>
      <c r="H952" t="s">
        <v>661</v>
      </c>
      <c r="K952">
        <v>0</v>
      </c>
      <c r="M952">
        <v>0</v>
      </c>
      <c r="O952">
        <v>0</v>
      </c>
    </row>
    <row r="953" spans="3:18" x14ac:dyDescent="0.25">
      <c r="C953" t="s">
        <v>174</v>
      </c>
      <c r="D953" t="s">
        <v>176</v>
      </c>
      <c r="E953">
        <v>200911</v>
      </c>
      <c r="H953" t="s">
        <v>662</v>
      </c>
      <c r="K953">
        <v>0</v>
      </c>
      <c r="M953">
        <v>0</v>
      </c>
      <c r="O953">
        <v>0</v>
      </c>
    </row>
    <row r="954" spans="3:18" x14ac:dyDescent="0.25">
      <c r="C954" t="s">
        <v>174</v>
      </c>
      <c r="D954" t="s">
        <v>176</v>
      </c>
      <c r="E954">
        <v>200912</v>
      </c>
      <c r="H954" t="s">
        <v>1463</v>
      </c>
      <c r="K954">
        <v>0</v>
      </c>
      <c r="M954">
        <v>0</v>
      </c>
      <c r="O954">
        <v>0</v>
      </c>
    </row>
    <row r="955" spans="3:18" x14ac:dyDescent="0.25">
      <c r="C955" t="s">
        <v>174</v>
      </c>
      <c r="D955" t="s">
        <v>176</v>
      </c>
      <c r="E955">
        <v>2200910</v>
      </c>
      <c r="H955" t="s">
        <v>1464</v>
      </c>
      <c r="K955">
        <v>0</v>
      </c>
      <c r="M955">
        <v>0</v>
      </c>
      <c r="O955">
        <v>0</v>
      </c>
    </row>
    <row r="956" spans="3:18" x14ac:dyDescent="0.25">
      <c r="C956" t="s">
        <v>174</v>
      </c>
      <c r="D956" t="s">
        <v>176</v>
      </c>
      <c r="E956">
        <v>2200911</v>
      </c>
      <c r="H956" t="s">
        <v>1465</v>
      </c>
      <c r="K956">
        <v>0</v>
      </c>
      <c r="M956">
        <v>0</v>
      </c>
      <c r="O956">
        <v>0</v>
      </c>
    </row>
    <row r="957" spans="3:18" x14ac:dyDescent="0.25">
      <c r="C957" t="s">
        <v>174</v>
      </c>
      <c r="D957" t="s">
        <v>176</v>
      </c>
      <c r="E957">
        <v>2200912</v>
      </c>
      <c r="H957" t="s">
        <v>316</v>
      </c>
      <c r="K957" s="40">
        <v>-1140719.68</v>
      </c>
      <c r="M957" s="40">
        <v>-1435686.34</v>
      </c>
      <c r="O957" s="40">
        <v>294966.65999999997</v>
      </c>
      <c r="Q957">
        <v>20.5</v>
      </c>
    </row>
    <row r="958" spans="3:18" x14ac:dyDescent="0.25">
      <c r="C958" t="s">
        <v>174</v>
      </c>
      <c r="D958" t="s">
        <v>176</v>
      </c>
      <c r="E958">
        <v>2200913</v>
      </c>
      <c r="H958" t="s">
        <v>1466</v>
      </c>
      <c r="K958">
        <v>0</v>
      </c>
      <c r="M958">
        <v>0</v>
      </c>
      <c r="O958">
        <v>0</v>
      </c>
    </row>
    <row r="959" spans="3:18" x14ac:dyDescent="0.25">
      <c r="C959" t="s">
        <v>174</v>
      </c>
      <c r="D959" t="s">
        <v>176</v>
      </c>
      <c r="E959">
        <v>2200919</v>
      </c>
      <c r="H959" t="s">
        <v>316</v>
      </c>
      <c r="K959" s="40">
        <v>-23359177.440000001</v>
      </c>
      <c r="M959" s="40">
        <v>-32087232.57</v>
      </c>
      <c r="O959" s="40">
        <v>8728055.1300000008</v>
      </c>
      <c r="Q959">
        <v>27.2</v>
      </c>
    </row>
    <row r="960" spans="3:18" x14ac:dyDescent="0.25">
      <c r="C960" t="s">
        <v>174</v>
      </c>
      <c r="D960" t="s">
        <v>176</v>
      </c>
      <c r="E960">
        <v>2200920</v>
      </c>
      <c r="H960" t="s">
        <v>317</v>
      </c>
      <c r="K960" s="40">
        <v>-40468640.68</v>
      </c>
      <c r="M960" s="40">
        <v>-40306641.759999998</v>
      </c>
      <c r="O960" s="40">
        <v>-161998.92000000001</v>
      </c>
      <c r="Q960">
        <v>-0.4</v>
      </c>
    </row>
    <row r="961" spans="3:18" x14ac:dyDescent="0.25">
      <c r="E961" t="s">
        <v>318</v>
      </c>
      <c r="K961" s="40">
        <v>-64968537.799999997</v>
      </c>
      <c r="M961" s="40">
        <v>-73829560.670000002</v>
      </c>
      <c r="O961" s="40">
        <v>8861022.8699999992</v>
      </c>
      <c r="Q961">
        <v>12</v>
      </c>
      <c r="R961" t="s">
        <v>205</v>
      </c>
    </row>
    <row r="962" spans="3:18" x14ac:dyDescent="0.25">
      <c r="C962" t="s">
        <v>174</v>
      </c>
      <c r="D962" t="s">
        <v>176</v>
      </c>
      <c r="E962">
        <v>200830</v>
      </c>
      <c r="H962" t="s">
        <v>664</v>
      </c>
      <c r="K962">
        <v>0</v>
      </c>
      <c r="M962">
        <v>0</v>
      </c>
      <c r="O962">
        <v>0</v>
      </c>
    </row>
    <row r="963" spans="3:18" x14ac:dyDescent="0.25">
      <c r="E963" t="s">
        <v>665</v>
      </c>
      <c r="K963">
        <v>0</v>
      </c>
      <c r="M963">
        <v>0</v>
      </c>
      <c r="O963">
        <v>0</v>
      </c>
      <c r="R963" t="s">
        <v>205</v>
      </c>
    </row>
    <row r="964" spans="3:18" x14ac:dyDescent="0.25">
      <c r="C964" t="s">
        <v>174</v>
      </c>
      <c r="D964" t="s">
        <v>176</v>
      </c>
      <c r="E964">
        <v>2200440</v>
      </c>
      <c r="H964" t="s">
        <v>319</v>
      </c>
      <c r="K964" s="40">
        <v>-522266135.81999999</v>
      </c>
      <c r="M964" s="40">
        <v>-519999494.35000002</v>
      </c>
      <c r="O964" s="40">
        <v>-2266641.4700000002</v>
      </c>
      <c r="Q964">
        <v>-0.4</v>
      </c>
    </row>
    <row r="965" spans="3:18" x14ac:dyDescent="0.25">
      <c r="C965" t="s">
        <v>174</v>
      </c>
      <c r="D965" t="s">
        <v>176</v>
      </c>
      <c r="E965">
        <v>2200441</v>
      </c>
      <c r="H965" t="s">
        <v>320</v>
      </c>
      <c r="K965" s="40">
        <v>29506.5</v>
      </c>
      <c r="M965" s="40">
        <v>41216.5</v>
      </c>
      <c r="O965" s="40">
        <v>-11710</v>
      </c>
      <c r="Q965">
        <v>-28.4</v>
      </c>
    </row>
    <row r="966" spans="3:18" x14ac:dyDescent="0.25">
      <c r="C966" t="s">
        <v>174</v>
      </c>
      <c r="D966" t="s">
        <v>176</v>
      </c>
      <c r="E966">
        <v>2200445</v>
      </c>
      <c r="H966" t="s">
        <v>321</v>
      </c>
      <c r="K966" s="40">
        <v>130814391.72</v>
      </c>
      <c r="M966" s="40">
        <v>143902783.34999999</v>
      </c>
      <c r="O966" s="40">
        <v>-13088391.630000001</v>
      </c>
      <c r="Q966">
        <v>-9.1</v>
      </c>
    </row>
    <row r="967" spans="3:18" x14ac:dyDescent="0.25">
      <c r="C967" t="s">
        <v>174</v>
      </c>
      <c r="D967" t="s">
        <v>176</v>
      </c>
      <c r="E967">
        <v>2200446</v>
      </c>
      <c r="H967" t="s">
        <v>322</v>
      </c>
      <c r="K967" s="40">
        <v>-20989.5</v>
      </c>
      <c r="M967" s="40">
        <v>-20989.5</v>
      </c>
      <c r="O967">
        <v>0</v>
      </c>
    </row>
    <row r="968" spans="3:18" x14ac:dyDescent="0.25">
      <c r="K968" s="40">
        <v>-391443227.10000002</v>
      </c>
      <c r="M968" s="40">
        <v>-376076484</v>
      </c>
      <c r="O968" s="40">
        <v>-15366743.1</v>
      </c>
      <c r="Q968">
        <v>-4.0999999999999996</v>
      </c>
      <c r="R968" t="s">
        <v>205</v>
      </c>
    </row>
    <row r="969" spans="3:18" x14ac:dyDescent="0.25">
      <c r="E969" t="s">
        <v>323</v>
      </c>
      <c r="K969" s="40">
        <v>-1381462394.74</v>
      </c>
      <c r="M969" s="40">
        <v>-1352478627.1099999</v>
      </c>
      <c r="O969" s="40">
        <v>-28983767.629999999</v>
      </c>
      <c r="Q969">
        <v>-2.1</v>
      </c>
      <c r="R969" t="s">
        <v>201</v>
      </c>
    </row>
    <row r="970" spans="3:18" x14ac:dyDescent="0.25">
      <c r="E970" t="s">
        <v>324</v>
      </c>
      <c r="K970" s="40">
        <v>2633573802.75</v>
      </c>
      <c r="M970" s="40">
        <v>2528681832.7600002</v>
      </c>
      <c r="O970" s="40">
        <v>104891969.98999999</v>
      </c>
      <c r="Q970">
        <v>4.0999999999999996</v>
      </c>
      <c r="R970" t="s">
        <v>325</v>
      </c>
    </row>
    <row r="972" spans="3:18" x14ac:dyDescent="0.25">
      <c r="E972" t="s">
        <v>326</v>
      </c>
      <c r="K972" s="40">
        <v>2638129022.9499998</v>
      </c>
      <c r="M972" s="40">
        <v>2533237052.96</v>
      </c>
      <c r="O972" s="40">
        <v>104891969.98999999</v>
      </c>
      <c r="Q972">
        <v>4.0999999999999996</v>
      </c>
      <c r="R972" t="s">
        <v>327</v>
      </c>
    </row>
    <row r="974" spans="3:18" x14ac:dyDescent="0.25">
      <c r="E974" t="s">
        <v>328</v>
      </c>
    </row>
    <row r="975" spans="3:18" x14ac:dyDescent="0.25">
      <c r="C975" t="s">
        <v>174</v>
      </c>
      <c r="D975" t="s">
        <v>176</v>
      </c>
      <c r="E975">
        <v>2220300</v>
      </c>
      <c r="H975" t="s">
        <v>329</v>
      </c>
      <c r="K975" s="40">
        <v>-157999929.80000001</v>
      </c>
      <c r="M975" s="40">
        <v>-99491129.799999997</v>
      </c>
      <c r="O975" s="40">
        <v>-58508800</v>
      </c>
      <c r="Q975">
        <v>-58.8</v>
      </c>
    </row>
    <row r="976" spans="3:18" x14ac:dyDescent="0.25">
      <c r="K976" s="40">
        <v>-157999929.80000001</v>
      </c>
      <c r="M976" s="40">
        <v>-99491129.799999997</v>
      </c>
      <c r="O976" s="40">
        <v>-58508800</v>
      </c>
      <c r="Q976">
        <v>-58.8</v>
      </c>
      <c r="R976" t="s">
        <v>201</v>
      </c>
    </row>
    <row r="977" spans="3:18" x14ac:dyDescent="0.25">
      <c r="C977" t="s">
        <v>174</v>
      </c>
      <c r="D977" t="s">
        <v>176</v>
      </c>
      <c r="E977">
        <v>2200841</v>
      </c>
      <c r="H977" t="s">
        <v>330</v>
      </c>
      <c r="K977" s="40">
        <v>-64210.01</v>
      </c>
      <c r="M977" s="40">
        <v>-78333.37</v>
      </c>
      <c r="O977" s="40">
        <v>14123.36</v>
      </c>
      <c r="Q977">
        <v>18</v>
      </c>
    </row>
    <row r="978" spans="3:18" x14ac:dyDescent="0.25">
      <c r="C978" t="s">
        <v>174</v>
      </c>
      <c r="D978" t="s">
        <v>176</v>
      </c>
      <c r="E978">
        <v>2200842</v>
      </c>
      <c r="H978" t="s">
        <v>331</v>
      </c>
      <c r="K978" s="40">
        <v>-16716881.359999999</v>
      </c>
      <c r="M978" s="40">
        <v>-16719814.82</v>
      </c>
      <c r="O978" s="40">
        <v>2933.46</v>
      </c>
    </row>
    <row r="979" spans="3:18" x14ac:dyDescent="0.25">
      <c r="C979" t="s">
        <v>174</v>
      </c>
      <c r="D979" t="s">
        <v>176</v>
      </c>
      <c r="E979">
        <v>2200843</v>
      </c>
      <c r="H979" t="s">
        <v>332</v>
      </c>
      <c r="K979" s="40">
        <v>-5650821.2599999998</v>
      </c>
      <c r="M979" s="40">
        <v>-5226824.0599999996</v>
      </c>
      <c r="O979" s="40">
        <v>-423997.2</v>
      </c>
      <c r="Q979">
        <v>-8.1</v>
      </c>
    </row>
    <row r="980" spans="3:18" x14ac:dyDescent="0.25">
      <c r="C980" t="s">
        <v>174</v>
      </c>
      <c r="D980" t="s">
        <v>176</v>
      </c>
      <c r="E980">
        <v>2200844</v>
      </c>
      <c r="H980" t="s">
        <v>333</v>
      </c>
      <c r="K980" s="40">
        <v>-64360</v>
      </c>
      <c r="M980" s="40">
        <v>-64360</v>
      </c>
      <c r="O980">
        <v>0</v>
      </c>
    </row>
    <row r="981" spans="3:18" x14ac:dyDescent="0.25">
      <c r="K981" s="40">
        <v>-22496272.629999999</v>
      </c>
      <c r="M981" s="40">
        <v>-22089332.25</v>
      </c>
      <c r="O981" s="40">
        <v>-406940.38</v>
      </c>
      <c r="Q981">
        <v>-1.8</v>
      </c>
      <c r="R981" t="s">
        <v>201</v>
      </c>
    </row>
    <row r="982" spans="3:18" x14ac:dyDescent="0.25">
      <c r="C982" t="s">
        <v>174</v>
      </c>
      <c r="D982" t="s">
        <v>176</v>
      </c>
      <c r="E982">
        <v>2220174</v>
      </c>
      <c r="H982" t="s">
        <v>1467</v>
      </c>
      <c r="K982">
        <v>0</v>
      </c>
      <c r="M982">
        <v>0</v>
      </c>
      <c r="O982">
        <v>0</v>
      </c>
    </row>
    <row r="983" spans="3:18" x14ac:dyDescent="0.25">
      <c r="K983">
        <v>0</v>
      </c>
      <c r="M983">
        <v>0</v>
      </c>
      <c r="O983">
        <v>0</v>
      </c>
      <c r="R983" t="s">
        <v>201</v>
      </c>
    </row>
    <row r="984" spans="3:18" x14ac:dyDescent="0.25">
      <c r="C984" t="s">
        <v>174</v>
      </c>
      <c r="D984" t="s">
        <v>176</v>
      </c>
      <c r="E984">
        <v>2220170</v>
      </c>
      <c r="H984" t="s">
        <v>334</v>
      </c>
      <c r="K984" s="40">
        <v>-14321320</v>
      </c>
      <c r="M984" s="40">
        <v>-14177280</v>
      </c>
      <c r="O984" s="40">
        <v>-144040</v>
      </c>
      <c r="Q984">
        <v>-1</v>
      </c>
    </row>
    <row r="985" spans="3:18" x14ac:dyDescent="0.25">
      <c r="C985" t="s">
        <v>174</v>
      </c>
      <c r="D985" t="s">
        <v>176</v>
      </c>
      <c r="E985">
        <v>2220171</v>
      </c>
      <c r="H985" t="s">
        <v>1468</v>
      </c>
      <c r="K985">
        <v>0</v>
      </c>
      <c r="M985">
        <v>0</v>
      </c>
      <c r="O985">
        <v>0</v>
      </c>
    </row>
    <row r="986" spans="3:18" x14ac:dyDescent="0.25">
      <c r="C986" t="s">
        <v>174</v>
      </c>
      <c r="D986" t="s">
        <v>176</v>
      </c>
      <c r="E986">
        <v>2220173</v>
      </c>
      <c r="H986" t="s">
        <v>1469</v>
      </c>
      <c r="K986">
        <v>0</v>
      </c>
      <c r="M986">
        <v>0</v>
      </c>
      <c r="O986">
        <v>0</v>
      </c>
    </row>
    <row r="987" spans="3:18" x14ac:dyDescent="0.25">
      <c r="K987" s="40">
        <v>-14321320</v>
      </c>
      <c r="M987" s="40">
        <v>-14177280</v>
      </c>
      <c r="O987" s="40">
        <v>-144040</v>
      </c>
      <c r="Q987">
        <v>-1</v>
      </c>
      <c r="R987" t="s">
        <v>201</v>
      </c>
    </row>
    <row r="988" spans="3:18" x14ac:dyDescent="0.25">
      <c r="C988" t="s">
        <v>174</v>
      </c>
      <c r="D988" t="s">
        <v>176</v>
      </c>
      <c r="E988">
        <v>2240000</v>
      </c>
      <c r="H988" t="s">
        <v>335</v>
      </c>
      <c r="K988">
        <v>0</v>
      </c>
      <c r="M988">
        <v>0</v>
      </c>
      <c r="O988">
        <v>0</v>
      </c>
    </row>
    <row r="989" spans="3:18" x14ac:dyDescent="0.25">
      <c r="C989" t="s">
        <v>174</v>
      </c>
      <c r="D989" t="s">
        <v>176</v>
      </c>
      <c r="E989">
        <v>2240001</v>
      </c>
      <c r="H989" t="s">
        <v>1470</v>
      </c>
      <c r="K989">
        <v>0</v>
      </c>
      <c r="M989">
        <v>0</v>
      </c>
      <c r="O989">
        <v>0</v>
      </c>
    </row>
    <row r="990" spans="3:18" x14ac:dyDescent="0.25">
      <c r="C990" t="s">
        <v>174</v>
      </c>
      <c r="D990" t="s">
        <v>176</v>
      </c>
      <c r="E990">
        <v>2240002</v>
      </c>
      <c r="H990" t="s">
        <v>336</v>
      </c>
      <c r="K990">
        <v>0</v>
      </c>
      <c r="M990">
        <v>0</v>
      </c>
      <c r="O990">
        <v>0</v>
      </c>
    </row>
    <row r="991" spans="3:18" x14ac:dyDescent="0.25">
      <c r="C991" t="s">
        <v>174</v>
      </c>
      <c r="D991" t="s">
        <v>176</v>
      </c>
      <c r="E991">
        <v>2240004</v>
      </c>
      <c r="H991" t="s">
        <v>1471</v>
      </c>
      <c r="K991">
        <v>0</v>
      </c>
      <c r="M991">
        <v>0</v>
      </c>
      <c r="O991">
        <v>0</v>
      </c>
    </row>
    <row r="992" spans="3:18" x14ac:dyDescent="0.25">
      <c r="C992" t="s">
        <v>174</v>
      </c>
      <c r="D992" t="s">
        <v>176</v>
      </c>
      <c r="E992">
        <v>2240005</v>
      </c>
      <c r="H992" t="s">
        <v>1472</v>
      </c>
      <c r="K992">
        <v>0</v>
      </c>
      <c r="M992">
        <v>0</v>
      </c>
      <c r="O992">
        <v>0</v>
      </c>
    </row>
    <row r="993" spans="3:18" x14ac:dyDescent="0.25">
      <c r="C993" t="s">
        <v>174</v>
      </c>
      <c r="D993" t="s">
        <v>176</v>
      </c>
      <c r="E993">
        <v>2240007</v>
      </c>
      <c r="H993" t="s">
        <v>1473</v>
      </c>
      <c r="K993">
        <v>0</v>
      </c>
      <c r="M993">
        <v>0</v>
      </c>
      <c r="O993">
        <v>0</v>
      </c>
    </row>
    <row r="994" spans="3:18" x14ac:dyDescent="0.25">
      <c r="C994" t="s">
        <v>174</v>
      </c>
      <c r="D994" t="s">
        <v>176</v>
      </c>
      <c r="E994">
        <v>2240012</v>
      </c>
      <c r="H994" t="s">
        <v>1474</v>
      </c>
      <c r="K994">
        <v>0</v>
      </c>
      <c r="M994">
        <v>0</v>
      </c>
      <c r="O994">
        <v>0</v>
      </c>
    </row>
    <row r="995" spans="3:18" x14ac:dyDescent="0.25">
      <c r="C995" t="s">
        <v>174</v>
      </c>
      <c r="D995" t="s">
        <v>176</v>
      </c>
      <c r="E995">
        <v>2240013</v>
      </c>
      <c r="H995" t="s">
        <v>1475</v>
      </c>
      <c r="K995">
        <v>0</v>
      </c>
      <c r="M995">
        <v>0</v>
      </c>
      <c r="O995">
        <v>0</v>
      </c>
    </row>
    <row r="996" spans="3:18" x14ac:dyDescent="0.25">
      <c r="C996" t="s">
        <v>174</v>
      </c>
      <c r="D996" t="s">
        <v>176</v>
      </c>
      <c r="E996">
        <v>2240014</v>
      </c>
      <c r="H996" t="s">
        <v>1476</v>
      </c>
      <c r="K996">
        <v>0</v>
      </c>
      <c r="M996">
        <v>0</v>
      </c>
      <c r="O996">
        <v>0</v>
      </c>
    </row>
    <row r="997" spans="3:18" x14ac:dyDescent="0.25">
      <c r="C997" t="s">
        <v>174</v>
      </c>
      <c r="D997" t="s">
        <v>176</v>
      </c>
      <c r="E997">
        <v>2240015</v>
      </c>
      <c r="H997" t="s">
        <v>1477</v>
      </c>
      <c r="K997">
        <v>0</v>
      </c>
      <c r="M997">
        <v>0</v>
      </c>
      <c r="O997">
        <v>0</v>
      </c>
    </row>
    <row r="998" spans="3:18" x14ac:dyDescent="0.25">
      <c r="C998" t="s">
        <v>174</v>
      </c>
      <c r="D998" t="s">
        <v>176</v>
      </c>
      <c r="E998">
        <v>2240027</v>
      </c>
      <c r="H998" t="s">
        <v>1478</v>
      </c>
      <c r="K998">
        <v>0</v>
      </c>
      <c r="M998">
        <v>0</v>
      </c>
      <c r="O998">
        <v>0</v>
      </c>
    </row>
    <row r="999" spans="3:18" x14ac:dyDescent="0.25">
      <c r="K999">
        <v>0</v>
      </c>
      <c r="M999">
        <v>0</v>
      </c>
      <c r="O999">
        <v>0</v>
      </c>
      <c r="R999" t="s">
        <v>201</v>
      </c>
    </row>
    <row r="1000" spans="3:18" x14ac:dyDescent="0.25">
      <c r="C1000" t="s">
        <v>174</v>
      </c>
      <c r="D1000" t="s">
        <v>176</v>
      </c>
      <c r="E1000">
        <v>2220165</v>
      </c>
      <c r="H1000" t="s">
        <v>337</v>
      </c>
      <c r="K1000" s="40">
        <v>-53920000</v>
      </c>
      <c r="M1000" s="40">
        <v>-54400000</v>
      </c>
      <c r="O1000" s="40">
        <v>480000</v>
      </c>
      <c r="Q1000">
        <v>0.9</v>
      </c>
    </row>
    <row r="1001" spans="3:18" x14ac:dyDescent="0.25">
      <c r="K1001" s="40">
        <v>-53920000</v>
      </c>
      <c r="M1001" s="40">
        <v>-54400000</v>
      </c>
      <c r="O1001" s="40">
        <v>480000</v>
      </c>
      <c r="Q1001">
        <v>0.9</v>
      </c>
      <c r="R1001" t="s">
        <v>201</v>
      </c>
    </row>
    <row r="1002" spans="3:18" x14ac:dyDescent="0.25">
      <c r="C1002" t="s">
        <v>174</v>
      </c>
      <c r="D1002" t="s">
        <v>176</v>
      </c>
      <c r="E1002">
        <v>2220166</v>
      </c>
      <c r="H1002" t="s">
        <v>1479</v>
      </c>
      <c r="K1002">
        <v>0</v>
      </c>
      <c r="M1002">
        <v>0</v>
      </c>
      <c r="O1002">
        <v>0</v>
      </c>
    </row>
    <row r="1003" spans="3:18" x14ac:dyDescent="0.25">
      <c r="C1003" t="s">
        <v>174</v>
      </c>
      <c r="D1003" t="s">
        <v>176</v>
      </c>
      <c r="E1003">
        <v>2220167</v>
      </c>
      <c r="H1003" t="s">
        <v>338</v>
      </c>
      <c r="K1003" s="40">
        <v>-84250000</v>
      </c>
      <c r="M1003" s="40">
        <v>-85000000</v>
      </c>
      <c r="O1003" s="40">
        <v>750000</v>
      </c>
      <c r="Q1003">
        <v>0.9</v>
      </c>
    </row>
    <row r="1004" spans="3:18" x14ac:dyDescent="0.25">
      <c r="C1004" t="s">
        <v>174</v>
      </c>
      <c r="D1004" t="s">
        <v>176</v>
      </c>
      <c r="E1004">
        <v>2220168</v>
      </c>
      <c r="H1004" t="s">
        <v>1480</v>
      </c>
      <c r="K1004">
        <v>0</v>
      </c>
      <c r="M1004">
        <v>0</v>
      </c>
      <c r="O1004">
        <v>0</v>
      </c>
    </row>
    <row r="1005" spans="3:18" x14ac:dyDescent="0.25">
      <c r="C1005" t="s">
        <v>174</v>
      </c>
      <c r="D1005" t="s">
        <v>176</v>
      </c>
      <c r="E1005">
        <v>2220169</v>
      </c>
      <c r="H1005" t="s">
        <v>339</v>
      </c>
      <c r="K1005" s="40">
        <v>-72133750</v>
      </c>
      <c r="M1005" s="40">
        <v>-58368480</v>
      </c>
      <c r="O1005" s="40">
        <v>-13765270</v>
      </c>
      <c r="Q1005">
        <v>-23.6</v>
      </c>
    </row>
    <row r="1006" spans="3:18" x14ac:dyDescent="0.25">
      <c r="K1006" s="40">
        <v>-156383750</v>
      </c>
      <c r="M1006" s="40">
        <v>-143368480</v>
      </c>
      <c r="O1006" s="40">
        <v>-13015270</v>
      </c>
      <c r="Q1006">
        <v>-9.1</v>
      </c>
      <c r="R1006" t="s">
        <v>201</v>
      </c>
    </row>
    <row r="1007" spans="3:18" x14ac:dyDescent="0.25">
      <c r="C1007" t="s">
        <v>174</v>
      </c>
      <c r="D1007" t="s">
        <v>176</v>
      </c>
      <c r="E1007">
        <v>2220162</v>
      </c>
      <c r="H1007" t="s">
        <v>1481</v>
      </c>
      <c r="K1007">
        <v>0</v>
      </c>
      <c r="M1007">
        <v>0</v>
      </c>
      <c r="O1007">
        <v>0</v>
      </c>
    </row>
    <row r="1008" spans="3:18" x14ac:dyDescent="0.25">
      <c r="C1008" t="s">
        <v>174</v>
      </c>
      <c r="D1008" t="s">
        <v>176</v>
      </c>
      <c r="E1008">
        <v>2220163</v>
      </c>
      <c r="H1008" t="s">
        <v>1482</v>
      </c>
      <c r="K1008">
        <v>0</v>
      </c>
      <c r="M1008">
        <v>0</v>
      </c>
      <c r="O1008">
        <v>0</v>
      </c>
    </row>
    <row r="1009" spans="3:18" x14ac:dyDescent="0.25">
      <c r="C1009" t="s">
        <v>174</v>
      </c>
      <c r="D1009" t="s">
        <v>176</v>
      </c>
      <c r="E1009">
        <v>2220164</v>
      </c>
      <c r="H1009" t="s">
        <v>1483</v>
      </c>
      <c r="K1009">
        <v>0</v>
      </c>
      <c r="M1009">
        <v>0</v>
      </c>
      <c r="O1009">
        <v>0</v>
      </c>
    </row>
    <row r="1010" spans="3:18" x14ac:dyDescent="0.25">
      <c r="K1010">
        <v>0</v>
      </c>
      <c r="M1010">
        <v>0</v>
      </c>
      <c r="O1010">
        <v>0</v>
      </c>
      <c r="R1010" t="s">
        <v>201</v>
      </c>
    </row>
    <row r="1011" spans="3:18" x14ac:dyDescent="0.25">
      <c r="C1011" t="s">
        <v>174</v>
      </c>
      <c r="D1011" t="s">
        <v>176</v>
      </c>
      <c r="E1011">
        <v>2220211</v>
      </c>
      <c r="H1011" t="s">
        <v>1484</v>
      </c>
      <c r="K1011">
        <v>0</v>
      </c>
      <c r="M1011">
        <v>0</v>
      </c>
      <c r="O1011">
        <v>0</v>
      </c>
    </row>
    <row r="1012" spans="3:18" x14ac:dyDescent="0.25">
      <c r="C1012" t="s">
        <v>174</v>
      </c>
      <c r="D1012" t="s">
        <v>176</v>
      </c>
      <c r="E1012">
        <v>2220212</v>
      </c>
      <c r="H1012" t="s">
        <v>1485</v>
      </c>
      <c r="K1012">
        <v>0</v>
      </c>
      <c r="M1012">
        <v>0</v>
      </c>
      <c r="O1012">
        <v>0</v>
      </c>
    </row>
    <row r="1013" spans="3:18" x14ac:dyDescent="0.25">
      <c r="C1013" t="s">
        <v>174</v>
      </c>
      <c r="D1013" t="s">
        <v>176</v>
      </c>
      <c r="E1013">
        <v>2220213</v>
      </c>
      <c r="H1013" t="s">
        <v>1486</v>
      </c>
      <c r="K1013">
        <v>0</v>
      </c>
      <c r="M1013">
        <v>0</v>
      </c>
      <c r="O1013">
        <v>0</v>
      </c>
    </row>
    <row r="1014" spans="3:18" x14ac:dyDescent="0.25">
      <c r="C1014" t="s">
        <v>174</v>
      </c>
      <c r="D1014" t="s">
        <v>176</v>
      </c>
      <c r="E1014">
        <v>2220214</v>
      </c>
      <c r="H1014" t="s">
        <v>1487</v>
      </c>
      <c r="K1014">
        <v>0</v>
      </c>
      <c r="M1014">
        <v>0</v>
      </c>
      <c r="O1014">
        <v>0</v>
      </c>
    </row>
    <row r="1015" spans="3:18" x14ac:dyDescent="0.25">
      <c r="C1015" t="s">
        <v>174</v>
      </c>
      <c r="D1015" t="s">
        <v>176</v>
      </c>
      <c r="E1015">
        <v>2220215</v>
      </c>
      <c r="H1015" t="s">
        <v>1488</v>
      </c>
      <c r="K1015">
        <v>0</v>
      </c>
      <c r="M1015">
        <v>0</v>
      </c>
      <c r="O1015">
        <v>0</v>
      </c>
    </row>
    <row r="1016" spans="3:18" x14ac:dyDescent="0.25">
      <c r="K1016">
        <v>0</v>
      </c>
      <c r="M1016">
        <v>0</v>
      </c>
      <c r="O1016">
        <v>0</v>
      </c>
      <c r="R1016" t="s">
        <v>201</v>
      </c>
    </row>
    <row r="1017" spans="3:18" x14ac:dyDescent="0.25">
      <c r="C1017" t="s">
        <v>174</v>
      </c>
      <c r="D1017" t="s">
        <v>176</v>
      </c>
      <c r="E1017">
        <v>2220157</v>
      </c>
      <c r="H1017" t="s">
        <v>1489</v>
      </c>
      <c r="K1017">
        <v>0</v>
      </c>
      <c r="M1017">
        <v>0</v>
      </c>
      <c r="O1017">
        <v>0</v>
      </c>
    </row>
    <row r="1018" spans="3:18" x14ac:dyDescent="0.25">
      <c r="C1018" t="s">
        <v>174</v>
      </c>
      <c r="D1018" t="s">
        <v>176</v>
      </c>
      <c r="E1018">
        <v>2220158</v>
      </c>
      <c r="H1018" t="s">
        <v>340</v>
      </c>
      <c r="K1018" s="40">
        <v>-151650000</v>
      </c>
      <c r="M1018" s="40">
        <v>-153000000</v>
      </c>
      <c r="O1018" s="40">
        <v>1350000</v>
      </c>
      <c r="Q1018">
        <v>0.9</v>
      </c>
    </row>
    <row r="1019" spans="3:18" x14ac:dyDescent="0.25">
      <c r="C1019" t="s">
        <v>174</v>
      </c>
      <c r="D1019" t="s">
        <v>176</v>
      </c>
      <c r="E1019">
        <v>2220159</v>
      </c>
      <c r="H1019" t="s">
        <v>1490</v>
      </c>
      <c r="K1019">
        <v>0</v>
      </c>
      <c r="M1019">
        <v>0</v>
      </c>
      <c r="O1019">
        <v>0</v>
      </c>
    </row>
    <row r="1020" spans="3:18" x14ac:dyDescent="0.25">
      <c r="C1020" t="s">
        <v>174</v>
      </c>
      <c r="D1020" t="s">
        <v>176</v>
      </c>
      <c r="E1020">
        <v>2220160</v>
      </c>
      <c r="H1020" t="s">
        <v>1491</v>
      </c>
      <c r="K1020">
        <v>0</v>
      </c>
      <c r="M1020">
        <v>0</v>
      </c>
      <c r="O1020">
        <v>0</v>
      </c>
    </row>
    <row r="1021" spans="3:18" x14ac:dyDescent="0.25">
      <c r="C1021" t="s">
        <v>174</v>
      </c>
      <c r="D1021" t="s">
        <v>176</v>
      </c>
      <c r="E1021">
        <v>2220161</v>
      </c>
      <c r="H1021" t="s">
        <v>1492</v>
      </c>
      <c r="K1021">
        <v>0</v>
      </c>
      <c r="M1021">
        <v>0</v>
      </c>
      <c r="O1021">
        <v>0</v>
      </c>
    </row>
    <row r="1022" spans="3:18" x14ac:dyDescent="0.25">
      <c r="K1022" s="40">
        <v>-151650000</v>
      </c>
      <c r="M1022" s="40">
        <v>-153000000</v>
      </c>
      <c r="O1022" s="40">
        <v>1350000</v>
      </c>
      <c r="Q1022">
        <v>0.9</v>
      </c>
      <c r="R1022" t="s">
        <v>201</v>
      </c>
    </row>
    <row r="1023" spans="3:18" x14ac:dyDescent="0.25">
      <c r="C1023" t="s">
        <v>174</v>
      </c>
      <c r="D1023" t="s">
        <v>176</v>
      </c>
      <c r="E1023">
        <v>220004</v>
      </c>
      <c r="H1023" t="s">
        <v>1493</v>
      </c>
      <c r="K1023">
        <v>0</v>
      </c>
      <c r="M1023">
        <v>0</v>
      </c>
      <c r="O1023">
        <v>0</v>
      </c>
    </row>
    <row r="1024" spans="3:18" x14ac:dyDescent="0.25">
      <c r="K1024">
        <v>0</v>
      </c>
      <c r="M1024">
        <v>0</v>
      </c>
      <c r="O1024">
        <v>0</v>
      </c>
      <c r="R1024" t="s">
        <v>201</v>
      </c>
    </row>
    <row r="1025" spans="3:18" x14ac:dyDescent="0.25">
      <c r="C1025" t="s">
        <v>174</v>
      </c>
      <c r="D1025" t="s">
        <v>176</v>
      </c>
      <c r="E1025">
        <v>220123</v>
      </c>
      <c r="H1025" t="s">
        <v>1494</v>
      </c>
      <c r="K1025">
        <v>0</v>
      </c>
      <c r="M1025">
        <v>0</v>
      </c>
      <c r="O1025">
        <v>0</v>
      </c>
    </row>
    <row r="1026" spans="3:18" x14ac:dyDescent="0.25">
      <c r="C1026" t="s">
        <v>174</v>
      </c>
      <c r="D1026" t="s">
        <v>176</v>
      </c>
      <c r="E1026">
        <v>220153</v>
      </c>
      <c r="H1026" t="s">
        <v>1494</v>
      </c>
      <c r="K1026">
        <v>0</v>
      </c>
      <c r="M1026">
        <v>0</v>
      </c>
      <c r="O1026">
        <v>0</v>
      </c>
    </row>
    <row r="1027" spans="3:18" x14ac:dyDescent="0.25">
      <c r="E1027" t="s">
        <v>1495</v>
      </c>
      <c r="K1027">
        <v>0</v>
      </c>
      <c r="M1027">
        <v>0</v>
      </c>
      <c r="O1027">
        <v>0</v>
      </c>
      <c r="R1027" t="s">
        <v>201</v>
      </c>
    </row>
    <row r="1028" spans="3:18" x14ac:dyDescent="0.25">
      <c r="C1028" t="s">
        <v>174</v>
      </c>
      <c r="D1028" t="s">
        <v>176</v>
      </c>
      <c r="E1028">
        <v>220200</v>
      </c>
      <c r="H1028" t="s">
        <v>1496</v>
      </c>
      <c r="K1028">
        <v>0</v>
      </c>
      <c r="M1028">
        <v>0</v>
      </c>
      <c r="O1028">
        <v>0</v>
      </c>
    </row>
    <row r="1029" spans="3:18" x14ac:dyDescent="0.25">
      <c r="C1029" t="s">
        <v>174</v>
      </c>
      <c r="D1029" t="s">
        <v>176</v>
      </c>
      <c r="E1029">
        <v>220201</v>
      </c>
      <c r="H1029" t="s">
        <v>1496</v>
      </c>
      <c r="K1029">
        <v>0</v>
      </c>
      <c r="M1029">
        <v>0</v>
      </c>
      <c r="O1029">
        <v>0</v>
      </c>
    </row>
    <row r="1030" spans="3:18" x14ac:dyDescent="0.25">
      <c r="E1030" t="s">
        <v>1497</v>
      </c>
      <c r="K1030">
        <v>0</v>
      </c>
      <c r="M1030">
        <v>0</v>
      </c>
      <c r="O1030">
        <v>0</v>
      </c>
      <c r="R1030" t="s">
        <v>201</v>
      </c>
    </row>
    <row r="1031" spans="3:18" x14ac:dyDescent="0.25">
      <c r="C1031" t="s">
        <v>174</v>
      </c>
      <c r="D1031" t="s">
        <v>176</v>
      </c>
      <c r="E1031">
        <v>220122</v>
      </c>
      <c r="H1031" t="s">
        <v>1498</v>
      </c>
      <c r="K1031">
        <v>0</v>
      </c>
      <c r="M1031">
        <v>0</v>
      </c>
      <c r="O1031">
        <v>0</v>
      </c>
    </row>
    <row r="1032" spans="3:18" x14ac:dyDescent="0.25">
      <c r="C1032" t="s">
        <v>174</v>
      </c>
      <c r="D1032" t="s">
        <v>176</v>
      </c>
      <c r="E1032">
        <v>220152</v>
      </c>
      <c r="H1032" t="s">
        <v>1498</v>
      </c>
      <c r="K1032">
        <v>0</v>
      </c>
      <c r="M1032">
        <v>0</v>
      </c>
      <c r="O1032">
        <v>0</v>
      </c>
    </row>
    <row r="1033" spans="3:18" x14ac:dyDescent="0.25">
      <c r="E1033" t="s">
        <v>1499</v>
      </c>
      <c r="K1033">
        <v>0</v>
      </c>
      <c r="M1033">
        <v>0</v>
      </c>
      <c r="O1033">
        <v>0</v>
      </c>
      <c r="R1033" t="s">
        <v>201</v>
      </c>
    </row>
    <row r="1034" spans="3:18" x14ac:dyDescent="0.25">
      <c r="C1034" t="s">
        <v>174</v>
      </c>
      <c r="D1034" t="s">
        <v>176</v>
      </c>
      <c r="E1034">
        <v>220117</v>
      </c>
      <c r="H1034" t="s">
        <v>1500</v>
      </c>
      <c r="K1034">
        <v>0</v>
      </c>
      <c r="M1034">
        <v>0</v>
      </c>
      <c r="O1034">
        <v>0</v>
      </c>
    </row>
    <row r="1035" spans="3:18" x14ac:dyDescent="0.25">
      <c r="C1035" t="s">
        <v>174</v>
      </c>
      <c r="D1035" t="s">
        <v>176</v>
      </c>
      <c r="E1035">
        <v>220147</v>
      </c>
      <c r="H1035" t="s">
        <v>1500</v>
      </c>
      <c r="K1035">
        <v>0</v>
      </c>
      <c r="M1035">
        <v>0</v>
      </c>
      <c r="O1035">
        <v>0</v>
      </c>
    </row>
    <row r="1036" spans="3:18" x14ac:dyDescent="0.25">
      <c r="E1036" t="s">
        <v>1501</v>
      </c>
      <c r="K1036">
        <v>0</v>
      </c>
      <c r="M1036">
        <v>0</v>
      </c>
      <c r="O1036">
        <v>0</v>
      </c>
      <c r="R1036" t="s">
        <v>201</v>
      </c>
    </row>
    <row r="1037" spans="3:18" x14ac:dyDescent="0.25">
      <c r="C1037" t="s">
        <v>174</v>
      </c>
      <c r="D1037" t="s">
        <v>176</v>
      </c>
      <c r="E1037">
        <v>220120</v>
      </c>
      <c r="H1037" t="s">
        <v>1502</v>
      </c>
      <c r="K1037">
        <v>0</v>
      </c>
      <c r="M1037">
        <v>0</v>
      </c>
      <c r="O1037">
        <v>0</v>
      </c>
    </row>
    <row r="1038" spans="3:18" x14ac:dyDescent="0.25">
      <c r="C1038" t="s">
        <v>174</v>
      </c>
      <c r="D1038" t="s">
        <v>176</v>
      </c>
      <c r="E1038">
        <v>220150</v>
      </c>
      <c r="H1038" t="s">
        <v>1502</v>
      </c>
      <c r="K1038">
        <v>0</v>
      </c>
      <c r="M1038">
        <v>0</v>
      </c>
      <c r="O1038">
        <v>0</v>
      </c>
    </row>
    <row r="1039" spans="3:18" x14ac:dyDescent="0.25">
      <c r="E1039" t="s">
        <v>1503</v>
      </c>
      <c r="K1039">
        <v>0</v>
      </c>
      <c r="M1039">
        <v>0</v>
      </c>
      <c r="O1039">
        <v>0</v>
      </c>
      <c r="R1039" t="s">
        <v>201</v>
      </c>
    </row>
    <row r="1040" spans="3:18" x14ac:dyDescent="0.25">
      <c r="C1040" t="s">
        <v>174</v>
      </c>
      <c r="D1040" t="s">
        <v>176</v>
      </c>
      <c r="E1040">
        <v>220119</v>
      </c>
      <c r="H1040" t="s">
        <v>1504</v>
      </c>
      <c r="K1040">
        <v>0</v>
      </c>
      <c r="M1040">
        <v>0</v>
      </c>
      <c r="O1040">
        <v>0</v>
      </c>
    </row>
    <row r="1041" spans="3:18" x14ac:dyDescent="0.25">
      <c r="C1041" t="s">
        <v>174</v>
      </c>
      <c r="D1041" t="s">
        <v>176</v>
      </c>
      <c r="E1041">
        <v>220149</v>
      </c>
      <c r="H1041" t="s">
        <v>1504</v>
      </c>
      <c r="K1041">
        <v>0</v>
      </c>
      <c r="M1041">
        <v>0</v>
      </c>
      <c r="O1041">
        <v>0</v>
      </c>
    </row>
    <row r="1042" spans="3:18" x14ac:dyDescent="0.25">
      <c r="E1042" t="s">
        <v>1505</v>
      </c>
      <c r="K1042">
        <v>0</v>
      </c>
      <c r="M1042">
        <v>0</v>
      </c>
      <c r="O1042">
        <v>0</v>
      </c>
      <c r="R1042" t="s">
        <v>201</v>
      </c>
    </row>
    <row r="1043" spans="3:18" x14ac:dyDescent="0.25">
      <c r="C1043" t="s">
        <v>174</v>
      </c>
      <c r="D1043" t="s">
        <v>176</v>
      </c>
      <c r="E1043">
        <v>220118</v>
      </c>
      <c r="H1043" t="s">
        <v>1506</v>
      </c>
      <c r="K1043">
        <v>0</v>
      </c>
      <c r="M1043">
        <v>0</v>
      </c>
      <c r="O1043">
        <v>0</v>
      </c>
    </row>
    <row r="1044" spans="3:18" x14ac:dyDescent="0.25">
      <c r="C1044" t="s">
        <v>174</v>
      </c>
      <c r="D1044" t="s">
        <v>176</v>
      </c>
      <c r="E1044">
        <v>220148</v>
      </c>
      <c r="H1044" t="s">
        <v>1506</v>
      </c>
      <c r="K1044">
        <v>0</v>
      </c>
      <c r="M1044">
        <v>0</v>
      </c>
      <c r="O1044">
        <v>0</v>
      </c>
    </row>
    <row r="1045" spans="3:18" x14ac:dyDescent="0.25">
      <c r="E1045" t="s">
        <v>1507</v>
      </c>
      <c r="K1045">
        <v>0</v>
      </c>
      <c r="M1045">
        <v>0</v>
      </c>
      <c r="O1045">
        <v>0</v>
      </c>
      <c r="R1045" t="s">
        <v>201</v>
      </c>
    </row>
    <row r="1046" spans="3:18" x14ac:dyDescent="0.25">
      <c r="C1046" t="s">
        <v>174</v>
      </c>
      <c r="D1046" t="s">
        <v>176</v>
      </c>
      <c r="E1046">
        <v>220116</v>
      </c>
      <c r="H1046" t="s">
        <v>1508</v>
      </c>
      <c r="K1046">
        <v>0</v>
      </c>
      <c r="M1046">
        <v>0</v>
      </c>
      <c r="O1046">
        <v>0</v>
      </c>
    </row>
    <row r="1047" spans="3:18" x14ac:dyDescent="0.25">
      <c r="C1047" t="s">
        <v>174</v>
      </c>
      <c r="D1047" t="s">
        <v>176</v>
      </c>
      <c r="E1047">
        <v>220146</v>
      </c>
      <c r="H1047" t="s">
        <v>1508</v>
      </c>
      <c r="K1047">
        <v>0</v>
      </c>
      <c r="M1047">
        <v>0</v>
      </c>
      <c r="O1047">
        <v>0</v>
      </c>
    </row>
    <row r="1048" spans="3:18" x14ac:dyDescent="0.25">
      <c r="E1048" t="s">
        <v>1509</v>
      </c>
      <c r="K1048">
        <v>0</v>
      </c>
      <c r="M1048">
        <v>0</v>
      </c>
      <c r="O1048">
        <v>0</v>
      </c>
      <c r="R1048" t="s">
        <v>201</v>
      </c>
    </row>
    <row r="1049" spans="3:18" x14ac:dyDescent="0.25">
      <c r="C1049" t="s">
        <v>174</v>
      </c>
      <c r="D1049" t="s">
        <v>176</v>
      </c>
      <c r="E1049">
        <v>220115</v>
      </c>
      <c r="H1049" t="s">
        <v>1510</v>
      </c>
      <c r="K1049">
        <v>0</v>
      </c>
      <c r="M1049">
        <v>0</v>
      </c>
      <c r="O1049">
        <v>0</v>
      </c>
    </row>
    <row r="1050" spans="3:18" x14ac:dyDescent="0.25">
      <c r="C1050" t="s">
        <v>174</v>
      </c>
      <c r="D1050" t="s">
        <v>176</v>
      </c>
      <c r="E1050">
        <v>220145</v>
      </c>
      <c r="H1050" t="s">
        <v>1510</v>
      </c>
      <c r="K1050">
        <v>0</v>
      </c>
      <c r="M1050">
        <v>0</v>
      </c>
      <c r="O1050">
        <v>0</v>
      </c>
    </row>
    <row r="1051" spans="3:18" x14ac:dyDescent="0.25">
      <c r="E1051" t="s">
        <v>1511</v>
      </c>
      <c r="K1051">
        <v>0</v>
      </c>
      <c r="M1051">
        <v>0</v>
      </c>
      <c r="O1051">
        <v>0</v>
      </c>
      <c r="R1051" t="s">
        <v>201</v>
      </c>
    </row>
    <row r="1052" spans="3:18" x14ac:dyDescent="0.25">
      <c r="C1052" t="s">
        <v>174</v>
      </c>
      <c r="D1052" t="s">
        <v>176</v>
      </c>
      <c r="E1052">
        <v>220114</v>
      </c>
      <c r="H1052" t="s">
        <v>1512</v>
      </c>
      <c r="K1052">
        <v>0</v>
      </c>
      <c r="M1052">
        <v>0</v>
      </c>
      <c r="O1052">
        <v>0</v>
      </c>
    </row>
    <row r="1053" spans="3:18" x14ac:dyDescent="0.25">
      <c r="C1053" t="s">
        <v>174</v>
      </c>
      <c r="D1053" t="s">
        <v>176</v>
      </c>
      <c r="E1053">
        <v>220144</v>
      </c>
      <c r="H1053" t="s">
        <v>1512</v>
      </c>
      <c r="K1053">
        <v>0</v>
      </c>
      <c r="M1053">
        <v>0</v>
      </c>
      <c r="O1053">
        <v>0</v>
      </c>
    </row>
    <row r="1054" spans="3:18" x14ac:dyDescent="0.25">
      <c r="E1054" t="s">
        <v>1513</v>
      </c>
      <c r="K1054">
        <v>0</v>
      </c>
      <c r="M1054">
        <v>0</v>
      </c>
      <c r="O1054">
        <v>0</v>
      </c>
      <c r="R1054" t="s">
        <v>201</v>
      </c>
    </row>
    <row r="1055" spans="3:18" x14ac:dyDescent="0.25">
      <c r="C1055" t="s">
        <v>174</v>
      </c>
      <c r="D1055" t="s">
        <v>176</v>
      </c>
      <c r="E1055">
        <v>220113</v>
      </c>
      <c r="H1055" t="s">
        <v>1514</v>
      </c>
      <c r="K1055">
        <v>0</v>
      </c>
      <c r="M1055">
        <v>0</v>
      </c>
      <c r="O1055">
        <v>0</v>
      </c>
    </row>
    <row r="1056" spans="3:18" x14ac:dyDescent="0.25">
      <c r="C1056" t="s">
        <v>174</v>
      </c>
      <c r="D1056" t="s">
        <v>176</v>
      </c>
      <c r="E1056">
        <v>220143</v>
      </c>
      <c r="H1056" t="s">
        <v>1514</v>
      </c>
      <c r="K1056">
        <v>0</v>
      </c>
      <c r="M1056">
        <v>0</v>
      </c>
      <c r="O1056">
        <v>0</v>
      </c>
    </row>
    <row r="1057" spans="3:18" x14ac:dyDescent="0.25">
      <c r="E1057" t="s">
        <v>1515</v>
      </c>
      <c r="K1057">
        <v>0</v>
      </c>
      <c r="M1057">
        <v>0</v>
      </c>
      <c r="O1057">
        <v>0</v>
      </c>
      <c r="R1057" t="s">
        <v>201</v>
      </c>
    </row>
    <row r="1058" spans="3:18" x14ac:dyDescent="0.25">
      <c r="C1058" t="s">
        <v>174</v>
      </c>
      <c r="D1058" t="s">
        <v>176</v>
      </c>
      <c r="E1058">
        <v>220112</v>
      </c>
      <c r="H1058" t="s">
        <v>1516</v>
      </c>
      <c r="K1058">
        <v>0</v>
      </c>
      <c r="M1058">
        <v>0</v>
      </c>
      <c r="O1058">
        <v>0</v>
      </c>
    </row>
    <row r="1059" spans="3:18" x14ac:dyDescent="0.25">
      <c r="C1059" t="s">
        <v>174</v>
      </c>
      <c r="D1059" t="s">
        <v>176</v>
      </c>
      <c r="E1059">
        <v>220142</v>
      </c>
      <c r="H1059" t="s">
        <v>1516</v>
      </c>
      <c r="K1059">
        <v>0</v>
      </c>
      <c r="M1059">
        <v>0</v>
      </c>
      <c r="O1059">
        <v>0</v>
      </c>
    </row>
    <row r="1060" spans="3:18" x14ac:dyDescent="0.25">
      <c r="E1060" t="s">
        <v>1517</v>
      </c>
      <c r="K1060">
        <v>0</v>
      </c>
      <c r="M1060">
        <v>0</v>
      </c>
      <c r="O1060">
        <v>0</v>
      </c>
      <c r="R1060" t="s">
        <v>201</v>
      </c>
    </row>
    <row r="1061" spans="3:18" x14ac:dyDescent="0.25">
      <c r="C1061" t="s">
        <v>174</v>
      </c>
      <c r="D1061" t="s">
        <v>176</v>
      </c>
      <c r="E1061">
        <v>220111</v>
      </c>
      <c r="H1061" t="s">
        <v>1518</v>
      </c>
      <c r="K1061">
        <v>0</v>
      </c>
      <c r="M1061">
        <v>0</v>
      </c>
      <c r="O1061">
        <v>0</v>
      </c>
    </row>
    <row r="1062" spans="3:18" x14ac:dyDescent="0.25">
      <c r="C1062" t="s">
        <v>174</v>
      </c>
      <c r="D1062" t="s">
        <v>176</v>
      </c>
      <c r="E1062">
        <v>220141</v>
      </c>
      <c r="H1062" t="s">
        <v>1518</v>
      </c>
      <c r="K1062">
        <v>0</v>
      </c>
      <c r="M1062">
        <v>0</v>
      </c>
      <c r="O1062">
        <v>0</v>
      </c>
    </row>
    <row r="1063" spans="3:18" x14ac:dyDescent="0.25">
      <c r="E1063" t="s">
        <v>1519</v>
      </c>
      <c r="K1063">
        <v>0</v>
      </c>
      <c r="M1063">
        <v>0</v>
      </c>
      <c r="O1063">
        <v>0</v>
      </c>
      <c r="R1063" t="s">
        <v>201</v>
      </c>
    </row>
    <row r="1064" spans="3:18" x14ac:dyDescent="0.25">
      <c r="C1064" t="s">
        <v>174</v>
      </c>
      <c r="D1064" t="s">
        <v>176</v>
      </c>
      <c r="E1064">
        <v>220000</v>
      </c>
      <c r="H1064" t="s">
        <v>1520</v>
      </c>
      <c r="K1064">
        <v>0</v>
      </c>
      <c r="M1064">
        <v>0</v>
      </c>
      <c r="O1064">
        <v>0</v>
      </c>
    </row>
    <row r="1065" spans="3:18" x14ac:dyDescent="0.25">
      <c r="E1065" t="s">
        <v>1521</v>
      </c>
      <c r="K1065">
        <v>0</v>
      </c>
      <c r="M1065">
        <v>0</v>
      </c>
      <c r="O1065">
        <v>0</v>
      </c>
      <c r="R1065" t="s">
        <v>201</v>
      </c>
    </row>
    <row r="1066" spans="3:18" x14ac:dyDescent="0.25">
      <c r="C1066" t="s">
        <v>174</v>
      </c>
      <c r="D1066" t="s">
        <v>176</v>
      </c>
      <c r="E1066">
        <v>220110</v>
      </c>
      <c r="H1066" t="s">
        <v>1522</v>
      </c>
      <c r="K1066">
        <v>0</v>
      </c>
      <c r="M1066">
        <v>0</v>
      </c>
      <c r="O1066">
        <v>0</v>
      </c>
    </row>
    <row r="1067" spans="3:18" x14ac:dyDescent="0.25">
      <c r="C1067" t="s">
        <v>174</v>
      </c>
      <c r="D1067" t="s">
        <v>176</v>
      </c>
      <c r="E1067">
        <v>220140</v>
      </c>
      <c r="H1067" t="s">
        <v>1522</v>
      </c>
      <c r="K1067">
        <v>0</v>
      </c>
      <c r="M1067">
        <v>0</v>
      </c>
      <c r="O1067">
        <v>0</v>
      </c>
    </row>
    <row r="1068" spans="3:18" x14ac:dyDescent="0.25">
      <c r="E1068" t="s">
        <v>1523</v>
      </c>
      <c r="K1068">
        <v>0</v>
      </c>
      <c r="M1068">
        <v>0</v>
      </c>
      <c r="O1068">
        <v>0</v>
      </c>
      <c r="R1068" t="s">
        <v>201</v>
      </c>
    </row>
    <row r="1069" spans="3:18" x14ac:dyDescent="0.25">
      <c r="C1069" t="s">
        <v>174</v>
      </c>
      <c r="D1069" t="s">
        <v>176</v>
      </c>
      <c r="E1069">
        <v>220100</v>
      </c>
      <c r="H1069" t="s">
        <v>1524</v>
      </c>
      <c r="K1069">
        <v>0</v>
      </c>
      <c r="M1069">
        <v>0</v>
      </c>
      <c r="O1069">
        <v>0</v>
      </c>
    </row>
    <row r="1070" spans="3:18" x14ac:dyDescent="0.25">
      <c r="C1070" t="s">
        <v>174</v>
      </c>
      <c r="D1070" t="s">
        <v>176</v>
      </c>
      <c r="E1070">
        <v>220130</v>
      </c>
      <c r="H1070" t="s">
        <v>1524</v>
      </c>
      <c r="K1070">
        <v>0</v>
      </c>
      <c r="M1070">
        <v>0</v>
      </c>
      <c r="O1070">
        <v>0</v>
      </c>
    </row>
    <row r="1071" spans="3:18" x14ac:dyDescent="0.25">
      <c r="E1071" t="s">
        <v>1525</v>
      </c>
      <c r="K1071">
        <v>0</v>
      </c>
      <c r="M1071">
        <v>0</v>
      </c>
      <c r="O1071">
        <v>0</v>
      </c>
      <c r="R1071" t="s">
        <v>201</v>
      </c>
    </row>
    <row r="1072" spans="3:18" x14ac:dyDescent="0.25">
      <c r="C1072" t="s">
        <v>174</v>
      </c>
      <c r="D1072" t="s">
        <v>176</v>
      </c>
      <c r="E1072">
        <v>220101</v>
      </c>
      <c r="H1072" t="s">
        <v>1526</v>
      </c>
      <c r="K1072">
        <v>0</v>
      </c>
      <c r="M1072">
        <v>0</v>
      </c>
      <c r="O1072">
        <v>0</v>
      </c>
    </row>
    <row r="1073" spans="3:18" x14ac:dyDescent="0.25">
      <c r="C1073" t="s">
        <v>174</v>
      </c>
      <c r="D1073" t="s">
        <v>176</v>
      </c>
      <c r="E1073">
        <v>220131</v>
      </c>
      <c r="H1073" t="s">
        <v>1526</v>
      </c>
      <c r="K1073">
        <v>0</v>
      </c>
      <c r="M1073">
        <v>0</v>
      </c>
      <c r="O1073">
        <v>0</v>
      </c>
    </row>
    <row r="1074" spans="3:18" x14ac:dyDescent="0.25">
      <c r="E1074" t="s">
        <v>1527</v>
      </c>
      <c r="K1074">
        <v>0</v>
      </c>
      <c r="M1074">
        <v>0</v>
      </c>
      <c r="O1074">
        <v>0</v>
      </c>
      <c r="R1074" t="s">
        <v>201</v>
      </c>
    </row>
    <row r="1075" spans="3:18" x14ac:dyDescent="0.25">
      <c r="C1075" t="s">
        <v>174</v>
      </c>
      <c r="D1075" t="s">
        <v>176</v>
      </c>
      <c r="E1075">
        <v>220102</v>
      </c>
      <c r="H1075" t="s">
        <v>1528</v>
      </c>
      <c r="K1075">
        <v>0</v>
      </c>
      <c r="M1075">
        <v>0</v>
      </c>
      <c r="O1075">
        <v>0</v>
      </c>
    </row>
    <row r="1076" spans="3:18" x14ac:dyDescent="0.25">
      <c r="C1076" t="s">
        <v>174</v>
      </c>
      <c r="D1076" t="s">
        <v>176</v>
      </c>
      <c r="E1076">
        <v>220121</v>
      </c>
      <c r="H1076" t="s">
        <v>1529</v>
      </c>
      <c r="K1076">
        <v>0</v>
      </c>
      <c r="M1076">
        <v>0</v>
      </c>
      <c r="O1076">
        <v>0</v>
      </c>
    </row>
    <row r="1077" spans="3:18" x14ac:dyDescent="0.25">
      <c r="C1077" t="s">
        <v>174</v>
      </c>
      <c r="D1077" t="s">
        <v>176</v>
      </c>
      <c r="E1077">
        <v>220132</v>
      </c>
      <c r="H1077" t="s">
        <v>1528</v>
      </c>
      <c r="K1077">
        <v>0</v>
      </c>
      <c r="M1077">
        <v>0</v>
      </c>
      <c r="O1077">
        <v>0</v>
      </c>
    </row>
    <row r="1078" spans="3:18" x14ac:dyDescent="0.25">
      <c r="C1078" t="s">
        <v>174</v>
      </c>
      <c r="D1078" t="s">
        <v>176</v>
      </c>
      <c r="E1078">
        <v>220151</v>
      </c>
      <c r="H1078" t="s">
        <v>1529</v>
      </c>
      <c r="K1078">
        <v>0</v>
      </c>
      <c r="M1078">
        <v>0</v>
      </c>
      <c r="O1078">
        <v>0</v>
      </c>
    </row>
    <row r="1079" spans="3:18" x14ac:dyDescent="0.25">
      <c r="E1079" t="s">
        <v>1530</v>
      </c>
      <c r="K1079">
        <v>0</v>
      </c>
      <c r="M1079">
        <v>0</v>
      </c>
      <c r="O1079">
        <v>0</v>
      </c>
      <c r="R1079" t="s">
        <v>201</v>
      </c>
    </row>
    <row r="1080" spans="3:18" x14ac:dyDescent="0.25">
      <c r="C1080" t="s">
        <v>174</v>
      </c>
      <c r="D1080" t="s">
        <v>176</v>
      </c>
      <c r="E1080">
        <v>220103</v>
      </c>
      <c r="H1080" t="s">
        <v>1531</v>
      </c>
      <c r="K1080">
        <v>0</v>
      </c>
      <c r="M1080">
        <v>0</v>
      </c>
      <c r="O1080">
        <v>0</v>
      </c>
    </row>
    <row r="1081" spans="3:18" x14ac:dyDescent="0.25">
      <c r="C1081" t="s">
        <v>174</v>
      </c>
      <c r="D1081" t="s">
        <v>176</v>
      </c>
      <c r="E1081">
        <v>220133</v>
      </c>
      <c r="H1081" t="s">
        <v>1531</v>
      </c>
      <c r="K1081">
        <v>0</v>
      </c>
      <c r="M1081">
        <v>0</v>
      </c>
      <c r="O1081">
        <v>0</v>
      </c>
    </row>
    <row r="1082" spans="3:18" x14ac:dyDescent="0.25">
      <c r="E1082" t="s">
        <v>1532</v>
      </c>
      <c r="K1082">
        <v>0</v>
      </c>
      <c r="M1082">
        <v>0</v>
      </c>
      <c r="O1082">
        <v>0</v>
      </c>
      <c r="R1082" t="s">
        <v>201</v>
      </c>
    </row>
    <row r="1083" spans="3:18" x14ac:dyDescent="0.25">
      <c r="C1083" t="s">
        <v>174</v>
      </c>
      <c r="D1083" t="s">
        <v>176</v>
      </c>
      <c r="E1083">
        <v>220001</v>
      </c>
      <c r="H1083" t="s">
        <v>1533</v>
      </c>
      <c r="K1083">
        <v>0</v>
      </c>
      <c r="M1083">
        <v>0</v>
      </c>
      <c r="O1083">
        <v>0</v>
      </c>
    </row>
    <row r="1084" spans="3:18" x14ac:dyDescent="0.25">
      <c r="E1084" t="s">
        <v>1534</v>
      </c>
      <c r="K1084">
        <v>0</v>
      </c>
      <c r="M1084">
        <v>0</v>
      </c>
      <c r="O1084">
        <v>0</v>
      </c>
      <c r="R1084" t="s">
        <v>201</v>
      </c>
    </row>
    <row r="1085" spans="3:18" x14ac:dyDescent="0.25">
      <c r="C1085" t="s">
        <v>174</v>
      </c>
      <c r="D1085" t="s">
        <v>176</v>
      </c>
      <c r="E1085">
        <v>220104</v>
      </c>
      <c r="H1085" t="s">
        <v>1535</v>
      </c>
      <c r="K1085">
        <v>0</v>
      </c>
      <c r="M1085">
        <v>0</v>
      </c>
      <c r="O1085">
        <v>0</v>
      </c>
    </row>
    <row r="1086" spans="3:18" x14ac:dyDescent="0.25">
      <c r="C1086" t="s">
        <v>174</v>
      </c>
      <c r="D1086" t="s">
        <v>176</v>
      </c>
      <c r="E1086">
        <v>220134</v>
      </c>
      <c r="H1086" t="s">
        <v>1535</v>
      </c>
      <c r="K1086">
        <v>0</v>
      </c>
      <c r="M1086">
        <v>0</v>
      </c>
      <c r="O1086">
        <v>0</v>
      </c>
    </row>
    <row r="1087" spans="3:18" x14ac:dyDescent="0.25">
      <c r="C1087" t="s">
        <v>174</v>
      </c>
      <c r="D1087" t="s">
        <v>176</v>
      </c>
      <c r="E1087">
        <v>2220172</v>
      </c>
      <c r="H1087" t="s">
        <v>1536</v>
      </c>
      <c r="K1087">
        <v>0</v>
      </c>
      <c r="M1087">
        <v>0</v>
      </c>
      <c r="O1087">
        <v>0</v>
      </c>
    </row>
    <row r="1088" spans="3:18" x14ac:dyDescent="0.25">
      <c r="C1088" t="s">
        <v>174</v>
      </c>
      <c r="D1088" t="s">
        <v>176</v>
      </c>
      <c r="E1088">
        <v>2220175</v>
      </c>
      <c r="H1088" t="s">
        <v>341</v>
      </c>
      <c r="K1088" s="40">
        <v>-315937500</v>
      </c>
      <c r="M1088" s="40">
        <v>-318750000</v>
      </c>
      <c r="O1088" s="40">
        <v>2812500</v>
      </c>
      <c r="Q1088">
        <v>0.9</v>
      </c>
    </row>
    <row r="1089" spans="3:18" x14ac:dyDescent="0.25">
      <c r="C1089" t="s">
        <v>174</v>
      </c>
      <c r="D1089" t="s">
        <v>176</v>
      </c>
      <c r="E1089">
        <v>2220176</v>
      </c>
      <c r="H1089" t="s">
        <v>1537</v>
      </c>
      <c r="K1089">
        <v>0</v>
      </c>
      <c r="M1089">
        <v>0</v>
      </c>
      <c r="O1089">
        <v>0</v>
      </c>
    </row>
    <row r="1090" spans="3:18" x14ac:dyDescent="0.25">
      <c r="C1090" t="s">
        <v>174</v>
      </c>
      <c r="D1090" t="s">
        <v>176</v>
      </c>
      <c r="E1090">
        <v>2220177</v>
      </c>
      <c r="H1090" t="s">
        <v>1538</v>
      </c>
      <c r="K1090">
        <v>0</v>
      </c>
      <c r="M1090">
        <v>0</v>
      </c>
      <c r="O1090">
        <v>0</v>
      </c>
    </row>
    <row r="1091" spans="3:18" x14ac:dyDescent="0.25">
      <c r="C1091" t="s">
        <v>174</v>
      </c>
      <c r="D1091" t="s">
        <v>176</v>
      </c>
      <c r="E1091">
        <v>2220178</v>
      </c>
      <c r="H1091" t="s">
        <v>1539</v>
      </c>
      <c r="K1091">
        <v>0</v>
      </c>
      <c r="M1091">
        <v>0</v>
      </c>
      <c r="O1091">
        <v>0</v>
      </c>
    </row>
    <row r="1092" spans="3:18" x14ac:dyDescent="0.25">
      <c r="C1092" t="s">
        <v>174</v>
      </c>
      <c r="D1092" t="s">
        <v>176</v>
      </c>
      <c r="E1092">
        <v>2220179</v>
      </c>
      <c r="H1092" t="s">
        <v>342</v>
      </c>
      <c r="K1092" s="40">
        <v>-175240000</v>
      </c>
      <c r="M1092" s="40">
        <v>-176800000</v>
      </c>
      <c r="O1092" s="40">
        <v>1560000</v>
      </c>
      <c r="Q1092">
        <v>0.9</v>
      </c>
    </row>
    <row r="1093" spans="3:18" x14ac:dyDescent="0.25">
      <c r="C1093" t="s">
        <v>174</v>
      </c>
      <c r="D1093" t="s">
        <v>176</v>
      </c>
      <c r="E1093">
        <v>2220180</v>
      </c>
      <c r="H1093" t="s">
        <v>343</v>
      </c>
      <c r="K1093" s="40">
        <v>-200820360</v>
      </c>
      <c r="M1093" s="40">
        <v>-199139520</v>
      </c>
      <c r="O1093" s="40">
        <v>-1680840</v>
      </c>
      <c r="Q1093">
        <v>-0.8</v>
      </c>
    </row>
    <row r="1094" spans="3:18" x14ac:dyDescent="0.25">
      <c r="C1094" t="s">
        <v>174</v>
      </c>
      <c r="D1094" t="s">
        <v>176</v>
      </c>
      <c r="E1094">
        <v>2220181</v>
      </c>
      <c r="H1094" t="s">
        <v>1540</v>
      </c>
      <c r="K1094" s="40">
        <v>-50000000</v>
      </c>
      <c r="M1094">
        <v>0</v>
      </c>
      <c r="O1094" s="40">
        <v>-50000000</v>
      </c>
    </row>
    <row r="1095" spans="3:18" x14ac:dyDescent="0.25">
      <c r="C1095" t="s">
        <v>174</v>
      </c>
      <c r="D1095" t="s">
        <v>176</v>
      </c>
      <c r="E1095">
        <v>2220500</v>
      </c>
      <c r="H1095" t="s">
        <v>344</v>
      </c>
      <c r="K1095">
        <v>0</v>
      </c>
      <c r="M1095" s="40">
        <v>-750915</v>
      </c>
      <c r="O1095" s="40">
        <v>750915</v>
      </c>
      <c r="Q1095">
        <v>100</v>
      </c>
    </row>
    <row r="1096" spans="3:18" x14ac:dyDescent="0.25">
      <c r="C1096" t="s">
        <v>174</v>
      </c>
      <c r="D1096" t="s">
        <v>176</v>
      </c>
      <c r="E1096">
        <v>2220501</v>
      </c>
      <c r="H1096" t="s">
        <v>345</v>
      </c>
      <c r="K1096" s="40">
        <v>168185.75</v>
      </c>
      <c r="M1096" s="40">
        <v>175873.45</v>
      </c>
      <c r="O1096" s="40">
        <v>-7687.7</v>
      </c>
      <c r="Q1096">
        <v>-4.4000000000000004</v>
      </c>
    </row>
    <row r="1097" spans="3:18" x14ac:dyDescent="0.25">
      <c r="E1097" t="s">
        <v>346</v>
      </c>
      <c r="K1097" s="40">
        <v>-741829674.25</v>
      </c>
      <c r="M1097" s="40">
        <v>-695264561.54999995</v>
      </c>
      <c r="O1097" s="40">
        <v>-46565112.700000003</v>
      </c>
      <c r="Q1097">
        <v>-6.7</v>
      </c>
      <c r="R1097" t="s">
        <v>201</v>
      </c>
    </row>
    <row r="1098" spans="3:18" x14ac:dyDescent="0.25">
      <c r="C1098" t="s">
        <v>174</v>
      </c>
      <c r="D1098" t="s">
        <v>176</v>
      </c>
      <c r="E1098">
        <v>220105</v>
      </c>
      <c r="H1098" t="s">
        <v>1541</v>
      </c>
      <c r="K1098">
        <v>0</v>
      </c>
      <c r="M1098">
        <v>0</v>
      </c>
      <c r="O1098">
        <v>0</v>
      </c>
    </row>
    <row r="1099" spans="3:18" x14ac:dyDescent="0.25">
      <c r="C1099" t="s">
        <v>174</v>
      </c>
      <c r="D1099" t="s">
        <v>176</v>
      </c>
      <c r="E1099">
        <v>220107</v>
      </c>
      <c r="H1099" t="s">
        <v>1542</v>
      </c>
      <c r="K1099">
        <v>0</v>
      </c>
      <c r="M1099">
        <v>0</v>
      </c>
      <c r="O1099">
        <v>0</v>
      </c>
    </row>
    <row r="1100" spans="3:18" x14ac:dyDescent="0.25">
      <c r="C1100" t="s">
        <v>174</v>
      </c>
      <c r="D1100" t="s">
        <v>176</v>
      </c>
      <c r="E1100">
        <v>220135</v>
      </c>
      <c r="H1100" t="s">
        <v>1541</v>
      </c>
      <c r="K1100">
        <v>0</v>
      </c>
      <c r="M1100">
        <v>0</v>
      </c>
      <c r="O1100">
        <v>0</v>
      </c>
    </row>
    <row r="1101" spans="3:18" x14ac:dyDescent="0.25">
      <c r="C1101" t="s">
        <v>174</v>
      </c>
      <c r="D1101" t="s">
        <v>176</v>
      </c>
      <c r="E1101">
        <v>220137</v>
      </c>
      <c r="H1101" t="s">
        <v>1542</v>
      </c>
      <c r="K1101">
        <v>0</v>
      </c>
      <c r="M1101">
        <v>0</v>
      </c>
      <c r="O1101">
        <v>0</v>
      </c>
    </row>
    <row r="1102" spans="3:18" x14ac:dyDescent="0.25">
      <c r="E1102" t="s">
        <v>1543</v>
      </c>
      <c r="K1102">
        <v>0</v>
      </c>
      <c r="M1102">
        <v>0</v>
      </c>
      <c r="O1102">
        <v>0</v>
      </c>
      <c r="R1102" t="s">
        <v>201</v>
      </c>
    </row>
    <row r="1103" spans="3:18" x14ac:dyDescent="0.25">
      <c r="C1103" t="s">
        <v>174</v>
      </c>
      <c r="D1103" t="s">
        <v>176</v>
      </c>
      <c r="E1103">
        <v>220002</v>
      </c>
      <c r="H1103" t="s">
        <v>1544</v>
      </c>
      <c r="K1103">
        <v>0</v>
      </c>
      <c r="M1103">
        <v>0</v>
      </c>
      <c r="O1103">
        <v>0</v>
      </c>
    </row>
    <row r="1104" spans="3:18" x14ac:dyDescent="0.25">
      <c r="E1104" t="s">
        <v>1545</v>
      </c>
      <c r="K1104">
        <v>0</v>
      </c>
      <c r="M1104">
        <v>0</v>
      </c>
      <c r="O1104">
        <v>0</v>
      </c>
      <c r="R1104" t="s">
        <v>201</v>
      </c>
    </row>
    <row r="1105" spans="3:18" x14ac:dyDescent="0.25">
      <c r="C1105" t="s">
        <v>174</v>
      </c>
      <c r="D1105" t="s">
        <v>176</v>
      </c>
      <c r="E1105">
        <v>220106</v>
      </c>
      <c r="H1105" t="s">
        <v>1546</v>
      </c>
      <c r="K1105">
        <v>0</v>
      </c>
      <c r="M1105">
        <v>0</v>
      </c>
      <c r="O1105">
        <v>0</v>
      </c>
    </row>
    <row r="1106" spans="3:18" x14ac:dyDescent="0.25">
      <c r="C1106" t="s">
        <v>174</v>
      </c>
      <c r="D1106" t="s">
        <v>176</v>
      </c>
      <c r="E1106">
        <v>220136</v>
      </c>
      <c r="H1106" t="s">
        <v>1546</v>
      </c>
      <c r="K1106">
        <v>0</v>
      </c>
      <c r="M1106">
        <v>0</v>
      </c>
      <c r="O1106">
        <v>0</v>
      </c>
    </row>
    <row r="1107" spans="3:18" x14ac:dyDescent="0.25">
      <c r="E1107" t="s">
        <v>1547</v>
      </c>
      <c r="K1107">
        <v>0</v>
      </c>
      <c r="M1107">
        <v>0</v>
      </c>
      <c r="O1107">
        <v>0</v>
      </c>
      <c r="R1107" t="s">
        <v>201</v>
      </c>
    </row>
    <row r="1108" spans="3:18" x14ac:dyDescent="0.25">
      <c r="C1108" t="s">
        <v>174</v>
      </c>
      <c r="D1108" t="s">
        <v>176</v>
      </c>
      <c r="E1108">
        <v>220003</v>
      </c>
      <c r="H1108" t="s">
        <v>1548</v>
      </c>
      <c r="K1108">
        <v>0</v>
      </c>
      <c r="M1108">
        <v>0</v>
      </c>
      <c r="O1108">
        <v>0</v>
      </c>
    </row>
    <row r="1109" spans="3:18" x14ac:dyDescent="0.25">
      <c r="E1109" t="s">
        <v>1549</v>
      </c>
      <c r="K1109">
        <v>0</v>
      </c>
      <c r="M1109">
        <v>0</v>
      </c>
      <c r="O1109">
        <v>0</v>
      </c>
      <c r="R1109" t="s">
        <v>201</v>
      </c>
    </row>
    <row r="1110" spans="3:18" x14ac:dyDescent="0.25">
      <c r="C1110" t="s">
        <v>174</v>
      </c>
      <c r="D1110" t="s">
        <v>176</v>
      </c>
      <c r="E1110">
        <v>220108</v>
      </c>
      <c r="H1110" t="s">
        <v>1550</v>
      </c>
      <c r="K1110">
        <v>0</v>
      </c>
      <c r="M1110">
        <v>0</v>
      </c>
      <c r="O1110">
        <v>0</v>
      </c>
    </row>
    <row r="1111" spans="3:18" x14ac:dyDescent="0.25">
      <c r="C1111" t="s">
        <v>174</v>
      </c>
      <c r="D1111" t="s">
        <v>176</v>
      </c>
      <c r="E1111">
        <v>220138</v>
      </c>
      <c r="H1111" t="s">
        <v>1550</v>
      </c>
      <c r="K1111">
        <v>0</v>
      </c>
      <c r="M1111">
        <v>0</v>
      </c>
      <c r="O1111">
        <v>0</v>
      </c>
    </row>
    <row r="1112" spans="3:18" x14ac:dyDescent="0.25">
      <c r="E1112" t="s">
        <v>1503</v>
      </c>
      <c r="K1112">
        <v>0</v>
      </c>
      <c r="M1112">
        <v>0</v>
      </c>
      <c r="O1112">
        <v>0</v>
      </c>
      <c r="R1112" t="s">
        <v>201</v>
      </c>
    </row>
    <row r="1113" spans="3:18" x14ac:dyDescent="0.25">
      <c r="C1113" t="s">
        <v>174</v>
      </c>
      <c r="D1113" t="s">
        <v>176</v>
      </c>
      <c r="E1113">
        <v>220109</v>
      </c>
      <c r="H1113" t="s">
        <v>1551</v>
      </c>
      <c r="K1113">
        <v>0</v>
      </c>
      <c r="M1113">
        <v>0</v>
      </c>
      <c r="O1113">
        <v>0</v>
      </c>
    </row>
    <row r="1114" spans="3:18" x14ac:dyDescent="0.25">
      <c r="C1114" t="s">
        <v>174</v>
      </c>
      <c r="D1114" t="s">
        <v>176</v>
      </c>
      <c r="E1114">
        <v>220139</v>
      </c>
      <c r="H1114" t="s">
        <v>1551</v>
      </c>
      <c r="K1114">
        <v>0</v>
      </c>
      <c r="M1114">
        <v>0</v>
      </c>
      <c r="O1114">
        <v>0</v>
      </c>
    </row>
    <row r="1115" spans="3:18" x14ac:dyDescent="0.25">
      <c r="E1115" t="s">
        <v>1552</v>
      </c>
      <c r="K1115">
        <v>0</v>
      </c>
      <c r="M1115">
        <v>0</v>
      </c>
      <c r="O1115">
        <v>0</v>
      </c>
      <c r="R1115" t="s">
        <v>201</v>
      </c>
    </row>
    <row r="1116" spans="3:18" x14ac:dyDescent="0.25">
      <c r="E1116" t="s">
        <v>347</v>
      </c>
      <c r="K1116" s="40">
        <v>-1298600946.6800001</v>
      </c>
      <c r="M1116" s="40">
        <v>-1181790783.5999999</v>
      </c>
      <c r="O1116" s="40">
        <v>-116810163.08</v>
      </c>
      <c r="Q1116">
        <v>-9.9</v>
      </c>
      <c r="R1116" t="s">
        <v>325</v>
      </c>
    </row>
    <row r="1118" spans="3:18" x14ac:dyDescent="0.25">
      <c r="E1118" t="s">
        <v>348</v>
      </c>
    </row>
    <row r="1119" spans="3:18" x14ac:dyDescent="0.25">
      <c r="E1119" t="s">
        <v>349</v>
      </c>
    </row>
    <row r="1120" spans="3:18" x14ac:dyDescent="0.25">
      <c r="C1120" t="s">
        <v>174</v>
      </c>
      <c r="D1120" t="s">
        <v>176</v>
      </c>
      <c r="E1120">
        <v>2200840</v>
      </c>
      <c r="H1120" t="s">
        <v>350</v>
      </c>
      <c r="K1120" s="40">
        <v>-1324197500.3499999</v>
      </c>
      <c r="M1120" s="40">
        <v>-1324197500.3499999</v>
      </c>
      <c r="O1120">
        <v>0</v>
      </c>
    </row>
    <row r="1121" spans="1:18" x14ac:dyDescent="0.25">
      <c r="E1121" t="s">
        <v>349</v>
      </c>
      <c r="K1121" s="40">
        <v>-1324197500.3499999</v>
      </c>
      <c r="M1121" s="40">
        <v>-1324197500.3499999</v>
      </c>
      <c r="O1121">
        <v>0</v>
      </c>
      <c r="R1121" t="s">
        <v>201</v>
      </c>
    </row>
    <row r="1122" spans="1:18" x14ac:dyDescent="0.25">
      <c r="C1122" t="s">
        <v>174</v>
      </c>
      <c r="D1122" t="s">
        <v>176</v>
      </c>
      <c r="E1122">
        <v>3380000</v>
      </c>
      <c r="H1122" t="s">
        <v>351</v>
      </c>
      <c r="K1122" s="40">
        <v>-8361550</v>
      </c>
      <c r="M1122" s="40">
        <v>-8301300</v>
      </c>
      <c r="O1122" s="40">
        <v>-60250</v>
      </c>
      <c r="Q1122">
        <v>-0.7</v>
      </c>
    </row>
    <row r="1123" spans="1:18" x14ac:dyDescent="0.25">
      <c r="C1123" t="s">
        <v>174</v>
      </c>
      <c r="D1123" t="s">
        <v>176</v>
      </c>
      <c r="E1123">
        <v>3380001</v>
      </c>
      <c r="H1123" t="s">
        <v>1553</v>
      </c>
      <c r="K1123">
        <v>0</v>
      </c>
      <c r="M1123">
        <v>0</v>
      </c>
      <c r="O1123">
        <v>0</v>
      </c>
    </row>
    <row r="1124" spans="1:18" x14ac:dyDescent="0.25">
      <c r="C1124" t="s">
        <v>174</v>
      </c>
      <c r="D1124" t="s">
        <v>176</v>
      </c>
      <c r="E1124">
        <v>3380002</v>
      </c>
      <c r="H1124" t="s">
        <v>352</v>
      </c>
      <c r="K1124" s="40">
        <v>22259633.629999999</v>
      </c>
      <c r="M1124" s="40">
        <v>22259633.629999999</v>
      </c>
      <c r="O1124">
        <v>0</v>
      </c>
    </row>
    <row r="1125" spans="1:18" x14ac:dyDescent="0.25">
      <c r="K1125" s="40">
        <v>13898083.630000001</v>
      </c>
      <c r="M1125" s="40">
        <v>13958333.630000001</v>
      </c>
      <c r="O1125" s="40">
        <v>-60250</v>
      </c>
      <c r="Q1125">
        <v>-0.4</v>
      </c>
      <c r="R1125" t="s">
        <v>201</v>
      </c>
    </row>
    <row r="1126" spans="1:18" x14ac:dyDescent="0.25">
      <c r="C1126" t="s">
        <v>174</v>
      </c>
      <c r="D1126" t="s">
        <v>176</v>
      </c>
      <c r="E1126">
        <v>300000</v>
      </c>
      <c r="H1126" t="s">
        <v>675</v>
      </c>
      <c r="K1126">
        <v>0</v>
      </c>
      <c r="M1126">
        <v>0</v>
      </c>
      <c r="O1126">
        <v>0</v>
      </c>
    </row>
    <row r="1127" spans="1:18" x14ac:dyDescent="0.25">
      <c r="E1127" t="s">
        <v>676</v>
      </c>
      <c r="K1127">
        <v>0</v>
      </c>
      <c r="M1127">
        <v>0</v>
      </c>
      <c r="O1127">
        <v>0</v>
      </c>
      <c r="R1127" t="s">
        <v>201</v>
      </c>
    </row>
    <row r="1128" spans="1:18" x14ac:dyDescent="0.25">
      <c r="C1128" t="s">
        <v>174</v>
      </c>
      <c r="D1128" t="s">
        <v>176</v>
      </c>
      <c r="E1128">
        <v>399999</v>
      </c>
      <c r="H1128" t="s">
        <v>353</v>
      </c>
      <c r="K1128" s="40">
        <v>50731560.310000002</v>
      </c>
      <c r="M1128" s="40">
        <v>50731560.310000002</v>
      </c>
      <c r="O1128">
        <v>0</v>
      </c>
    </row>
    <row r="1129" spans="1:18" x14ac:dyDescent="0.25">
      <c r="E1129" t="s">
        <v>354</v>
      </c>
      <c r="K1129" s="40">
        <v>50731560.310000002</v>
      </c>
      <c r="M1129" s="40">
        <v>50731560.310000002</v>
      </c>
      <c r="O1129">
        <v>0</v>
      </c>
      <c r="R1129" t="s">
        <v>201</v>
      </c>
    </row>
    <row r="1130" spans="1:18" x14ac:dyDescent="0.25">
      <c r="E1130" t="s">
        <v>355</v>
      </c>
      <c r="K1130" s="40">
        <v>-79960219.859999999</v>
      </c>
      <c r="M1130" s="40">
        <v>-91938662.950000003</v>
      </c>
      <c r="O1130" s="40">
        <v>11978443.09</v>
      </c>
      <c r="Q1130">
        <v>13</v>
      </c>
      <c r="R1130" t="s">
        <v>201</v>
      </c>
    </row>
    <row r="1131" spans="1:18" x14ac:dyDescent="0.25">
      <c r="E1131" t="s">
        <v>356</v>
      </c>
      <c r="K1131" s="40">
        <v>-1339528076.27</v>
      </c>
      <c r="M1131" s="40">
        <v>-1351446269.3599999</v>
      </c>
      <c r="O1131" s="40">
        <v>11918193.09</v>
      </c>
      <c r="Q1131">
        <v>0.9</v>
      </c>
      <c r="R1131" t="s">
        <v>325</v>
      </c>
    </row>
    <row r="1133" spans="1:18" x14ac:dyDescent="0.25">
      <c r="E1133" t="s">
        <v>357</v>
      </c>
      <c r="K1133" s="40">
        <v>-2638129022.9499998</v>
      </c>
      <c r="M1133" s="40">
        <v>-2533237052.96</v>
      </c>
      <c r="O1133" s="40">
        <v>-104891969.98999999</v>
      </c>
      <c r="Q1133">
        <v>-4.0999999999999996</v>
      </c>
      <c r="R1133" t="s">
        <v>327</v>
      </c>
    </row>
    <row r="1136" spans="1:18" x14ac:dyDescent="0.25">
      <c r="A1136" t="s">
        <v>2710</v>
      </c>
    </row>
    <row r="1137" spans="1:18" x14ac:dyDescent="0.25">
      <c r="A1137" t="s">
        <v>358</v>
      </c>
    </row>
    <row r="1139" spans="1:18" x14ac:dyDescent="0.25">
      <c r="A1139" t="s">
        <v>173</v>
      </c>
      <c r="F1139" t="s">
        <v>174</v>
      </c>
      <c r="G1139" t="s">
        <v>175</v>
      </c>
      <c r="I1139" t="s">
        <v>176</v>
      </c>
      <c r="N1139" t="s">
        <v>177</v>
      </c>
      <c r="P1139" t="s">
        <v>11</v>
      </c>
    </row>
    <row r="1141" spans="1:18" x14ac:dyDescent="0.25">
      <c r="B1141" t="s">
        <v>178</v>
      </c>
      <c r="C1141" t="s">
        <v>179</v>
      </c>
      <c r="D1141" t="s">
        <v>180</v>
      </c>
      <c r="E1141" t="s">
        <v>181</v>
      </c>
      <c r="J1141" t="s">
        <v>182</v>
      </c>
      <c r="L1141" t="s">
        <v>183</v>
      </c>
      <c r="O1141" t="s">
        <v>184</v>
      </c>
      <c r="Q1141" t="s">
        <v>185</v>
      </c>
      <c r="R1141" t="s">
        <v>186</v>
      </c>
    </row>
    <row r="1142" spans="1:18" x14ac:dyDescent="0.25">
      <c r="B1142" t="s">
        <v>187</v>
      </c>
      <c r="C1142" t="s">
        <v>188</v>
      </c>
      <c r="D1142" t="s">
        <v>189</v>
      </c>
      <c r="J1142" t="s">
        <v>2707</v>
      </c>
      <c r="L1142" t="s">
        <v>190</v>
      </c>
      <c r="O1142" t="s">
        <v>192</v>
      </c>
      <c r="Q1142" t="s">
        <v>193</v>
      </c>
      <c r="R1142" t="s">
        <v>194</v>
      </c>
    </row>
    <row r="1144" spans="1:18" x14ac:dyDescent="0.25">
      <c r="E1144" t="s">
        <v>359</v>
      </c>
    </row>
    <row r="1145" spans="1:18" x14ac:dyDescent="0.25">
      <c r="E1145" t="s">
        <v>360</v>
      </c>
    </row>
    <row r="1146" spans="1:18" x14ac:dyDescent="0.25">
      <c r="E1146" t="s">
        <v>361</v>
      </c>
    </row>
    <row r="1147" spans="1:18" x14ac:dyDescent="0.25">
      <c r="E1147" t="s">
        <v>362</v>
      </c>
    </row>
    <row r="1148" spans="1:18" x14ac:dyDescent="0.25">
      <c r="C1148" t="s">
        <v>174</v>
      </c>
      <c r="D1148" t="s">
        <v>176</v>
      </c>
      <c r="E1148">
        <v>4400111</v>
      </c>
      <c r="H1148" t="s">
        <v>1554</v>
      </c>
      <c r="K1148">
        <v>0</v>
      </c>
      <c r="M1148">
        <v>0</v>
      </c>
      <c r="O1148">
        <v>0</v>
      </c>
    </row>
    <row r="1149" spans="1:18" x14ac:dyDescent="0.25">
      <c r="C1149" t="s">
        <v>174</v>
      </c>
      <c r="D1149" t="s">
        <v>176</v>
      </c>
      <c r="E1149">
        <v>4400112</v>
      </c>
      <c r="H1149" t="s">
        <v>363</v>
      </c>
      <c r="K1149" s="40">
        <v>-113413.72</v>
      </c>
      <c r="M1149" s="40">
        <v>-53502.92</v>
      </c>
      <c r="O1149" s="40">
        <v>-59910.8</v>
      </c>
      <c r="Q1149">
        <v>-112</v>
      </c>
    </row>
    <row r="1150" spans="1:18" x14ac:dyDescent="0.25">
      <c r="K1150" s="40">
        <v>-113413.72</v>
      </c>
      <c r="M1150" s="40">
        <v>-53502.92</v>
      </c>
      <c r="O1150" s="40">
        <v>-59910.8</v>
      </c>
      <c r="Q1150">
        <v>-112</v>
      </c>
      <c r="R1150" t="s">
        <v>364</v>
      </c>
    </row>
    <row r="1151" spans="1:18" x14ac:dyDescent="0.25">
      <c r="C1151" t="s">
        <v>174</v>
      </c>
      <c r="D1151" t="s">
        <v>176</v>
      </c>
      <c r="E1151">
        <v>400104</v>
      </c>
      <c r="H1151" t="s">
        <v>1555</v>
      </c>
      <c r="K1151">
        <v>0</v>
      </c>
      <c r="M1151">
        <v>0</v>
      </c>
      <c r="O1151">
        <v>0</v>
      </c>
    </row>
    <row r="1152" spans="1:18" x14ac:dyDescent="0.25">
      <c r="K1152">
        <v>0</v>
      </c>
      <c r="M1152">
        <v>0</v>
      </c>
      <c r="O1152">
        <v>0</v>
      </c>
      <c r="R1152" t="s">
        <v>364</v>
      </c>
    </row>
    <row r="1153" spans="3:18" x14ac:dyDescent="0.25">
      <c r="C1153" t="s">
        <v>174</v>
      </c>
      <c r="D1153" t="s">
        <v>176</v>
      </c>
      <c r="E1153">
        <v>400100</v>
      </c>
      <c r="H1153" t="s">
        <v>679</v>
      </c>
      <c r="K1153">
        <v>0</v>
      </c>
      <c r="M1153">
        <v>0</v>
      </c>
      <c r="O1153">
        <v>0</v>
      </c>
    </row>
    <row r="1154" spans="3:18" x14ac:dyDescent="0.25">
      <c r="E1154" t="s">
        <v>681</v>
      </c>
      <c r="K1154">
        <v>0</v>
      </c>
      <c r="M1154">
        <v>0</v>
      </c>
      <c r="O1154">
        <v>0</v>
      </c>
      <c r="R1154" t="s">
        <v>364</v>
      </c>
    </row>
    <row r="1155" spans="3:18" x14ac:dyDescent="0.25">
      <c r="E1155" t="s">
        <v>365</v>
      </c>
    </row>
    <row r="1156" spans="3:18" x14ac:dyDescent="0.25">
      <c r="C1156" t="s">
        <v>174</v>
      </c>
      <c r="D1156" t="s">
        <v>176</v>
      </c>
      <c r="E1156">
        <v>4400100</v>
      </c>
      <c r="H1156" t="s">
        <v>366</v>
      </c>
      <c r="K1156" s="40">
        <v>-37826136.049999997</v>
      </c>
      <c r="M1156" s="40">
        <v>-31717799.649999999</v>
      </c>
      <c r="O1156" s="40">
        <v>-6108336.4000000004</v>
      </c>
      <c r="Q1156">
        <v>-19.3</v>
      </c>
    </row>
    <row r="1157" spans="3:18" x14ac:dyDescent="0.25">
      <c r="C1157" t="s">
        <v>174</v>
      </c>
      <c r="D1157" t="s">
        <v>176</v>
      </c>
      <c r="E1157">
        <v>4400104</v>
      </c>
      <c r="H1157" t="s">
        <v>1556</v>
      </c>
      <c r="K1157">
        <v>0</v>
      </c>
      <c r="M1157">
        <v>0</v>
      </c>
      <c r="O1157">
        <v>0</v>
      </c>
    </row>
    <row r="1158" spans="3:18" x14ac:dyDescent="0.25">
      <c r="C1158" t="s">
        <v>174</v>
      </c>
      <c r="D1158" t="s">
        <v>176</v>
      </c>
      <c r="E1158">
        <v>4400110</v>
      </c>
      <c r="H1158" t="s">
        <v>367</v>
      </c>
      <c r="K1158" s="40">
        <v>-10275547.07</v>
      </c>
      <c r="M1158" s="40">
        <v>-8581728.6400000006</v>
      </c>
      <c r="O1158" s="40">
        <v>-1693818.43</v>
      </c>
      <c r="Q1158">
        <v>-19.7</v>
      </c>
    </row>
    <row r="1159" spans="3:18" x14ac:dyDescent="0.25">
      <c r="C1159" t="s">
        <v>174</v>
      </c>
      <c r="D1159" t="s">
        <v>176</v>
      </c>
      <c r="E1159">
        <v>4400115</v>
      </c>
      <c r="H1159" t="s">
        <v>368</v>
      </c>
      <c r="K1159" s="40">
        <v>-1179971.48</v>
      </c>
      <c r="M1159" s="40">
        <v>-1174881.6299999999</v>
      </c>
      <c r="O1159" s="40">
        <v>-5089.8500000000004</v>
      </c>
      <c r="Q1159">
        <v>-0.4</v>
      </c>
    </row>
    <row r="1160" spans="3:18" x14ac:dyDescent="0.25">
      <c r="C1160" t="s">
        <v>174</v>
      </c>
      <c r="D1160" t="s">
        <v>176</v>
      </c>
      <c r="E1160">
        <v>4400116</v>
      </c>
      <c r="H1160" t="s">
        <v>368</v>
      </c>
      <c r="K1160">
        <v>0</v>
      </c>
      <c r="M1160">
        <v>0</v>
      </c>
      <c r="O1160">
        <v>0</v>
      </c>
    </row>
    <row r="1161" spans="3:18" x14ac:dyDescent="0.25">
      <c r="C1161" t="s">
        <v>174</v>
      </c>
      <c r="D1161" t="s">
        <v>176</v>
      </c>
      <c r="E1161">
        <v>4400117</v>
      </c>
      <c r="H1161" t="s">
        <v>369</v>
      </c>
      <c r="K1161" s="40">
        <v>-42404.44</v>
      </c>
      <c r="M1161" s="40">
        <v>-55620.7</v>
      </c>
      <c r="O1161" s="40">
        <v>13216.26</v>
      </c>
      <c r="Q1161">
        <v>23.8</v>
      </c>
    </row>
    <row r="1162" spans="3:18" x14ac:dyDescent="0.25">
      <c r="C1162" t="s">
        <v>174</v>
      </c>
      <c r="D1162" t="s">
        <v>176</v>
      </c>
      <c r="E1162">
        <v>4400118</v>
      </c>
      <c r="H1162" t="s">
        <v>1557</v>
      </c>
      <c r="K1162">
        <v>0</v>
      </c>
      <c r="M1162">
        <v>0</v>
      </c>
      <c r="O1162">
        <v>0</v>
      </c>
    </row>
    <row r="1163" spans="3:18" x14ac:dyDescent="0.25">
      <c r="E1163" t="s">
        <v>365</v>
      </c>
      <c r="K1163" s="40">
        <v>-49324059.039999999</v>
      </c>
      <c r="M1163" s="40">
        <v>-41530030.619999997</v>
      </c>
      <c r="O1163" s="40">
        <v>-7794028.4199999999</v>
      </c>
      <c r="Q1163">
        <v>-18.8</v>
      </c>
      <c r="R1163" t="s">
        <v>364</v>
      </c>
    </row>
    <row r="1164" spans="3:18" x14ac:dyDescent="0.25">
      <c r="C1164" t="s">
        <v>174</v>
      </c>
      <c r="D1164" t="s">
        <v>176</v>
      </c>
      <c r="E1164">
        <v>400101</v>
      </c>
      <c r="H1164" t="s">
        <v>682</v>
      </c>
      <c r="K1164">
        <v>0</v>
      </c>
      <c r="M1164">
        <v>0</v>
      </c>
      <c r="O1164">
        <v>0</v>
      </c>
    </row>
    <row r="1165" spans="3:18" x14ac:dyDescent="0.25">
      <c r="E1165" t="s">
        <v>684</v>
      </c>
      <c r="K1165">
        <v>0</v>
      </c>
      <c r="M1165">
        <v>0</v>
      </c>
      <c r="O1165">
        <v>0</v>
      </c>
      <c r="R1165" t="s">
        <v>364</v>
      </c>
    </row>
    <row r="1166" spans="3:18" x14ac:dyDescent="0.25">
      <c r="C1166" t="s">
        <v>174</v>
      </c>
      <c r="D1166" t="s">
        <v>176</v>
      </c>
      <c r="E1166">
        <v>4400103</v>
      </c>
      <c r="H1166" t="s">
        <v>370</v>
      </c>
      <c r="K1166" s="40">
        <v>-7989911.2599999998</v>
      </c>
      <c r="M1166" s="40">
        <v>-5715324.2400000002</v>
      </c>
      <c r="O1166" s="40">
        <v>-2274587.02</v>
      </c>
      <c r="Q1166">
        <v>-39.799999999999997</v>
      </c>
    </row>
    <row r="1167" spans="3:18" x14ac:dyDescent="0.25">
      <c r="C1167" t="s">
        <v>174</v>
      </c>
      <c r="D1167" t="s">
        <v>176</v>
      </c>
      <c r="E1167">
        <v>4400113</v>
      </c>
      <c r="H1167" t="s">
        <v>371</v>
      </c>
      <c r="K1167" s="40">
        <v>-10359803.59</v>
      </c>
      <c r="M1167" s="40">
        <v>-8630197.8699999992</v>
      </c>
      <c r="O1167" s="40">
        <v>-1729605.72</v>
      </c>
      <c r="Q1167">
        <v>-20</v>
      </c>
    </row>
    <row r="1168" spans="3:18" x14ac:dyDescent="0.25">
      <c r="C1168" t="s">
        <v>174</v>
      </c>
      <c r="D1168" t="s">
        <v>176</v>
      </c>
      <c r="E1168">
        <v>4400114</v>
      </c>
      <c r="H1168" t="s">
        <v>1558</v>
      </c>
      <c r="K1168">
        <v>0</v>
      </c>
      <c r="M1168">
        <v>0</v>
      </c>
      <c r="O1168">
        <v>0</v>
      </c>
    </row>
    <row r="1169" spans="3:18" x14ac:dyDescent="0.25">
      <c r="K1169" s="40">
        <v>-18349714.850000001</v>
      </c>
      <c r="M1169" s="40">
        <v>-14345522.109999999</v>
      </c>
      <c r="O1169" s="40">
        <v>-4004192.74</v>
      </c>
      <c r="Q1169">
        <v>-27.9</v>
      </c>
      <c r="R1169" t="s">
        <v>364</v>
      </c>
    </row>
    <row r="1170" spans="3:18" x14ac:dyDescent="0.25">
      <c r="C1170" t="s">
        <v>174</v>
      </c>
      <c r="D1170" t="s">
        <v>176</v>
      </c>
      <c r="E1170">
        <v>400200</v>
      </c>
      <c r="H1170" t="s">
        <v>1559</v>
      </c>
      <c r="K1170">
        <v>0</v>
      </c>
      <c r="M1170">
        <v>0</v>
      </c>
      <c r="O1170">
        <v>0</v>
      </c>
    </row>
    <row r="1171" spans="3:18" x14ac:dyDescent="0.25">
      <c r="C1171" t="s">
        <v>174</v>
      </c>
      <c r="D1171" t="s">
        <v>176</v>
      </c>
      <c r="E1171">
        <v>400201</v>
      </c>
      <c r="H1171" t="s">
        <v>685</v>
      </c>
      <c r="K1171">
        <v>0</v>
      </c>
      <c r="M1171">
        <v>0</v>
      </c>
      <c r="O1171">
        <v>0</v>
      </c>
    </row>
    <row r="1172" spans="3:18" x14ac:dyDescent="0.25">
      <c r="C1172" t="s">
        <v>174</v>
      </c>
      <c r="D1172" t="s">
        <v>176</v>
      </c>
      <c r="E1172">
        <v>4400200</v>
      </c>
      <c r="H1172" t="s">
        <v>1559</v>
      </c>
      <c r="K1172">
        <v>0</v>
      </c>
      <c r="M1172">
        <v>0</v>
      </c>
      <c r="O1172">
        <v>0</v>
      </c>
    </row>
    <row r="1173" spans="3:18" x14ac:dyDescent="0.25">
      <c r="C1173" t="s">
        <v>174</v>
      </c>
      <c r="D1173" t="s">
        <v>176</v>
      </c>
      <c r="E1173">
        <v>4400201</v>
      </c>
      <c r="H1173" t="s">
        <v>372</v>
      </c>
      <c r="K1173" s="40">
        <v>-491323.56</v>
      </c>
      <c r="M1173" s="40">
        <v>-414346.1</v>
      </c>
      <c r="O1173" s="40">
        <v>-76977.460000000006</v>
      </c>
      <c r="Q1173">
        <v>-18.600000000000001</v>
      </c>
    </row>
    <row r="1174" spans="3:18" x14ac:dyDescent="0.25">
      <c r="E1174" t="s">
        <v>373</v>
      </c>
      <c r="K1174" s="40">
        <v>-491323.56</v>
      </c>
      <c r="M1174" s="40">
        <v>-414346.1</v>
      </c>
      <c r="O1174" s="40">
        <v>-76977.460000000006</v>
      </c>
      <c r="Q1174">
        <v>-18.600000000000001</v>
      </c>
      <c r="R1174" t="s">
        <v>364</v>
      </c>
    </row>
    <row r="1175" spans="3:18" x14ac:dyDescent="0.25">
      <c r="C1175" t="s">
        <v>174</v>
      </c>
      <c r="D1175" t="s">
        <v>176</v>
      </c>
      <c r="E1175">
        <v>400203</v>
      </c>
      <c r="H1175" t="s">
        <v>1560</v>
      </c>
      <c r="K1175">
        <v>0</v>
      </c>
      <c r="M1175">
        <v>0</v>
      </c>
      <c r="O1175">
        <v>0</v>
      </c>
    </row>
    <row r="1176" spans="3:18" x14ac:dyDescent="0.25">
      <c r="E1176" t="s">
        <v>1561</v>
      </c>
      <c r="K1176">
        <v>0</v>
      </c>
      <c r="M1176">
        <v>0</v>
      </c>
      <c r="O1176">
        <v>0</v>
      </c>
      <c r="R1176" t="s">
        <v>364</v>
      </c>
    </row>
    <row r="1177" spans="3:18" x14ac:dyDescent="0.25">
      <c r="C1177" t="s">
        <v>174</v>
      </c>
      <c r="D1177" t="s">
        <v>176</v>
      </c>
      <c r="E1177">
        <v>400204</v>
      </c>
      <c r="H1177" t="s">
        <v>1562</v>
      </c>
      <c r="K1177">
        <v>0</v>
      </c>
      <c r="M1177">
        <v>0</v>
      </c>
      <c r="O1177">
        <v>0</v>
      </c>
    </row>
    <row r="1178" spans="3:18" x14ac:dyDescent="0.25">
      <c r="K1178">
        <v>0</v>
      </c>
      <c r="M1178">
        <v>0</v>
      </c>
      <c r="O1178">
        <v>0</v>
      </c>
      <c r="R1178" t="s">
        <v>364</v>
      </c>
    </row>
    <row r="1179" spans="3:18" x14ac:dyDescent="0.25">
      <c r="C1179" t="s">
        <v>174</v>
      </c>
      <c r="D1179" t="s">
        <v>176</v>
      </c>
      <c r="E1179">
        <v>400102</v>
      </c>
      <c r="H1179" t="s">
        <v>686</v>
      </c>
      <c r="K1179">
        <v>0</v>
      </c>
      <c r="M1179">
        <v>0</v>
      </c>
      <c r="O1179">
        <v>0</v>
      </c>
    </row>
    <row r="1180" spans="3:18" x14ac:dyDescent="0.25">
      <c r="C1180" t="s">
        <v>174</v>
      </c>
      <c r="D1180" t="s">
        <v>176</v>
      </c>
      <c r="E1180">
        <v>400103</v>
      </c>
      <c r="H1180" t="s">
        <v>686</v>
      </c>
      <c r="K1180">
        <v>0</v>
      </c>
      <c r="M1180">
        <v>0</v>
      </c>
      <c r="O1180">
        <v>0</v>
      </c>
    </row>
    <row r="1181" spans="3:18" x14ac:dyDescent="0.25">
      <c r="C1181" t="s">
        <v>174</v>
      </c>
      <c r="D1181" t="s">
        <v>176</v>
      </c>
      <c r="E1181">
        <v>400300</v>
      </c>
      <c r="H1181" t="s">
        <v>1563</v>
      </c>
      <c r="K1181">
        <v>0</v>
      </c>
      <c r="M1181">
        <v>0</v>
      </c>
      <c r="O1181">
        <v>0</v>
      </c>
    </row>
    <row r="1182" spans="3:18" x14ac:dyDescent="0.25">
      <c r="C1182" t="s">
        <v>174</v>
      </c>
      <c r="D1182" t="s">
        <v>176</v>
      </c>
      <c r="E1182">
        <v>410703</v>
      </c>
      <c r="H1182" t="s">
        <v>687</v>
      </c>
      <c r="K1182">
        <v>0</v>
      </c>
      <c r="M1182">
        <v>0</v>
      </c>
      <c r="O1182">
        <v>0</v>
      </c>
    </row>
    <row r="1183" spans="3:18" x14ac:dyDescent="0.25">
      <c r="E1183" t="s">
        <v>688</v>
      </c>
      <c r="K1183">
        <v>0</v>
      </c>
      <c r="M1183">
        <v>0</v>
      </c>
      <c r="O1183">
        <v>0</v>
      </c>
      <c r="R1183" t="s">
        <v>364</v>
      </c>
    </row>
    <row r="1184" spans="3:18" x14ac:dyDescent="0.25">
      <c r="C1184" t="s">
        <v>174</v>
      </c>
      <c r="D1184" t="s">
        <v>176</v>
      </c>
      <c r="E1184">
        <v>4400130</v>
      </c>
      <c r="H1184" t="s">
        <v>1564</v>
      </c>
      <c r="K1184">
        <v>0</v>
      </c>
      <c r="M1184">
        <v>0</v>
      </c>
      <c r="O1184">
        <v>0</v>
      </c>
    </row>
    <row r="1185" spans="3:18" x14ac:dyDescent="0.25">
      <c r="C1185" t="s">
        <v>174</v>
      </c>
      <c r="D1185" t="s">
        <v>176</v>
      </c>
      <c r="E1185">
        <v>4400131</v>
      </c>
      <c r="H1185" t="s">
        <v>1565</v>
      </c>
      <c r="K1185">
        <v>0</v>
      </c>
      <c r="M1185">
        <v>0</v>
      </c>
      <c r="O1185">
        <v>0</v>
      </c>
    </row>
    <row r="1186" spans="3:18" x14ac:dyDescent="0.25">
      <c r="K1186">
        <v>0</v>
      </c>
      <c r="M1186">
        <v>0</v>
      </c>
      <c r="O1186">
        <v>0</v>
      </c>
      <c r="R1186" t="s">
        <v>364</v>
      </c>
    </row>
    <row r="1187" spans="3:18" x14ac:dyDescent="0.25">
      <c r="E1187" t="s">
        <v>374</v>
      </c>
      <c r="K1187" s="40">
        <v>-68278511.170000002</v>
      </c>
      <c r="M1187" s="40">
        <v>-56343401.75</v>
      </c>
      <c r="O1187" s="40">
        <v>-11935109.42</v>
      </c>
      <c r="Q1187">
        <v>-21.2</v>
      </c>
      <c r="R1187" t="s">
        <v>375</v>
      </c>
    </row>
    <row r="1188" spans="3:18" x14ac:dyDescent="0.25">
      <c r="C1188" t="s">
        <v>174</v>
      </c>
      <c r="D1188" t="s">
        <v>176</v>
      </c>
      <c r="E1188">
        <v>4400301</v>
      </c>
      <c r="H1188" t="s">
        <v>376</v>
      </c>
      <c r="K1188" s="40">
        <v>-261803.29</v>
      </c>
      <c r="M1188" s="40">
        <v>-185203.22</v>
      </c>
      <c r="O1188" s="40">
        <v>-76600.070000000007</v>
      </c>
      <c r="Q1188">
        <v>-41.4</v>
      </c>
    </row>
    <row r="1189" spans="3:18" x14ac:dyDescent="0.25">
      <c r="C1189" t="s">
        <v>174</v>
      </c>
      <c r="D1189" t="s">
        <v>176</v>
      </c>
      <c r="E1189">
        <v>4400302</v>
      </c>
      <c r="H1189" t="s">
        <v>377</v>
      </c>
      <c r="K1189" s="40">
        <v>-23430.959999999999</v>
      </c>
      <c r="M1189" s="40">
        <v>-18014.689999999999</v>
      </c>
      <c r="O1189" s="40">
        <v>-5416.27</v>
      </c>
      <c r="Q1189">
        <v>-30.1</v>
      </c>
    </row>
    <row r="1190" spans="3:18" x14ac:dyDescent="0.25">
      <c r="C1190" t="s">
        <v>174</v>
      </c>
      <c r="D1190" t="s">
        <v>176</v>
      </c>
      <c r="E1190">
        <v>4400303</v>
      </c>
      <c r="H1190" t="s">
        <v>1566</v>
      </c>
      <c r="K1190">
        <v>0</v>
      </c>
      <c r="M1190">
        <v>0</v>
      </c>
      <c r="O1190">
        <v>0</v>
      </c>
    </row>
    <row r="1191" spans="3:18" x14ac:dyDescent="0.25">
      <c r="C1191" t="s">
        <v>174</v>
      </c>
      <c r="D1191" t="s">
        <v>176</v>
      </c>
      <c r="E1191">
        <v>4400304</v>
      </c>
      <c r="H1191" t="s">
        <v>1567</v>
      </c>
      <c r="K1191">
        <v>0</v>
      </c>
      <c r="M1191">
        <v>0</v>
      </c>
      <c r="O1191">
        <v>0</v>
      </c>
    </row>
    <row r="1192" spans="3:18" x14ac:dyDescent="0.25">
      <c r="C1192" t="s">
        <v>174</v>
      </c>
      <c r="D1192" t="s">
        <v>176</v>
      </c>
      <c r="E1192">
        <v>4400305</v>
      </c>
      <c r="H1192" t="s">
        <v>1568</v>
      </c>
      <c r="K1192">
        <v>0</v>
      </c>
      <c r="M1192">
        <v>0</v>
      </c>
      <c r="O1192">
        <v>0</v>
      </c>
    </row>
    <row r="1193" spans="3:18" x14ac:dyDescent="0.25">
      <c r="C1193" t="s">
        <v>174</v>
      </c>
      <c r="D1193" t="s">
        <v>176</v>
      </c>
      <c r="E1193">
        <v>5510610</v>
      </c>
      <c r="H1193" t="s">
        <v>1569</v>
      </c>
      <c r="K1193">
        <v>0</v>
      </c>
      <c r="M1193">
        <v>0</v>
      </c>
      <c r="O1193">
        <v>0</v>
      </c>
    </row>
    <row r="1194" spans="3:18" x14ac:dyDescent="0.25">
      <c r="K1194" s="40">
        <v>-285234.25</v>
      </c>
      <c r="M1194" s="40">
        <v>-203217.91</v>
      </c>
      <c r="O1194" s="40">
        <v>-82016.34</v>
      </c>
      <c r="Q1194">
        <v>-40.4</v>
      </c>
      <c r="R1194" t="s">
        <v>364</v>
      </c>
    </row>
    <row r="1195" spans="3:18" x14ac:dyDescent="0.25">
      <c r="E1195" t="s">
        <v>689</v>
      </c>
    </row>
    <row r="1196" spans="3:18" x14ac:dyDescent="0.25">
      <c r="C1196" t="s">
        <v>174</v>
      </c>
      <c r="D1196" t="s">
        <v>176</v>
      </c>
      <c r="E1196">
        <v>400301</v>
      </c>
      <c r="H1196" t="s">
        <v>690</v>
      </c>
      <c r="K1196">
        <v>0</v>
      </c>
      <c r="M1196">
        <v>0</v>
      </c>
      <c r="O1196">
        <v>0</v>
      </c>
    </row>
    <row r="1197" spans="3:18" x14ac:dyDescent="0.25">
      <c r="C1197" t="s">
        <v>174</v>
      </c>
      <c r="D1197" t="s">
        <v>176</v>
      </c>
      <c r="E1197">
        <v>400306</v>
      </c>
      <c r="H1197" t="s">
        <v>1570</v>
      </c>
      <c r="K1197">
        <v>0</v>
      </c>
      <c r="M1197">
        <v>0</v>
      </c>
      <c r="O1197">
        <v>0</v>
      </c>
    </row>
    <row r="1198" spans="3:18" x14ac:dyDescent="0.25">
      <c r="E1198" t="s">
        <v>691</v>
      </c>
      <c r="K1198">
        <v>0</v>
      </c>
      <c r="M1198">
        <v>0</v>
      </c>
      <c r="O1198">
        <v>0</v>
      </c>
      <c r="R1198" t="s">
        <v>692</v>
      </c>
    </row>
    <row r="1199" spans="3:18" x14ac:dyDescent="0.25">
      <c r="C1199" t="s">
        <v>174</v>
      </c>
      <c r="D1199" t="s">
        <v>176</v>
      </c>
      <c r="E1199">
        <v>400302</v>
      </c>
      <c r="H1199" t="s">
        <v>1571</v>
      </c>
      <c r="K1199">
        <v>0</v>
      </c>
      <c r="M1199">
        <v>0</v>
      </c>
      <c r="O1199">
        <v>0</v>
      </c>
    </row>
    <row r="1200" spans="3:18" x14ac:dyDescent="0.25">
      <c r="E1200" t="s">
        <v>1572</v>
      </c>
      <c r="K1200">
        <v>0</v>
      </c>
      <c r="M1200">
        <v>0</v>
      </c>
      <c r="O1200">
        <v>0</v>
      </c>
      <c r="R1200" t="s">
        <v>692</v>
      </c>
    </row>
    <row r="1201" spans="3:18" x14ac:dyDescent="0.25">
      <c r="C1201" t="s">
        <v>174</v>
      </c>
      <c r="D1201" t="s">
        <v>176</v>
      </c>
      <c r="E1201">
        <v>400303</v>
      </c>
      <c r="H1201" t="s">
        <v>1573</v>
      </c>
      <c r="K1201">
        <v>0</v>
      </c>
      <c r="M1201">
        <v>0</v>
      </c>
      <c r="O1201">
        <v>0</v>
      </c>
    </row>
    <row r="1202" spans="3:18" x14ac:dyDescent="0.25">
      <c r="E1202" t="s">
        <v>1574</v>
      </c>
      <c r="K1202">
        <v>0</v>
      </c>
      <c r="M1202">
        <v>0</v>
      </c>
      <c r="O1202">
        <v>0</v>
      </c>
      <c r="R1202" t="s">
        <v>692</v>
      </c>
    </row>
    <row r="1203" spans="3:18" x14ac:dyDescent="0.25">
      <c r="C1203" t="s">
        <v>174</v>
      </c>
      <c r="D1203" t="s">
        <v>176</v>
      </c>
      <c r="E1203">
        <v>400304</v>
      </c>
      <c r="H1203" t="s">
        <v>1575</v>
      </c>
      <c r="K1203">
        <v>0</v>
      </c>
      <c r="M1203">
        <v>0</v>
      </c>
      <c r="O1203">
        <v>0</v>
      </c>
    </row>
    <row r="1204" spans="3:18" x14ac:dyDescent="0.25">
      <c r="E1204" t="s">
        <v>1576</v>
      </c>
      <c r="K1204">
        <v>0</v>
      </c>
      <c r="M1204">
        <v>0</v>
      </c>
      <c r="O1204">
        <v>0</v>
      </c>
      <c r="R1204" t="s">
        <v>692</v>
      </c>
    </row>
    <row r="1205" spans="3:18" x14ac:dyDescent="0.25">
      <c r="C1205" t="s">
        <v>174</v>
      </c>
      <c r="D1205" t="s">
        <v>176</v>
      </c>
      <c r="E1205">
        <v>400305</v>
      </c>
      <c r="H1205" t="s">
        <v>1577</v>
      </c>
      <c r="K1205">
        <v>0</v>
      </c>
      <c r="M1205">
        <v>0</v>
      </c>
      <c r="O1205">
        <v>0</v>
      </c>
    </row>
    <row r="1206" spans="3:18" x14ac:dyDescent="0.25">
      <c r="E1206" t="s">
        <v>1578</v>
      </c>
      <c r="K1206">
        <v>0</v>
      </c>
      <c r="M1206">
        <v>0</v>
      </c>
      <c r="O1206">
        <v>0</v>
      </c>
      <c r="R1206" t="s">
        <v>692</v>
      </c>
    </row>
    <row r="1207" spans="3:18" x14ac:dyDescent="0.25">
      <c r="C1207" t="s">
        <v>174</v>
      </c>
      <c r="D1207" t="s">
        <v>176</v>
      </c>
      <c r="E1207">
        <v>400400</v>
      </c>
      <c r="H1207" t="s">
        <v>1579</v>
      </c>
      <c r="K1207">
        <v>0</v>
      </c>
      <c r="M1207">
        <v>0</v>
      </c>
      <c r="O1207">
        <v>0</v>
      </c>
    </row>
    <row r="1208" spans="3:18" x14ac:dyDescent="0.25">
      <c r="E1208" t="s">
        <v>1580</v>
      </c>
      <c r="K1208">
        <v>0</v>
      </c>
      <c r="M1208">
        <v>0</v>
      </c>
      <c r="O1208">
        <v>0</v>
      </c>
      <c r="R1208" t="s">
        <v>692</v>
      </c>
    </row>
    <row r="1209" spans="3:18" x14ac:dyDescent="0.25">
      <c r="C1209" t="s">
        <v>174</v>
      </c>
      <c r="D1209" t="s">
        <v>176</v>
      </c>
      <c r="E1209">
        <v>450000</v>
      </c>
      <c r="H1209" t="s">
        <v>1581</v>
      </c>
      <c r="K1209">
        <v>0</v>
      </c>
      <c r="M1209">
        <v>0</v>
      </c>
      <c r="O1209">
        <v>0</v>
      </c>
    </row>
    <row r="1210" spans="3:18" x14ac:dyDescent="0.25">
      <c r="E1210" t="s">
        <v>1582</v>
      </c>
      <c r="K1210">
        <v>0</v>
      </c>
      <c r="M1210">
        <v>0</v>
      </c>
      <c r="O1210">
        <v>0</v>
      </c>
      <c r="R1210" t="s">
        <v>692</v>
      </c>
    </row>
    <row r="1211" spans="3:18" x14ac:dyDescent="0.25">
      <c r="E1211" t="s">
        <v>693</v>
      </c>
      <c r="K1211">
        <v>0</v>
      </c>
      <c r="M1211">
        <v>0</v>
      </c>
      <c r="O1211">
        <v>0</v>
      </c>
      <c r="R1211" t="s">
        <v>364</v>
      </c>
    </row>
    <row r="1212" spans="3:18" x14ac:dyDescent="0.25">
      <c r="C1212" t="s">
        <v>174</v>
      </c>
      <c r="D1212" t="s">
        <v>176</v>
      </c>
      <c r="E1212">
        <v>400404</v>
      </c>
      <c r="H1212" t="s">
        <v>1583</v>
      </c>
      <c r="K1212">
        <v>0</v>
      </c>
      <c r="M1212">
        <v>0</v>
      </c>
      <c r="O1212">
        <v>0</v>
      </c>
    </row>
    <row r="1213" spans="3:18" x14ac:dyDescent="0.25">
      <c r="E1213" t="s">
        <v>1584</v>
      </c>
      <c r="K1213">
        <v>0</v>
      </c>
      <c r="M1213">
        <v>0</v>
      </c>
      <c r="O1213">
        <v>0</v>
      </c>
      <c r="R1213" t="s">
        <v>692</v>
      </c>
    </row>
    <row r="1214" spans="3:18" x14ac:dyDescent="0.25">
      <c r="C1214" t="s">
        <v>174</v>
      </c>
      <c r="D1214" t="s">
        <v>176</v>
      </c>
      <c r="E1214">
        <v>400401</v>
      </c>
      <c r="H1214" t="s">
        <v>1585</v>
      </c>
      <c r="K1214">
        <v>0</v>
      </c>
      <c r="M1214">
        <v>0</v>
      </c>
      <c r="O1214">
        <v>0</v>
      </c>
    </row>
    <row r="1215" spans="3:18" x14ac:dyDescent="0.25">
      <c r="E1215" t="s">
        <v>1572</v>
      </c>
      <c r="K1215">
        <v>0</v>
      </c>
      <c r="M1215">
        <v>0</v>
      </c>
      <c r="O1215">
        <v>0</v>
      </c>
      <c r="R1215" t="s">
        <v>692</v>
      </c>
    </row>
    <row r="1216" spans="3:18" x14ac:dyDescent="0.25">
      <c r="C1216" t="s">
        <v>174</v>
      </c>
      <c r="D1216" t="s">
        <v>176</v>
      </c>
      <c r="E1216">
        <v>400402</v>
      </c>
      <c r="H1216" t="s">
        <v>1586</v>
      </c>
      <c r="K1216">
        <v>0</v>
      </c>
      <c r="M1216">
        <v>0</v>
      </c>
      <c r="O1216">
        <v>0</v>
      </c>
    </row>
    <row r="1217" spans="3:18" x14ac:dyDescent="0.25">
      <c r="E1217" t="s">
        <v>1587</v>
      </c>
      <c r="K1217">
        <v>0</v>
      </c>
      <c r="M1217">
        <v>0</v>
      </c>
      <c r="O1217">
        <v>0</v>
      </c>
      <c r="R1217" t="s">
        <v>692</v>
      </c>
    </row>
    <row r="1218" spans="3:18" x14ac:dyDescent="0.25">
      <c r="C1218" t="s">
        <v>174</v>
      </c>
      <c r="D1218" t="s">
        <v>176</v>
      </c>
      <c r="E1218">
        <v>400403</v>
      </c>
      <c r="H1218" t="s">
        <v>1588</v>
      </c>
      <c r="K1218">
        <v>0</v>
      </c>
      <c r="M1218">
        <v>0</v>
      </c>
      <c r="O1218">
        <v>0</v>
      </c>
    </row>
    <row r="1219" spans="3:18" x14ac:dyDescent="0.25">
      <c r="E1219" t="s">
        <v>1589</v>
      </c>
      <c r="K1219">
        <v>0</v>
      </c>
      <c r="M1219">
        <v>0</v>
      </c>
      <c r="O1219">
        <v>0</v>
      </c>
      <c r="R1219" t="s">
        <v>692</v>
      </c>
    </row>
    <row r="1220" spans="3:18" x14ac:dyDescent="0.25">
      <c r="C1220" t="s">
        <v>174</v>
      </c>
      <c r="D1220" t="s">
        <v>176</v>
      </c>
      <c r="E1220">
        <v>400501</v>
      </c>
      <c r="H1220" t="s">
        <v>1590</v>
      </c>
      <c r="K1220">
        <v>0</v>
      </c>
      <c r="M1220">
        <v>0</v>
      </c>
      <c r="O1220">
        <v>0</v>
      </c>
    </row>
    <row r="1221" spans="3:18" x14ac:dyDescent="0.25">
      <c r="E1221" t="s">
        <v>1591</v>
      </c>
      <c r="K1221">
        <v>0</v>
      </c>
      <c r="M1221">
        <v>0</v>
      </c>
      <c r="O1221">
        <v>0</v>
      </c>
      <c r="R1221" t="s">
        <v>692</v>
      </c>
    </row>
    <row r="1222" spans="3:18" x14ac:dyDescent="0.25">
      <c r="C1222" t="s">
        <v>174</v>
      </c>
      <c r="D1222" t="s">
        <v>176</v>
      </c>
      <c r="E1222">
        <v>400500</v>
      </c>
      <c r="H1222" t="s">
        <v>694</v>
      </c>
      <c r="K1222">
        <v>0</v>
      </c>
      <c r="M1222">
        <v>0</v>
      </c>
      <c r="O1222">
        <v>0</v>
      </c>
    </row>
    <row r="1223" spans="3:18" x14ac:dyDescent="0.25">
      <c r="E1223" t="s">
        <v>695</v>
      </c>
      <c r="K1223">
        <v>0</v>
      </c>
      <c r="M1223">
        <v>0</v>
      </c>
      <c r="O1223">
        <v>0</v>
      </c>
      <c r="R1223" t="s">
        <v>692</v>
      </c>
    </row>
    <row r="1224" spans="3:18" x14ac:dyDescent="0.25">
      <c r="E1224" t="s">
        <v>698</v>
      </c>
      <c r="K1224">
        <v>0</v>
      </c>
      <c r="M1224">
        <v>0</v>
      </c>
      <c r="O1224">
        <v>0</v>
      </c>
      <c r="R1224" t="s">
        <v>364</v>
      </c>
    </row>
    <row r="1225" spans="3:18" x14ac:dyDescent="0.25">
      <c r="C1225" t="s">
        <v>174</v>
      </c>
      <c r="D1225" t="s">
        <v>176</v>
      </c>
      <c r="E1225">
        <v>400502</v>
      </c>
      <c r="H1225" t="s">
        <v>1592</v>
      </c>
      <c r="K1225">
        <v>0</v>
      </c>
      <c r="M1225">
        <v>0</v>
      </c>
      <c r="O1225">
        <v>0</v>
      </c>
    </row>
    <row r="1226" spans="3:18" x14ac:dyDescent="0.25">
      <c r="C1226" t="s">
        <v>174</v>
      </c>
      <c r="D1226" t="s">
        <v>176</v>
      </c>
      <c r="E1226">
        <v>400503</v>
      </c>
      <c r="H1226" t="s">
        <v>699</v>
      </c>
      <c r="K1226">
        <v>0</v>
      </c>
      <c r="M1226">
        <v>0</v>
      </c>
      <c r="O1226">
        <v>0</v>
      </c>
    </row>
    <row r="1227" spans="3:18" x14ac:dyDescent="0.25">
      <c r="E1227" t="s">
        <v>701</v>
      </c>
      <c r="K1227">
        <v>0</v>
      </c>
      <c r="M1227">
        <v>0</v>
      </c>
      <c r="O1227">
        <v>0</v>
      </c>
      <c r="R1227" t="s">
        <v>364</v>
      </c>
    </row>
    <row r="1228" spans="3:18" x14ac:dyDescent="0.25">
      <c r="E1228" t="s">
        <v>378</v>
      </c>
      <c r="K1228" s="40">
        <v>-285234.25</v>
      </c>
      <c r="M1228" s="40">
        <v>-203217.91</v>
      </c>
      <c r="O1228" s="40">
        <v>-82016.34</v>
      </c>
      <c r="Q1228">
        <v>-40.4</v>
      </c>
      <c r="R1228" t="s">
        <v>375</v>
      </c>
    </row>
    <row r="1229" spans="3:18" x14ac:dyDescent="0.25">
      <c r="E1229" t="s">
        <v>379</v>
      </c>
    </row>
    <row r="1230" spans="3:18" x14ac:dyDescent="0.25">
      <c r="C1230" t="s">
        <v>174</v>
      </c>
      <c r="D1230" t="s">
        <v>176</v>
      </c>
      <c r="E1230">
        <v>4410109</v>
      </c>
      <c r="H1230" t="s">
        <v>1593</v>
      </c>
      <c r="K1230">
        <v>0</v>
      </c>
      <c r="M1230">
        <v>0</v>
      </c>
      <c r="O1230">
        <v>0</v>
      </c>
    </row>
    <row r="1231" spans="3:18" x14ac:dyDescent="0.25">
      <c r="K1231">
        <v>0</v>
      </c>
      <c r="M1231">
        <v>0</v>
      </c>
      <c r="O1231">
        <v>0</v>
      </c>
      <c r="R1231" t="s">
        <v>364</v>
      </c>
    </row>
    <row r="1232" spans="3:18" x14ac:dyDescent="0.25">
      <c r="C1232" t="s">
        <v>174</v>
      </c>
      <c r="D1232" t="s">
        <v>176</v>
      </c>
      <c r="E1232">
        <v>4410703</v>
      </c>
      <c r="H1232" t="s">
        <v>1594</v>
      </c>
      <c r="K1232">
        <v>0</v>
      </c>
      <c r="M1232">
        <v>0</v>
      </c>
      <c r="O1232">
        <v>0</v>
      </c>
    </row>
    <row r="1233" spans="3:18" x14ac:dyDescent="0.25">
      <c r="K1233">
        <v>0</v>
      </c>
      <c r="M1233">
        <v>0</v>
      </c>
      <c r="O1233">
        <v>0</v>
      </c>
      <c r="R1233" t="s">
        <v>364</v>
      </c>
    </row>
    <row r="1234" spans="3:18" x14ac:dyDescent="0.25">
      <c r="C1234" t="s">
        <v>174</v>
      </c>
      <c r="D1234" t="s">
        <v>176</v>
      </c>
      <c r="E1234">
        <v>410655</v>
      </c>
      <c r="H1234" t="s">
        <v>1595</v>
      </c>
      <c r="K1234">
        <v>0</v>
      </c>
      <c r="M1234">
        <v>0</v>
      </c>
      <c r="O1234">
        <v>0</v>
      </c>
    </row>
    <row r="1235" spans="3:18" x14ac:dyDescent="0.25">
      <c r="K1235">
        <v>0</v>
      </c>
      <c r="M1235">
        <v>0</v>
      </c>
      <c r="O1235">
        <v>0</v>
      </c>
      <c r="R1235" t="s">
        <v>364</v>
      </c>
    </row>
    <row r="1236" spans="3:18" x14ac:dyDescent="0.25">
      <c r="C1236" t="s">
        <v>174</v>
      </c>
      <c r="D1236" t="s">
        <v>176</v>
      </c>
      <c r="E1236">
        <v>410105</v>
      </c>
      <c r="H1236" t="s">
        <v>1596</v>
      </c>
      <c r="K1236">
        <v>0</v>
      </c>
      <c r="M1236">
        <v>0</v>
      </c>
      <c r="O1236">
        <v>0</v>
      </c>
    </row>
    <row r="1237" spans="3:18" x14ac:dyDescent="0.25">
      <c r="C1237" t="s">
        <v>174</v>
      </c>
      <c r="D1237" t="s">
        <v>176</v>
      </c>
      <c r="E1237">
        <v>4410105</v>
      </c>
      <c r="H1237" t="s">
        <v>1597</v>
      </c>
      <c r="K1237">
        <v>0</v>
      </c>
      <c r="M1237">
        <v>0</v>
      </c>
      <c r="O1237">
        <v>0</v>
      </c>
    </row>
    <row r="1238" spans="3:18" x14ac:dyDescent="0.25">
      <c r="K1238">
        <v>0</v>
      </c>
      <c r="M1238">
        <v>0</v>
      </c>
      <c r="O1238">
        <v>0</v>
      </c>
      <c r="R1238" t="s">
        <v>364</v>
      </c>
    </row>
    <row r="1239" spans="3:18" x14ac:dyDescent="0.25">
      <c r="C1239" t="s">
        <v>174</v>
      </c>
      <c r="D1239" t="s">
        <v>176</v>
      </c>
      <c r="E1239">
        <v>410104</v>
      </c>
      <c r="H1239" t="s">
        <v>1598</v>
      </c>
      <c r="K1239">
        <v>0</v>
      </c>
      <c r="M1239">
        <v>0</v>
      </c>
      <c r="O1239">
        <v>0</v>
      </c>
    </row>
    <row r="1240" spans="3:18" x14ac:dyDescent="0.25">
      <c r="C1240" t="s">
        <v>174</v>
      </c>
      <c r="D1240" t="s">
        <v>176</v>
      </c>
      <c r="E1240">
        <v>4410104</v>
      </c>
      <c r="H1240" t="s">
        <v>380</v>
      </c>
      <c r="K1240" s="40">
        <v>-3453086.62</v>
      </c>
      <c r="M1240" s="40">
        <v>-3447188.79</v>
      </c>
      <c r="O1240" s="40">
        <v>-5897.83</v>
      </c>
      <c r="Q1240">
        <v>-0.2</v>
      </c>
    </row>
    <row r="1241" spans="3:18" x14ac:dyDescent="0.25">
      <c r="K1241" s="40">
        <v>-3453086.62</v>
      </c>
      <c r="M1241" s="40">
        <v>-3447188.79</v>
      </c>
      <c r="O1241" s="40">
        <v>-5897.83</v>
      </c>
      <c r="Q1241">
        <v>-0.2</v>
      </c>
      <c r="R1241" t="s">
        <v>364</v>
      </c>
    </row>
    <row r="1242" spans="3:18" x14ac:dyDescent="0.25">
      <c r="C1242" t="s">
        <v>174</v>
      </c>
      <c r="D1242" t="s">
        <v>176</v>
      </c>
      <c r="E1242">
        <v>410680</v>
      </c>
      <c r="H1242" t="s">
        <v>1599</v>
      </c>
      <c r="K1242">
        <v>0</v>
      </c>
      <c r="M1242">
        <v>0</v>
      </c>
      <c r="O1242">
        <v>0</v>
      </c>
    </row>
    <row r="1243" spans="3:18" x14ac:dyDescent="0.25">
      <c r="K1243">
        <v>0</v>
      </c>
      <c r="M1243">
        <v>0</v>
      </c>
      <c r="O1243">
        <v>0</v>
      </c>
      <c r="R1243" t="s">
        <v>364</v>
      </c>
    </row>
    <row r="1244" spans="3:18" x14ac:dyDescent="0.25">
      <c r="C1244" t="s">
        <v>174</v>
      </c>
      <c r="D1244" t="s">
        <v>176</v>
      </c>
      <c r="E1244">
        <v>410101</v>
      </c>
      <c r="H1244" t="s">
        <v>1600</v>
      </c>
      <c r="K1244">
        <v>0</v>
      </c>
      <c r="M1244">
        <v>0</v>
      </c>
      <c r="O1244">
        <v>0</v>
      </c>
    </row>
    <row r="1245" spans="3:18" x14ac:dyDescent="0.25">
      <c r="C1245" t="s">
        <v>174</v>
      </c>
      <c r="D1245" t="s">
        <v>176</v>
      </c>
      <c r="E1245">
        <v>410103</v>
      </c>
      <c r="H1245" t="s">
        <v>1601</v>
      </c>
      <c r="K1245">
        <v>0</v>
      </c>
      <c r="M1245">
        <v>0</v>
      </c>
      <c r="O1245">
        <v>0</v>
      </c>
    </row>
    <row r="1246" spans="3:18" x14ac:dyDescent="0.25">
      <c r="C1246" t="s">
        <v>174</v>
      </c>
      <c r="D1246" t="s">
        <v>176</v>
      </c>
      <c r="E1246">
        <v>410701</v>
      </c>
      <c r="H1246" t="s">
        <v>705</v>
      </c>
      <c r="K1246">
        <v>0</v>
      </c>
      <c r="M1246">
        <v>0</v>
      </c>
      <c r="O1246">
        <v>0</v>
      </c>
    </row>
    <row r="1247" spans="3:18" x14ac:dyDescent="0.25">
      <c r="C1247" t="s">
        <v>174</v>
      </c>
      <c r="D1247" t="s">
        <v>176</v>
      </c>
      <c r="E1247">
        <v>4410101</v>
      </c>
      <c r="H1247" t="s">
        <v>381</v>
      </c>
      <c r="K1247" s="40">
        <v>-1432937.06</v>
      </c>
      <c r="M1247" s="40">
        <v>-1306725.1599999999</v>
      </c>
      <c r="O1247" s="40">
        <v>-126211.9</v>
      </c>
      <c r="Q1247">
        <v>-9.6999999999999993</v>
      </c>
    </row>
    <row r="1248" spans="3:18" x14ac:dyDescent="0.25">
      <c r="C1248" t="s">
        <v>174</v>
      </c>
      <c r="D1248" t="s">
        <v>176</v>
      </c>
      <c r="E1248">
        <v>4410106</v>
      </c>
      <c r="H1248" t="s">
        <v>382</v>
      </c>
      <c r="K1248" s="40">
        <v>-711646.59</v>
      </c>
      <c r="M1248" s="40">
        <v>-479056.06</v>
      </c>
      <c r="O1248" s="40">
        <v>-232590.53</v>
      </c>
      <c r="Q1248">
        <v>-48.6</v>
      </c>
    </row>
    <row r="1249" spans="3:18" x14ac:dyDescent="0.25">
      <c r="C1249" t="s">
        <v>174</v>
      </c>
      <c r="D1249" t="s">
        <v>176</v>
      </c>
      <c r="E1249">
        <v>4410107</v>
      </c>
      <c r="H1249" t="s">
        <v>383</v>
      </c>
      <c r="K1249" s="40">
        <v>-72053.740000000005</v>
      </c>
      <c r="M1249" s="40">
        <v>-60474.22</v>
      </c>
      <c r="O1249" s="40">
        <v>-11579.52</v>
      </c>
      <c r="Q1249">
        <v>-19.100000000000001</v>
      </c>
    </row>
    <row r="1250" spans="3:18" x14ac:dyDescent="0.25">
      <c r="C1250" t="s">
        <v>174</v>
      </c>
      <c r="D1250" t="s">
        <v>176</v>
      </c>
      <c r="E1250">
        <v>4410108</v>
      </c>
      <c r="H1250" t="s">
        <v>1602</v>
      </c>
      <c r="K1250">
        <v>0</v>
      </c>
      <c r="M1250">
        <v>0</v>
      </c>
      <c r="O1250">
        <v>0</v>
      </c>
    </row>
    <row r="1251" spans="3:18" x14ac:dyDescent="0.25">
      <c r="C1251" t="s">
        <v>174</v>
      </c>
      <c r="D1251" t="s">
        <v>176</v>
      </c>
      <c r="E1251">
        <v>4410111</v>
      </c>
      <c r="H1251" t="s">
        <v>1603</v>
      </c>
      <c r="K1251">
        <v>0</v>
      </c>
      <c r="M1251">
        <v>0</v>
      </c>
      <c r="O1251">
        <v>0</v>
      </c>
    </row>
    <row r="1252" spans="3:18" x14ac:dyDescent="0.25">
      <c r="C1252" t="s">
        <v>174</v>
      </c>
      <c r="D1252" t="s">
        <v>176</v>
      </c>
      <c r="E1252">
        <v>4410112</v>
      </c>
      <c r="H1252" t="s">
        <v>1604</v>
      </c>
      <c r="K1252">
        <v>0</v>
      </c>
      <c r="M1252">
        <v>0</v>
      </c>
      <c r="O1252">
        <v>0</v>
      </c>
    </row>
    <row r="1253" spans="3:18" x14ac:dyDescent="0.25">
      <c r="E1253" t="s">
        <v>384</v>
      </c>
      <c r="K1253" s="40">
        <v>-2216637.39</v>
      </c>
      <c r="M1253" s="40">
        <v>-1846255.44</v>
      </c>
      <c r="O1253" s="40">
        <v>-370381.95</v>
      </c>
      <c r="Q1253">
        <v>-20.100000000000001</v>
      </c>
      <c r="R1253" t="s">
        <v>364</v>
      </c>
    </row>
    <row r="1254" spans="3:18" x14ac:dyDescent="0.25">
      <c r="C1254" t="s">
        <v>174</v>
      </c>
      <c r="D1254" t="s">
        <v>176</v>
      </c>
      <c r="E1254">
        <v>410100</v>
      </c>
      <c r="H1254" t="s">
        <v>1605</v>
      </c>
      <c r="K1254">
        <v>0</v>
      </c>
      <c r="M1254">
        <v>0</v>
      </c>
      <c r="O1254">
        <v>0</v>
      </c>
    </row>
    <row r="1255" spans="3:18" x14ac:dyDescent="0.25">
      <c r="C1255" t="s">
        <v>174</v>
      </c>
      <c r="D1255" t="s">
        <v>176</v>
      </c>
      <c r="E1255">
        <v>410102</v>
      </c>
      <c r="H1255" t="s">
        <v>1606</v>
      </c>
      <c r="K1255">
        <v>0</v>
      </c>
      <c r="M1255">
        <v>0</v>
      </c>
      <c r="O1255">
        <v>0</v>
      </c>
    </row>
    <row r="1256" spans="3:18" x14ac:dyDescent="0.25">
      <c r="C1256" t="s">
        <v>174</v>
      </c>
      <c r="D1256" t="s">
        <v>176</v>
      </c>
      <c r="E1256">
        <v>410650</v>
      </c>
      <c r="H1256" t="s">
        <v>1607</v>
      </c>
      <c r="K1256">
        <v>0</v>
      </c>
      <c r="M1256">
        <v>0</v>
      </c>
      <c r="O1256">
        <v>0</v>
      </c>
    </row>
    <row r="1257" spans="3:18" x14ac:dyDescent="0.25">
      <c r="C1257" t="s">
        <v>174</v>
      </c>
      <c r="D1257" t="s">
        <v>176</v>
      </c>
      <c r="E1257">
        <v>410702</v>
      </c>
      <c r="H1257" t="s">
        <v>707</v>
      </c>
      <c r="K1257">
        <v>0</v>
      </c>
      <c r="M1257">
        <v>0</v>
      </c>
      <c r="O1257">
        <v>0</v>
      </c>
    </row>
    <row r="1258" spans="3:18" x14ac:dyDescent="0.25">
      <c r="C1258" t="s">
        <v>174</v>
      </c>
      <c r="D1258" t="s">
        <v>176</v>
      </c>
      <c r="E1258">
        <v>4410702</v>
      </c>
      <c r="H1258" t="s">
        <v>385</v>
      </c>
      <c r="K1258" s="40">
        <v>-2188530.08</v>
      </c>
      <c r="M1258" s="40">
        <v>-2041883.45</v>
      </c>
      <c r="O1258" s="40">
        <v>-146646.63</v>
      </c>
      <c r="Q1258">
        <v>-7.2</v>
      </c>
    </row>
    <row r="1259" spans="3:18" x14ac:dyDescent="0.25">
      <c r="E1259" t="s">
        <v>386</v>
      </c>
      <c r="K1259" s="40">
        <v>-2188530.08</v>
      </c>
      <c r="M1259" s="40">
        <v>-2041883.45</v>
      </c>
      <c r="O1259" s="40">
        <v>-146646.63</v>
      </c>
      <c r="Q1259">
        <v>-7.2</v>
      </c>
      <c r="R1259" t="s">
        <v>364</v>
      </c>
    </row>
    <row r="1260" spans="3:18" x14ac:dyDescent="0.25">
      <c r="C1260" t="s">
        <v>174</v>
      </c>
      <c r="D1260" t="s">
        <v>176</v>
      </c>
      <c r="E1260">
        <v>4410660</v>
      </c>
      <c r="H1260" t="s">
        <v>1608</v>
      </c>
      <c r="K1260">
        <v>0</v>
      </c>
      <c r="M1260">
        <v>0</v>
      </c>
      <c r="O1260">
        <v>0</v>
      </c>
    </row>
    <row r="1261" spans="3:18" x14ac:dyDescent="0.25">
      <c r="K1261">
        <v>0</v>
      </c>
      <c r="M1261">
        <v>0</v>
      </c>
      <c r="O1261">
        <v>0</v>
      </c>
      <c r="R1261" t="s">
        <v>364</v>
      </c>
    </row>
    <row r="1262" spans="3:18" x14ac:dyDescent="0.25">
      <c r="C1262" t="s">
        <v>174</v>
      </c>
      <c r="D1262" t="s">
        <v>176</v>
      </c>
      <c r="E1262">
        <v>410200</v>
      </c>
      <c r="H1262" t="s">
        <v>709</v>
      </c>
      <c r="K1262">
        <v>0</v>
      </c>
      <c r="M1262">
        <v>0</v>
      </c>
      <c r="O1262">
        <v>0</v>
      </c>
    </row>
    <row r="1263" spans="3:18" x14ac:dyDescent="0.25">
      <c r="C1263" t="s">
        <v>174</v>
      </c>
      <c r="D1263" t="s">
        <v>176</v>
      </c>
      <c r="E1263">
        <v>410201</v>
      </c>
      <c r="H1263" t="s">
        <v>1609</v>
      </c>
      <c r="K1263">
        <v>0</v>
      </c>
      <c r="M1263">
        <v>0</v>
      </c>
      <c r="O1263">
        <v>0</v>
      </c>
    </row>
    <row r="1264" spans="3:18" x14ac:dyDescent="0.25">
      <c r="C1264" t="s">
        <v>174</v>
      </c>
      <c r="D1264" t="s">
        <v>176</v>
      </c>
      <c r="E1264">
        <v>4410200</v>
      </c>
      <c r="H1264" t="s">
        <v>387</v>
      </c>
      <c r="K1264" s="40">
        <v>-27200</v>
      </c>
      <c r="M1264" s="40">
        <v>-23100</v>
      </c>
      <c r="O1264" s="40">
        <v>-4100</v>
      </c>
      <c r="Q1264">
        <v>-17.7</v>
      </c>
    </row>
    <row r="1265" spans="3:18" x14ac:dyDescent="0.25">
      <c r="C1265" t="s">
        <v>174</v>
      </c>
      <c r="D1265" t="s">
        <v>176</v>
      </c>
      <c r="E1265">
        <v>4410201</v>
      </c>
      <c r="H1265" t="s">
        <v>388</v>
      </c>
      <c r="K1265">
        <v>-700</v>
      </c>
      <c r="M1265">
        <v>-700</v>
      </c>
      <c r="O1265">
        <v>0</v>
      </c>
    </row>
    <row r="1266" spans="3:18" x14ac:dyDescent="0.25">
      <c r="C1266" t="s">
        <v>174</v>
      </c>
      <c r="D1266" t="s">
        <v>176</v>
      </c>
      <c r="E1266">
        <v>4410202</v>
      </c>
      <c r="H1266" t="s">
        <v>1610</v>
      </c>
      <c r="K1266">
        <v>0</v>
      </c>
      <c r="M1266">
        <v>0</v>
      </c>
      <c r="O1266">
        <v>0</v>
      </c>
    </row>
    <row r="1267" spans="3:18" x14ac:dyDescent="0.25">
      <c r="C1267" t="s">
        <v>174</v>
      </c>
      <c r="D1267" t="s">
        <v>176</v>
      </c>
      <c r="E1267">
        <v>4410203</v>
      </c>
      <c r="H1267" t="s">
        <v>1611</v>
      </c>
      <c r="K1267">
        <v>0</v>
      </c>
      <c r="M1267">
        <v>0</v>
      </c>
      <c r="O1267">
        <v>0</v>
      </c>
    </row>
    <row r="1268" spans="3:18" x14ac:dyDescent="0.25">
      <c r="E1268" t="s">
        <v>389</v>
      </c>
      <c r="K1268" s="40">
        <v>-27900</v>
      </c>
      <c r="M1268" s="40">
        <v>-23800</v>
      </c>
      <c r="O1268" s="40">
        <v>-4100</v>
      </c>
      <c r="Q1268">
        <v>-17.2</v>
      </c>
      <c r="R1268" t="s">
        <v>364</v>
      </c>
    </row>
    <row r="1269" spans="3:18" x14ac:dyDescent="0.25">
      <c r="C1269" t="s">
        <v>174</v>
      </c>
      <c r="D1269" t="s">
        <v>176</v>
      </c>
      <c r="E1269">
        <v>410300</v>
      </c>
      <c r="H1269" t="s">
        <v>710</v>
      </c>
      <c r="K1269">
        <v>0</v>
      </c>
      <c r="M1269">
        <v>0</v>
      </c>
      <c r="O1269">
        <v>0</v>
      </c>
    </row>
    <row r="1270" spans="3:18" x14ac:dyDescent="0.25">
      <c r="C1270" t="s">
        <v>174</v>
      </c>
      <c r="D1270" t="s">
        <v>176</v>
      </c>
      <c r="E1270">
        <v>4410300</v>
      </c>
      <c r="H1270" t="s">
        <v>390</v>
      </c>
      <c r="K1270" s="40">
        <v>-19900</v>
      </c>
      <c r="M1270" s="40">
        <v>-14900</v>
      </c>
      <c r="O1270" s="40">
        <v>-5000</v>
      </c>
      <c r="Q1270">
        <v>-33.6</v>
      </c>
    </row>
    <row r="1271" spans="3:18" x14ac:dyDescent="0.25">
      <c r="E1271" t="s">
        <v>391</v>
      </c>
      <c r="K1271" s="40">
        <v>-19900</v>
      </c>
      <c r="M1271" s="40">
        <v>-14900</v>
      </c>
      <c r="O1271" s="40">
        <v>-5000</v>
      </c>
      <c r="Q1271">
        <v>-33.6</v>
      </c>
      <c r="R1271" t="s">
        <v>364</v>
      </c>
    </row>
    <row r="1272" spans="3:18" x14ac:dyDescent="0.25">
      <c r="C1272" t="s">
        <v>174</v>
      </c>
      <c r="D1272" t="s">
        <v>176</v>
      </c>
      <c r="E1272">
        <v>410600</v>
      </c>
      <c r="H1272" t="s">
        <v>1612</v>
      </c>
      <c r="K1272">
        <v>0</v>
      </c>
      <c r="M1272">
        <v>0</v>
      </c>
      <c r="O1272">
        <v>0</v>
      </c>
    </row>
    <row r="1273" spans="3:18" x14ac:dyDescent="0.25">
      <c r="C1273" t="s">
        <v>174</v>
      </c>
      <c r="D1273" t="s">
        <v>176</v>
      </c>
      <c r="E1273">
        <v>4410600</v>
      </c>
      <c r="H1273" t="s">
        <v>1613</v>
      </c>
      <c r="K1273">
        <v>0</v>
      </c>
      <c r="M1273">
        <v>0</v>
      </c>
      <c r="O1273">
        <v>0</v>
      </c>
    </row>
    <row r="1274" spans="3:18" x14ac:dyDescent="0.25">
      <c r="E1274" t="s">
        <v>1614</v>
      </c>
      <c r="K1274">
        <v>0</v>
      </c>
      <c r="M1274">
        <v>0</v>
      </c>
      <c r="O1274">
        <v>0</v>
      </c>
      <c r="R1274" t="s">
        <v>364</v>
      </c>
    </row>
    <row r="1275" spans="3:18" x14ac:dyDescent="0.25">
      <c r="C1275" t="s">
        <v>174</v>
      </c>
      <c r="D1275" t="s">
        <v>176</v>
      </c>
      <c r="E1275">
        <v>410500</v>
      </c>
      <c r="H1275" t="s">
        <v>711</v>
      </c>
      <c r="K1275">
        <v>0</v>
      </c>
      <c r="M1275">
        <v>0</v>
      </c>
      <c r="O1275">
        <v>0</v>
      </c>
    </row>
    <row r="1276" spans="3:18" x14ac:dyDescent="0.25">
      <c r="E1276" t="s">
        <v>712</v>
      </c>
      <c r="K1276">
        <v>0</v>
      </c>
      <c r="M1276">
        <v>0</v>
      </c>
      <c r="O1276">
        <v>0</v>
      </c>
      <c r="R1276" t="s">
        <v>364</v>
      </c>
    </row>
    <row r="1277" spans="3:18" x14ac:dyDescent="0.25">
      <c r="E1277" t="s">
        <v>1615</v>
      </c>
    </row>
    <row r="1278" spans="3:18" x14ac:dyDescent="0.25">
      <c r="C1278" t="s">
        <v>174</v>
      </c>
      <c r="D1278" t="s">
        <v>176</v>
      </c>
      <c r="E1278">
        <v>450001</v>
      </c>
      <c r="H1278" t="s">
        <v>1616</v>
      </c>
      <c r="K1278">
        <v>0</v>
      </c>
      <c r="M1278">
        <v>0</v>
      </c>
      <c r="O1278">
        <v>0</v>
      </c>
    </row>
    <row r="1279" spans="3:18" x14ac:dyDescent="0.25">
      <c r="E1279" t="s">
        <v>1615</v>
      </c>
      <c r="K1279">
        <v>0</v>
      </c>
      <c r="M1279">
        <v>0</v>
      </c>
      <c r="O1279">
        <v>0</v>
      </c>
      <c r="R1279" t="s">
        <v>364</v>
      </c>
    </row>
    <row r="1280" spans="3:18" x14ac:dyDescent="0.25">
      <c r="C1280" t="s">
        <v>174</v>
      </c>
      <c r="D1280" t="s">
        <v>176</v>
      </c>
      <c r="E1280">
        <v>410400</v>
      </c>
      <c r="H1280" t="s">
        <v>1617</v>
      </c>
      <c r="K1280">
        <v>0</v>
      </c>
      <c r="M1280">
        <v>0</v>
      </c>
      <c r="O1280">
        <v>0</v>
      </c>
    </row>
    <row r="1281" spans="3:18" x14ac:dyDescent="0.25">
      <c r="C1281" t="s">
        <v>174</v>
      </c>
      <c r="D1281" t="s">
        <v>176</v>
      </c>
      <c r="E1281">
        <v>410450</v>
      </c>
      <c r="H1281" t="s">
        <v>713</v>
      </c>
      <c r="K1281">
        <v>0</v>
      </c>
      <c r="M1281">
        <v>0</v>
      </c>
      <c r="O1281">
        <v>0</v>
      </c>
    </row>
    <row r="1282" spans="3:18" x14ac:dyDescent="0.25">
      <c r="E1282" t="s">
        <v>714</v>
      </c>
      <c r="K1282">
        <v>0</v>
      </c>
      <c r="M1282">
        <v>0</v>
      </c>
      <c r="O1282">
        <v>0</v>
      </c>
      <c r="R1282" t="s">
        <v>364</v>
      </c>
    </row>
    <row r="1283" spans="3:18" x14ac:dyDescent="0.25">
      <c r="E1283" t="s">
        <v>392</v>
      </c>
      <c r="K1283" s="40">
        <v>-7906054.0899999999</v>
      </c>
      <c r="M1283" s="40">
        <v>-7374027.6799999997</v>
      </c>
      <c r="O1283" s="40">
        <v>-532026.41</v>
      </c>
      <c r="Q1283">
        <v>-7.2</v>
      </c>
      <c r="R1283" t="s">
        <v>375</v>
      </c>
    </row>
    <row r="1284" spans="3:18" x14ac:dyDescent="0.25">
      <c r="E1284" t="s">
        <v>393</v>
      </c>
    </row>
    <row r="1285" spans="3:18" x14ac:dyDescent="0.25">
      <c r="C1285" t="s">
        <v>174</v>
      </c>
      <c r="D1285" t="s">
        <v>176</v>
      </c>
      <c r="E1285">
        <v>4400107</v>
      </c>
      <c r="H1285" t="s">
        <v>1618</v>
      </c>
      <c r="K1285">
        <v>0</v>
      </c>
      <c r="M1285">
        <v>0</v>
      </c>
      <c r="O1285">
        <v>0</v>
      </c>
    </row>
    <row r="1286" spans="3:18" x14ac:dyDescent="0.25">
      <c r="K1286">
        <v>0</v>
      </c>
      <c r="M1286">
        <v>0</v>
      </c>
      <c r="O1286">
        <v>0</v>
      </c>
      <c r="R1286" t="s">
        <v>364</v>
      </c>
    </row>
    <row r="1287" spans="3:18" x14ac:dyDescent="0.25">
      <c r="C1287" t="s">
        <v>174</v>
      </c>
      <c r="D1287" t="s">
        <v>176</v>
      </c>
      <c r="E1287">
        <v>420700</v>
      </c>
      <c r="H1287" t="s">
        <v>715</v>
      </c>
      <c r="K1287">
        <v>0</v>
      </c>
      <c r="M1287">
        <v>0</v>
      </c>
      <c r="O1287">
        <v>0</v>
      </c>
    </row>
    <row r="1288" spans="3:18" x14ac:dyDescent="0.25">
      <c r="C1288" t="s">
        <v>174</v>
      </c>
      <c r="D1288" t="s">
        <v>176</v>
      </c>
      <c r="E1288">
        <v>430100</v>
      </c>
      <c r="H1288" t="s">
        <v>1619</v>
      </c>
      <c r="K1288">
        <v>0</v>
      </c>
      <c r="M1288">
        <v>0</v>
      </c>
      <c r="O1288">
        <v>0</v>
      </c>
    </row>
    <row r="1289" spans="3:18" x14ac:dyDescent="0.25">
      <c r="C1289" t="s">
        <v>174</v>
      </c>
      <c r="D1289" t="s">
        <v>176</v>
      </c>
      <c r="E1289">
        <v>430101</v>
      </c>
      <c r="H1289" t="s">
        <v>716</v>
      </c>
      <c r="K1289">
        <v>0</v>
      </c>
      <c r="M1289">
        <v>0</v>
      </c>
      <c r="O1289">
        <v>0</v>
      </c>
    </row>
    <row r="1290" spans="3:18" x14ac:dyDescent="0.25">
      <c r="C1290" t="s">
        <v>174</v>
      </c>
      <c r="D1290" t="s">
        <v>176</v>
      </c>
      <c r="E1290">
        <v>4420700</v>
      </c>
      <c r="H1290" t="s">
        <v>394</v>
      </c>
      <c r="K1290" s="40">
        <v>-7277441.8799999999</v>
      </c>
      <c r="M1290" s="40">
        <v>-5763837.6900000004</v>
      </c>
      <c r="O1290" s="40">
        <v>-1513604.19</v>
      </c>
      <c r="Q1290">
        <v>-26.3</v>
      </c>
    </row>
    <row r="1291" spans="3:18" x14ac:dyDescent="0.25">
      <c r="C1291" t="s">
        <v>174</v>
      </c>
      <c r="D1291" t="s">
        <v>176</v>
      </c>
      <c r="E1291">
        <v>4420701</v>
      </c>
      <c r="H1291" t="s">
        <v>1620</v>
      </c>
      <c r="K1291">
        <v>0</v>
      </c>
      <c r="M1291">
        <v>0</v>
      </c>
      <c r="O1291">
        <v>0</v>
      </c>
    </row>
    <row r="1292" spans="3:18" x14ac:dyDescent="0.25">
      <c r="C1292" t="s">
        <v>174</v>
      </c>
      <c r="D1292" t="s">
        <v>176</v>
      </c>
      <c r="E1292">
        <v>4430101</v>
      </c>
      <c r="H1292" t="s">
        <v>716</v>
      </c>
      <c r="K1292">
        <v>0</v>
      </c>
      <c r="M1292">
        <v>0</v>
      </c>
      <c r="O1292">
        <v>0</v>
      </c>
    </row>
    <row r="1293" spans="3:18" x14ac:dyDescent="0.25">
      <c r="E1293" t="s">
        <v>395</v>
      </c>
      <c r="K1293" s="40">
        <v>-7277441.8799999999</v>
      </c>
      <c r="M1293" s="40">
        <v>-5763837.6900000004</v>
      </c>
      <c r="O1293" s="40">
        <v>-1513604.19</v>
      </c>
      <c r="Q1293">
        <v>-26.3</v>
      </c>
      <c r="R1293" t="s">
        <v>364</v>
      </c>
    </row>
    <row r="1294" spans="3:18" x14ac:dyDescent="0.25">
      <c r="C1294" t="s">
        <v>174</v>
      </c>
      <c r="D1294" t="s">
        <v>176</v>
      </c>
      <c r="E1294">
        <v>430102</v>
      </c>
      <c r="H1294" t="s">
        <v>1621</v>
      </c>
      <c r="K1294">
        <v>0</v>
      </c>
      <c r="M1294">
        <v>0</v>
      </c>
      <c r="O1294">
        <v>0</v>
      </c>
    </row>
    <row r="1295" spans="3:18" x14ac:dyDescent="0.25">
      <c r="C1295" t="s">
        <v>174</v>
      </c>
      <c r="D1295" t="s">
        <v>176</v>
      </c>
      <c r="E1295">
        <v>4430102</v>
      </c>
      <c r="H1295" t="s">
        <v>1622</v>
      </c>
      <c r="K1295">
        <v>0</v>
      </c>
      <c r="M1295">
        <v>0</v>
      </c>
      <c r="O1295">
        <v>0</v>
      </c>
    </row>
    <row r="1296" spans="3:18" x14ac:dyDescent="0.25">
      <c r="E1296" t="s">
        <v>1623</v>
      </c>
      <c r="K1296">
        <v>0</v>
      </c>
      <c r="M1296">
        <v>0</v>
      </c>
      <c r="O1296">
        <v>0</v>
      </c>
      <c r="R1296" t="s">
        <v>364</v>
      </c>
    </row>
    <row r="1297" spans="3:18" x14ac:dyDescent="0.25">
      <c r="E1297" t="s">
        <v>396</v>
      </c>
      <c r="K1297" s="40">
        <v>-7277441.8799999999</v>
      </c>
      <c r="M1297" s="40">
        <v>-5763837.6900000004</v>
      </c>
      <c r="O1297" s="40">
        <v>-1513604.19</v>
      </c>
      <c r="Q1297">
        <v>-26.3</v>
      </c>
      <c r="R1297" t="s">
        <v>375</v>
      </c>
    </row>
    <row r="1298" spans="3:18" x14ac:dyDescent="0.25">
      <c r="E1298" t="s">
        <v>397</v>
      </c>
      <c r="K1298" s="40">
        <v>-83747241.390000001</v>
      </c>
      <c r="M1298" s="40">
        <v>-69684485.030000001</v>
      </c>
      <c r="O1298" s="40">
        <v>-14062756.359999999</v>
      </c>
      <c r="Q1298">
        <v>-20.2</v>
      </c>
      <c r="R1298" t="s">
        <v>205</v>
      </c>
    </row>
    <row r="1299" spans="3:18" x14ac:dyDescent="0.25">
      <c r="C1299" t="s">
        <v>174</v>
      </c>
      <c r="D1299" t="s">
        <v>176</v>
      </c>
      <c r="E1299">
        <v>440100</v>
      </c>
      <c r="H1299" t="s">
        <v>1624</v>
      </c>
      <c r="K1299">
        <v>0</v>
      </c>
      <c r="M1299">
        <v>0</v>
      </c>
      <c r="O1299">
        <v>0</v>
      </c>
    </row>
    <row r="1300" spans="3:18" x14ac:dyDescent="0.25">
      <c r="C1300" t="s">
        <v>174</v>
      </c>
      <c r="D1300" t="s">
        <v>176</v>
      </c>
      <c r="E1300">
        <v>4400108</v>
      </c>
      <c r="H1300" t="s">
        <v>1625</v>
      </c>
      <c r="K1300">
        <v>0</v>
      </c>
      <c r="M1300">
        <v>0</v>
      </c>
      <c r="O1300">
        <v>0</v>
      </c>
    </row>
    <row r="1301" spans="3:18" x14ac:dyDescent="0.25">
      <c r="C1301" t="s">
        <v>174</v>
      </c>
      <c r="D1301" t="s">
        <v>176</v>
      </c>
      <c r="E1301">
        <v>4400109</v>
      </c>
      <c r="H1301" t="s">
        <v>1626</v>
      </c>
      <c r="K1301">
        <v>0</v>
      </c>
      <c r="M1301">
        <v>0</v>
      </c>
      <c r="O1301">
        <v>0</v>
      </c>
    </row>
    <row r="1302" spans="3:18" x14ac:dyDescent="0.25">
      <c r="C1302" t="s">
        <v>174</v>
      </c>
      <c r="D1302" t="s">
        <v>176</v>
      </c>
      <c r="E1302">
        <v>4440100</v>
      </c>
      <c r="H1302" t="s">
        <v>1627</v>
      </c>
      <c r="K1302">
        <v>0</v>
      </c>
      <c r="M1302">
        <v>0</v>
      </c>
      <c r="O1302">
        <v>0</v>
      </c>
    </row>
    <row r="1303" spans="3:18" x14ac:dyDescent="0.25">
      <c r="E1303" t="s">
        <v>1628</v>
      </c>
      <c r="K1303">
        <v>0</v>
      </c>
      <c r="M1303">
        <v>0</v>
      </c>
      <c r="O1303">
        <v>0</v>
      </c>
      <c r="R1303" t="s">
        <v>205</v>
      </c>
    </row>
    <row r="1304" spans="3:18" x14ac:dyDescent="0.25">
      <c r="E1304" t="s">
        <v>398</v>
      </c>
      <c r="K1304" s="40">
        <v>-83747241.390000001</v>
      </c>
      <c r="M1304" s="40">
        <v>-69684485.030000001</v>
      </c>
      <c r="O1304" s="40">
        <v>-14062756.359999999</v>
      </c>
      <c r="Q1304">
        <v>-20.2</v>
      </c>
      <c r="R1304" t="s">
        <v>201</v>
      </c>
    </row>
    <row r="1305" spans="3:18" x14ac:dyDescent="0.25">
      <c r="E1305" t="s">
        <v>399</v>
      </c>
    </row>
    <row r="1306" spans="3:18" x14ac:dyDescent="0.25">
      <c r="C1306" t="s">
        <v>174</v>
      </c>
      <c r="D1306" t="s">
        <v>176</v>
      </c>
      <c r="E1306">
        <v>4420209</v>
      </c>
      <c r="H1306" t="s">
        <v>1629</v>
      </c>
      <c r="K1306">
        <v>0</v>
      </c>
      <c r="M1306">
        <v>0</v>
      </c>
      <c r="O1306">
        <v>0</v>
      </c>
    </row>
    <row r="1307" spans="3:18" x14ac:dyDescent="0.25">
      <c r="K1307">
        <v>0</v>
      </c>
      <c r="M1307">
        <v>0</v>
      </c>
      <c r="O1307">
        <v>0</v>
      </c>
      <c r="R1307" t="s">
        <v>205</v>
      </c>
    </row>
    <row r="1308" spans="3:18" x14ac:dyDescent="0.25">
      <c r="C1308" t="s">
        <v>174</v>
      </c>
      <c r="D1308" t="s">
        <v>176</v>
      </c>
      <c r="E1308">
        <v>420650</v>
      </c>
      <c r="H1308" t="s">
        <v>1630</v>
      </c>
      <c r="K1308">
        <v>0</v>
      </c>
      <c r="M1308">
        <v>0</v>
      </c>
      <c r="O1308">
        <v>0</v>
      </c>
    </row>
    <row r="1309" spans="3:18" x14ac:dyDescent="0.25">
      <c r="C1309" t="s">
        <v>174</v>
      </c>
      <c r="D1309" t="s">
        <v>176</v>
      </c>
      <c r="E1309">
        <v>420651</v>
      </c>
      <c r="H1309" t="s">
        <v>1631</v>
      </c>
      <c r="K1309">
        <v>0</v>
      </c>
      <c r="M1309">
        <v>0</v>
      </c>
      <c r="O1309">
        <v>0</v>
      </c>
    </row>
    <row r="1310" spans="3:18" x14ac:dyDescent="0.25">
      <c r="C1310" t="s">
        <v>174</v>
      </c>
      <c r="D1310" t="s">
        <v>176</v>
      </c>
      <c r="E1310">
        <v>420652</v>
      </c>
      <c r="H1310" t="s">
        <v>719</v>
      </c>
      <c r="K1310">
        <v>0</v>
      </c>
      <c r="M1310">
        <v>0</v>
      </c>
      <c r="O1310">
        <v>0</v>
      </c>
    </row>
    <row r="1311" spans="3:18" x14ac:dyDescent="0.25">
      <c r="C1311" t="s">
        <v>174</v>
      </c>
      <c r="D1311" t="s">
        <v>176</v>
      </c>
      <c r="E1311">
        <v>420653</v>
      </c>
      <c r="H1311" t="s">
        <v>1632</v>
      </c>
      <c r="K1311">
        <v>0</v>
      </c>
      <c r="M1311">
        <v>0</v>
      </c>
      <c r="O1311">
        <v>0</v>
      </c>
    </row>
    <row r="1312" spans="3:18" x14ac:dyDescent="0.25">
      <c r="C1312" t="s">
        <v>174</v>
      </c>
      <c r="D1312" t="s">
        <v>176</v>
      </c>
      <c r="E1312">
        <v>420654</v>
      </c>
      <c r="H1312" t="s">
        <v>1633</v>
      </c>
      <c r="K1312">
        <v>0</v>
      </c>
      <c r="M1312">
        <v>0</v>
      </c>
      <c r="O1312">
        <v>0</v>
      </c>
    </row>
    <row r="1313" spans="3:17" x14ac:dyDescent="0.25">
      <c r="C1313" t="s">
        <v>174</v>
      </c>
      <c r="D1313" t="s">
        <v>176</v>
      </c>
      <c r="E1313">
        <v>420655</v>
      </c>
      <c r="H1313" t="s">
        <v>1634</v>
      </c>
      <c r="K1313">
        <v>0</v>
      </c>
      <c r="M1313">
        <v>0</v>
      </c>
      <c r="O1313">
        <v>0</v>
      </c>
    </row>
    <row r="1314" spans="3:17" x14ac:dyDescent="0.25">
      <c r="C1314" t="s">
        <v>174</v>
      </c>
      <c r="D1314" t="s">
        <v>176</v>
      </c>
      <c r="E1314">
        <v>420656</v>
      </c>
      <c r="H1314" t="s">
        <v>1635</v>
      </c>
      <c r="K1314">
        <v>0</v>
      </c>
      <c r="M1314">
        <v>0</v>
      </c>
      <c r="O1314">
        <v>0</v>
      </c>
    </row>
    <row r="1315" spans="3:17" x14ac:dyDescent="0.25">
      <c r="C1315" t="s">
        <v>174</v>
      </c>
      <c r="D1315" t="s">
        <v>176</v>
      </c>
      <c r="E1315">
        <v>420657</v>
      </c>
      <c r="H1315" t="s">
        <v>1636</v>
      </c>
      <c r="K1315">
        <v>0</v>
      </c>
      <c r="M1315">
        <v>0</v>
      </c>
      <c r="O1315">
        <v>0</v>
      </c>
    </row>
    <row r="1316" spans="3:17" x14ac:dyDescent="0.25">
      <c r="C1316" t="s">
        <v>174</v>
      </c>
      <c r="D1316" t="s">
        <v>176</v>
      </c>
      <c r="E1316">
        <v>420658</v>
      </c>
      <c r="H1316" t="s">
        <v>1637</v>
      </c>
      <c r="K1316">
        <v>0</v>
      </c>
      <c r="M1316">
        <v>0</v>
      </c>
      <c r="O1316">
        <v>0</v>
      </c>
    </row>
    <row r="1317" spans="3:17" x14ac:dyDescent="0.25">
      <c r="C1317" t="s">
        <v>174</v>
      </c>
      <c r="D1317" t="s">
        <v>176</v>
      </c>
      <c r="E1317">
        <v>420659</v>
      </c>
      <c r="H1317" t="s">
        <v>1638</v>
      </c>
      <c r="K1317">
        <v>0</v>
      </c>
      <c r="M1317">
        <v>0</v>
      </c>
      <c r="O1317">
        <v>0</v>
      </c>
    </row>
    <row r="1318" spans="3:17" x14ac:dyDescent="0.25">
      <c r="C1318" t="s">
        <v>174</v>
      </c>
      <c r="D1318" t="s">
        <v>176</v>
      </c>
      <c r="E1318">
        <v>420670</v>
      </c>
      <c r="H1318" t="s">
        <v>1639</v>
      </c>
      <c r="K1318">
        <v>0</v>
      </c>
      <c r="M1318">
        <v>0</v>
      </c>
      <c r="O1318">
        <v>0</v>
      </c>
    </row>
    <row r="1319" spans="3:17" x14ac:dyDescent="0.25">
      <c r="C1319" t="s">
        <v>174</v>
      </c>
      <c r="D1319" t="s">
        <v>176</v>
      </c>
      <c r="E1319">
        <v>420671</v>
      </c>
      <c r="H1319" t="s">
        <v>1198</v>
      </c>
      <c r="K1319">
        <v>0</v>
      </c>
      <c r="M1319">
        <v>0</v>
      </c>
      <c r="O1319">
        <v>0</v>
      </c>
    </row>
    <row r="1320" spans="3:17" x14ac:dyDescent="0.25">
      <c r="C1320" t="s">
        <v>174</v>
      </c>
      <c r="D1320" t="s">
        <v>176</v>
      </c>
      <c r="E1320">
        <v>4420206</v>
      </c>
      <c r="H1320" t="s">
        <v>1640</v>
      </c>
      <c r="K1320">
        <v>0</v>
      </c>
      <c r="M1320">
        <v>0</v>
      </c>
      <c r="O1320">
        <v>0</v>
      </c>
    </row>
    <row r="1321" spans="3:17" x14ac:dyDescent="0.25">
      <c r="C1321" t="s">
        <v>174</v>
      </c>
      <c r="D1321" t="s">
        <v>176</v>
      </c>
      <c r="E1321">
        <v>4420207</v>
      </c>
      <c r="H1321" t="s">
        <v>1641</v>
      </c>
      <c r="K1321">
        <v>0</v>
      </c>
      <c r="M1321">
        <v>0</v>
      </c>
      <c r="O1321">
        <v>0</v>
      </c>
    </row>
    <row r="1322" spans="3:17" x14ac:dyDescent="0.25">
      <c r="C1322" t="s">
        <v>174</v>
      </c>
      <c r="D1322" t="s">
        <v>176</v>
      </c>
      <c r="E1322">
        <v>4420208</v>
      </c>
      <c r="H1322" t="s">
        <v>400</v>
      </c>
      <c r="K1322" s="40">
        <v>-7689155.8099999996</v>
      </c>
      <c r="M1322" s="40">
        <v>-6324847.9900000002</v>
      </c>
      <c r="O1322" s="40">
        <v>-1364307.82</v>
      </c>
      <c r="Q1322">
        <v>-21.6</v>
      </c>
    </row>
    <row r="1323" spans="3:17" x14ac:dyDescent="0.25">
      <c r="C1323" t="s">
        <v>174</v>
      </c>
      <c r="D1323" t="s">
        <v>176</v>
      </c>
      <c r="E1323">
        <v>4420213</v>
      </c>
      <c r="H1323" t="s">
        <v>1642</v>
      </c>
      <c r="K1323">
        <v>0</v>
      </c>
      <c r="M1323">
        <v>0</v>
      </c>
      <c r="O1323">
        <v>0</v>
      </c>
    </row>
    <row r="1324" spans="3:17" x14ac:dyDescent="0.25">
      <c r="C1324" t="s">
        <v>174</v>
      </c>
      <c r="D1324" t="s">
        <v>176</v>
      </c>
      <c r="E1324">
        <v>4420214</v>
      </c>
      <c r="H1324" t="s">
        <v>401</v>
      </c>
      <c r="K1324" s="40">
        <v>-47533.94</v>
      </c>
      <c r="M1324" s="40">
        <v>-47533.94</v>
      </c>
      <c r="O1324">
        <v>0</v>
      </c>
    </row>
    <row r="1325" spans="3:17" x14ac:dyDescent="0.25">
      <c r="C1325" t="s">
        <v>174</v>
      </c>
      <c r="D1325" t="s">
        <v>176</v>
      </c>
      <c r="E1325">
        <v>4420215</v>
      </c>
      <c r="H1325" t="s">
        <v>402</v>
      </c>
      <c r="K1325" s="40">
        <v>-43177.52</v>
      </c>
      <c r="M1325" s="40">
        <v>-43177.52</v>
      </c>
      <c r="O1325">
        <v>0</v>
      </c>
    </row>
    <row r="1326" spans="3:17" x14ac:dyDescent="0.25">
      <c r="C1326" t="s">
        <v>174</v>
      </c>
      <c r="D1326" t="s">
        <v>176</v>
      </c>
      <c r="E1326">
        <v>4420216</v>
      </c>
      <c r="H1326" t="s">
        <v>1643</v>
      </c>
      <c r="K1326">
        <v>0</v>
      </c>
      <c r="M1326">
        <v>0</v>
      </c>
      <c r="O1326">
        <v>0</v>
      </c>
    </row>
    <row r="1327" spans="3:17" x14ac:dyDescent="0.25">
      <c r="C1327" t="s">
        <v>174</v>
      </c>
      <c r="D1327" t="s">
        <v>176</v>
      </c>
      <c r="E1327">
        <v>4420217</v>
      </c>
      <c r="H1327" t="s">
        <v>403</v>
      </c>
      <c r="K1327" s="40">
        <v>-284949.31</v>
      </c>
      <c r="M1327" s="40">
        <v>-284949.31</v>
      </c>
      <c r="O1327">
        <v>0</v>
      </c>
    </row>
    <row r="1328" spans="3:17" x14ac:dyDescent="0.25">
      <c r="C1328" t="s">
        <v>174</v>
      </c>
      <c r="D1328" t="s">
        <v>176</v>
      </c>
      <c r="E1328">
        <v>4420218</v>
      </c>
      <c r="H1328" t="s">
        <v>404</v>
      </c>
      <c r="K1328" s="40">
        <v>-18627.400000000001</v>
      </c>
      <c r="M1328" s="40">
        <v>-18627.400000000001</v>
      </c>
      <c r="O1328">
        <v>0</v>
      </c>
    </row>
    <row r="1329" spans="3:18" x14ac:dyDescent="0.25">
      <c r="C1329" t="s">
        <v>174</v>
      </c>
      <c r="D1329" t="s">
        <v>176</v>
      </c>
      <c r="E1329">
        <v>4420219</v>
      </c>
      <c r="H1329" t="s">
        <v>1644</v>
      </c>
      <c r="K1329">
        <v>0</v>
      </c>
      <c r="M1329">
        <v>0</v>
      </c>
      <c r="O1329">
        <v>0</v>
      </c>
    </row>
    <row r="1330" spans="3:18" x14ac:dyDescent="0.25">
      <c r="C1330" t="s">
        <v>174</v>
      </c>
      <c r="D1330" t="s">
        <v>176</v>
      </c>
      <c r="E1330">
        <v>4420220</v>
      </c>
      <c r="H1330" t="s">
        <v>1645</v>
      </c>
      <c r="K1330">
        <v>0</v>
      </c>
      <c r="M1330">
        <v>0</v>
      </c>
      <c r="O1330">
        <v>0</v>
      </c>
    </row>
    <row r="1331" spans="3:18" x14ac:dyDescent="0.25">
      <c r="C1331" t="s">
        <v>174</v>
      </c>
      <c r="D1331" t="s">
        <v>176</v>
      </c>
      <c r="E1331">
        <v>4420221</v>
      </c>
      <c r="H1331" t="s">
        <v>405</v>
      </c>
      <c r="K1331" s="40">
        <v>-2488724.79</v>
      </c>
      <c r="M1331" s="40">
        <v>-2063240.56</v>
      </c>
      <c r="O1331" s="40">
        <v>-425484.23</v>
      </c>
      <c r="Q1331">
        <v>-20.6</v>
      </c>
    </row>
    <row r="1332" spans="3:18" x14ac:dyDescent="0.25">
      <c r="C1332" t="s">
        <v>174</v>
      </c>
      <c r="D1332" t="s">
        <v>176</v>
      </c>
      <c r="E1332">
        <v>4420222</v>
      </c>
      <c r="H1332" t="s">
        <v>406</v>
      </c>
      <c r="K1332" s="40">
        <v>-254600.23</v>
      </c>
      <c r="M1332" s="40">
        <v>-203575.41</v>
      </c>
      <c r="O1332" s="40">
        <v>-51024.82</v>
      </c>
      <c r="Q1332">
        <v>-25.1</v>
      </c>
    </row>
    <row r="1333" spans="3:18" x14ac:dyDescent="0.25">
      <c r="C1333" t="s">
        <v>174</v>
      </c>
      <c r="D1333" t="s">
        <v>176</v>
      </c>
      <c r="E1333">
        <v>4420223</v>
      </c>
      <c r="H1333" t="s">
        <v>407</v>
      </c>
      <c r="K1333" s="40">
        <v>-113682.28</v>
      </c>
      <c r="M1333" s="40">
        <v>-83269.39</v>
      </c>
      <c r="O1333" s="40">
        <v>-30412.89</v>
      </c>
      <c r="Q1333">
        <v>-36.5</v>
      </c>
    </row>
    <row r="1334" spans="3:18" x14ac:dyDescent="0.25">
      <c r="C1334" t="s">
        <v>174</v>
      </c>
      <c r="D1334" t="s">
        <v>176</v>
      </c>
      <c r="E1334">
        <v>4420224</v>
      </c>
      <c r="H1334" t="s">
        <v>408</v>
      </c>
      <c r="K1334" s="40">
        <v>-190117.47</v>
      </c>
      <c r="M1334" s="40">
        <v>-138560.23000000001</v>
      </c>
      <c r="O1334" s="40">
        <v>-51557.24</v>
      </c>
      <c r="Q1334">
        <v>-37.200000000000003</v>
      </c>
    </row>
    <row r="1335" spans="3:18" x14ac:dyDescent="0.25">
      <c r="C1335" t="s">
        <v>174</v>
      </c>
      <c r="D1335" t="s">
        <v>176</v>
      </c>
      <c r="E1335">
        <v>4420301</v>
      </c>
      <c r="H1335" t="s">
        <v>1646</v>
      </c>
      <c r="K1335">
        <v>0</v>
      </c>
      <c r="M1335">
        <v>0</v>
      </c>
      <c r="O1335">
        <v>0</v>
      </c>
    </row>
    <row r="1336" spans="3:18" x14ac:dyDescent="0.25">
      <c r="C1336" t="s">
        <v>174</v>
      </c>
      <c r="D1336" t="s">
        <v>176</v>
      </c>
      <c r="E1336">
        <v>4420302</v>
      </c>
      <c r="H1336" t="s">
        <v>1647</v>
      </c>
      <c r="K1336">
        <v>0</v>
      </c>
      <c r="M1336">
        <v>0</v>
      </c>
      <c r="O1336">
        <v>0</v>
      </c>
    </row>
    <row r="1337" spans="3:18" x14ac:dyDescent="0.25">
      <c r="C1337" t="s">
        <v>174</v>
      </c>
      <c r="D1337" t="s">
        <v>176</v>
      </c>
      <c r="E1337">
        <v>4420402</v>
      </c>
      <c r="H1337" t="s">
        <v>409</v>
      </c>
      <c r="K1337" s="40">
        <v>367559.65</v>
      </c>
      <c r="M1337" s="40">
        <v>303825.21000000002</v>
      </c>
      <c r="O1337" s="40">
        <v>63734.44</v>
      </c>
      <c r="Q1337">
        <v>21</v>
      </c>
    </row>
    <row r="1338" spans="3:18" x14ac:dyDescent="0.25">
      <c r="C1338" t="s">
        <v>174</v>
      </c>
      <c r="D1338" t="s">
        <v>176</v>
      </c>
      <c r="E1338">
        <v>4420403</v>
      </c>
      <c r="H1338" t="s">
        <v>1648</v>
      </c>
      <c r="K1338">
        <v>0</v>
      </c>
      <c r="M1338">
        <v>0</v>
      </c>
      <c r="O1338">
        <v>0</v>
      </c>
    </row>
    <row r="1339" spans="3:18" x14ac:dyDescent="0.25">
      <c r="C1339" t="s">
        <v>174</v>
      </c>
      <c r="D1339" t="s">
        <v>176</v>
      </c>
      <c r="E1339">
        <v>4420404</v>
      </c>
      <c r="H1339" t="s">
        <v>248</v>
      </c>
      <c r="K1339">
        <v>0</v>
      </c>
      <c r="M1339">
        <v>0</v>
      </c>
      <c r="O1339">
        <v>0</v>
      </c>
    </row>
    <row r="1340" spans="3:18" x14ac:dyDescent="0.25">
      <c r="C1340" t="s">
        <v>174</v>
      </c>
      <c r="D1340" t="s">
        <v>176</v>
      </c>
      <c r="E1340">
        <v>4420706</v>
      </c>
      <c r="H1340" t="s">
        <v>410</v>
      </c>
      <c r="K1340" s="40">
        <v>-8140.2</v>
      </c>
      <c r="M1340" s="40">
        <v>-6428.28</v>
      </c>
      <c r="O1340" s="40">
        <v>-1711.92</v>
      </c>
      <c r="Q1340">
        <v>-26.6</v>
      </c>
    </row>
    <row r="1341" spans="3:18" x14ac:dyDescent="0.25">
      <c r="C1341" t="s">
        <v>174</v>
      </c>
      <c r="D1341" t="s">
        <v>176</v>
      </c>
      <c r="E1341">
        <v>4420900</v>
      </c>
      <c r="H1341" t="s">
        <v>1649</v>
      </c>
      <c r="K1341">
        <v>0</v>
      </c>
      <c r="M1341">
        <v>0</v>
      </c>
      <c r="O1341">
        <v>0</v>
      </c>
    </row>
    <row r="1342" spans="3:18" x14ac:dyDescent="0.25">
      <c r="C1342" t="s">
        <v>174</v>
      </c>
      <c r="D1342" t="s">
        <v>176</v>
      </c>
      <c r="E1342">
        <v>4420901</v>
      </c>
      <c r="H1342" t="s">
        <v>1650</v>
      </c>
      <c r="K1342">
        <v>0</v>
      </c>
      <c r="M1342">
        <v>0</v>
      </c>
      <c r="O1342">
        <v>0</v>
      </c>
    </row>
    <row r="1343" spans="3:18" x14ac:dyDescent="0.25">
      <c r="C1343" t="s">
        <v>174</v>
      </c>
      <c r="D1343" t="s">
        <v>176</v>
      </c>
      <c r="E1343">
        <v>4420904</v>
      </c>
      <c r="H1343" t="s">
        <v>1651</v>
      </c>
      <c r="K1343">
        <v>0</v>
      </c>
      <c r="M1343">
        <v>0</v>
      </c>
      <c r="O1343">
        <v>0</v>
      </c>
    </row>
    <row r="1344" spans="3:18" x14ac:dyDescent="0.25">
      <c r="E1344" t="s">
        <v>238</v>
      </c>
      <c r="K1344" s="40">
        <v>-10771149.300000001</v>
      </c>
      <c r="M1344" s="40">
        <v>-8910384.8200000003</v>
      </c>
      <c r="O1344" s="40">
        <v>-1860764.48</v>
      </c>
      <c r="Q1344">
        <v>-20.9</v>
      </c>
      <c r="R1344" t="s">
        <v>205</v>
      </c>
    </row>
    <row r="1345" spans="3:18" x14ac:dyDescent="0.25">
      <c r="C1345" t="s">
        <v>174</v>
      </c>
      <c r="D1345" t="s">
        <v>176</v>
      </c>
      <c r="E1345">
        <v>4420600</v>
      </c>
      <c r="H1345" t="s">
        <v>411</v>
      </c>
      <c r="K1345" s="40">
        <v>455522.02</v>
      </c>
      <c r="M1345" s="40">
        <v>455522.02</v>
      </c>
      <c r="O1345">
        <v>0</v>
      </c>
    </row>
    <row r="1346" spans="3:18" x14ac:dyDescent="0.25">
      <c r="C1346" t="s">
        <v>174</v>
      </c>
      <c r="D1346" t="s">
        <v>176</v>
      </c>
      <c r="E1346">
        <v>4420601</v>
      </c>
      <c r="H1346" t="s">
        <v>1652</v>
      </c>
      <c r="K1346">
        <v>0</v>
      </c>
      <c r="M1346">
        <v>0</v>
      </c>
      <c r="O1346">
        <v>0</v>
      </c>
    </row>
    <row r="1347" spans="3:18" x14ac:dyDescent="0.25">
      <c r="E1347" t="s">
        <v>412</v>
      </c>
      <c r="K1347" s="40">
        <v>455522.02</v>
      </c>
      <c r="M1347" s="40">
        <v>455522.02</v>
      </c>
      <c r="O1347">
        <v>0</v>
      </c>
      <c r="R1347" t="s">
        <v>205</v>
      </c>
    </row>
    <row r="1348" spans="3:18" x14ac:dyDescent="0.25">
      <c r="C1348" t="s">
        <v>174</v>
      </c>
      <c r="D1348" t="s">
        <v>176</v>
      </c>
      <c r="E1348">
        <v>421203</v>
      </c>
      <c r="H1348" t="s">
        <v>1653</v>
      </c>
      <c r="K1348">
        <v>0</v>
      </c>
      <c r="M1348">
        <v>0</v>
      </c>
      <c r="O1348">
        <v>0</v>
      </c>
    </row>
    <row r="1349" spans="3:18" x14ac:dyDescent="0.25">
      <c r="E1349" t="s">
        <v>1653</v>
      </c>
      <c r="K1349">
        <v>0</v>
      </c>
      <c r="M1349">
        <v>0</v>
      </c>
      <c r="O1349">
        <v>0</v>
      </c>
      <c r="R1349" t="s">
        <v>205</v>
      </c>
    </row>
    <row r="1350" spans="3:18" x14ac:dyDescent="0.25">
      <c r="C1350" t="s">
        <v>174</v>
      </c>
      <c r="D1350" t="s">
        <v>176</v>
      </c>
      <c r="E1350">
        <v>420206</v>
      </c>
      <c r="H1350" t="s">
        <v>1654</v>
      </c>
      <c r="K1350">
        <v>0</v>
      </c>
      <c r="M1350">
        <v>0</v>
      </c>
      <c r="O1350">
        <v>0</v>
      </c>
    </row>
    <row r="1351" spans="3:18" x14ac:dyDescent="0.25">
      <c r="E1351" t="s">
        <v>1655</v>
      </c>
      <c r="K1351">
        <v>0</v>
      </c>
      <c r="M1351">
        <v>0</v>
      </c>
      <c r="O1351">
        <v>0</v>
      </c>
      <c r="R1351" t="s">
        <v>205</v>
      </c>
    </row>
    <row r="1352" spans="3:18" x14ac:dyDescent="0.25">
      <c r="C1352" t="s">
        <v>174</v>
      </c>
      <c r="D1352" t="s">
        <v>176</v>
      </c>
      <c r="E1352">
        <v>420200</v>
      </c>
      <c r="H1352" t="s">
        <v>1656</v>
      </c>
      <c r="K1352">
        <v>0</v>
      </c>
      <c r="M1352">
        <v>0</v>
      </c>
      <c r="O1352">
        <v>0</v>
      </c>
    </row>
    <row r="1353" spans="3:18" x14ac:dyDescent="0.25">
      <c r="C1353" t="s">
        <v>174</v>
      </c>
      <c r="D1353" t="s">
        <v>176</v>
      </c>
      <c r="E1353">
        <v>420201</v>
      </c>
      <c r="H1353" t="s">
        <v>1657</v>
      </c>
      <c r="K1353">
        <v>0</v>
      </c>
      <c r="M1353">
        <v>0</v>
      </c>
      <c r="O1353">
        <v>0</v>
      </c>
    </row>
    <row r="1354" spans="3:18" x14ac:dyDescent="0.25">
      <c r="C1354" t="s">
        <v>174</v>
      </c>
      <c r="D1354" t="s">
        <v>176</v>
      </c>
      <c r="E1354">
        <v>420202</v>
      </c>
      <c r="H1354" t="s">
        <v>1658</v>
      </c>
      <c r="K1354">
        <v>0</v>
      </c>
      <c r="M1354">
        <v>0</v>
      </c>
      <c r="O1354">
        <v>0</v>
      </c>
    </row>
    <row r="1355" spans="3:18" x14ac:dyDescent="0.25">
      <c r="C1355" t="s">
        <v>174</v>
      </c>
      <c r="D1355" t="s">
        <v>176</v>
      </c>
      <c r="E1355">
        <v>420203</v>
      </c>
      <c r="H1355" t="s">
        <v>1659</v>
      </c>
      <c r="K1355">
        <v>0</v>
      </c>
      <c r="M1355">
        <v>0</v>
      </c>
      <c r="O1355">
        <v>0</v>
      </c>
    </row>
    <row r="1356" spans="3:18" x14ac:dyDescent="0.25">
      <c r="C1356" t="s">
        <v>174</v>
      </c>
      <c r="D1356" t="s">
        <v>176</v>
      </c>
      <c r="E1356">
        <v>420204</v>
      </c>
      <c r="H1356" t="s">
        <v>1660</v>
      </c>
      <c r="K1356">
        <v>0</v>
      </c>
      <c r="M1356">
        <v>0</v>
      </c>
      <c r="O1356">
        <v>0</v>
      </c>
    </row>
    <row r="1357" spans="3:18" x14ac:dyDescent="0.25">
      <c r="C1357" t="s">
        <v>174</v>
      </c>
      <c r="D1357" t="s">
        <v>176</v>
      </c>
      <c r="E1357">
        <v>420205</v>
      </c>
      <c r="H1357" t="s">
        <v>1661</v>
      </c>
      <c r="K1357">
        <v>0</v>
      </c>
      <c r="M1357">
        <v>0</v>
      </c>
      <c r="O1357">
        <v>0</v>
      </c>
    </row>
    <row r="1358" spans="3:18" x14ac:dyDescent="0.25">
      <c r="E1358" t="s">
        <v>1662</v>
      </c>
      <c r="K1358">
        <v>0</v>
      </c>
      <c r="M1358">
        <v>0</v>
      </c>
      <c r="O1358">
        <v>0</v>
      </c>
      <c r="R1358" t="s">
        <v>205</v>
      </c>
    </row>
    <row r="1359" spans="3:18" x14ac:dyDescent="0.25">
      <c r="C1359" t="s">
        <v>174</v>
      </c>
      <c r="D1359" t="s">
        <v>176</v>
      </c>
      <c r="E1359">
        <v>420100</v>
      </c>
      <c r="H1359" t="s">
        <v>722</v>
      </c>
      <c r="K1359">
        <v>0</v>
      </c>
      <c r="M1359">
        <v>0</v>
      </c>
      <c r="O1359">
        <v>0</v>
      </c>
    </row>
    <row r="1360" spans="3:18" x14ac:dyDescent="0.25">
      <c r="C1360" t="s">
        <v>174</v>
      </c>
      <c r="D1360" t="s">
        <v>176</v>
      </c>
      <c r="E1360">
        <v>420501</v>
      </c>
      <c r="H1360" t="s">
        <v>1663</v>
      </c>
      <c r="K1360">
        <v>0</v>
      </c>
      <c r="M1360">
        <v>0</v>
      </c>
      <c r="O1360">
        <v>0</v>
      </c>
    </row>
    <row r="1361" spans="3:18" x14ac:dyDescent="0.25">
      <c r="C1361" t="s">
        <v>174</v>
      </c>
      <c r="D1361" t="s">
        <v>176</v>
      </c>
      <c r="E1361">
        <v>4420100</v>
      </c>
      <c r="H1361" t="s">
        <v>1664</v>
      </c>
      <c r="K1361">
        <v>0</v>
      </c>
      <c r="M1361">
        <v>0</v>
      </c>
      <c r="O1361">
        <v>0</v>
      </c>
    </row>
    <row r="1362" spans="3:18" x14ac:dyDescent="0.25">
      <c r="C1362" t="s">
        <v>174</v>
      </c>
      <c r="D1362" t="s">
        <v>176</v>
      </c>
      <c r="E1362">
        <v>4420200</v>
      </c>
      <c r="H1362" t="s">
        <v>1665</v>
      </c>
      <c r="K1362">
        <v>0</v>
      </c>
      <c r="M1362">
        <v>0</v>
      </c>
      <c r="O1362">
        <v>0</v>
      </c>
    </row>
    <row r="1363" spans="3:18" x14ac:dyDescent="0.25">
      <c r="C1363" t="s">
        <v>174</v>
      </c>
      <c r="D1363" t="s">
        <v>176</v>
      </c>
      <c r="E1363">
        <v>4420201</v>
      </c>
      <c r="H1363" t="s">
        <v>413</v>
      </c>
      <c r="K1363" s="40">
        <v>-6500164.7000000002</v>
      </c>
      <c r="M1363" s="40">
        <v>-5717828.7800000003</v>
      </c>
      <c r="O1363" s="40">
        <v>-782335.92</v>
      </c>
      <c r="Q1363">
        <v>-13.7</v>
      </c>
    </row>
    <row r="1364" spans="3:18" x14ac:dyDescent="0.25">
      <c r="C1364" t="s">
        <v>174</v>
      </c>
      <c r="D1364" t="s">
        <v>176</v>
      </c>
      <c r="E1364">
        <v>4420203</v>
      </c>
      <c r="H1364" t="s">
        <v>414</v>
      </c>
      <c r="K1364" s="40">
        <v>-4059574.46</v>
      </c>
      <c r="M1364" s="40">
        <v>-3506505.96</v>
      </c>
      <c r="O1364" s="40">
        <v>-553068.5</v>
      </c>
      <c r="Q1364">
        <v>-15.8</v>
      </c>
    </row>
    <row r="1365" spans="3:18" x14ac:dyDescent="0.25">
      <c r="C1365" t="s">
        <v>174</v>
      </c>
      <c r="D1365" t="s">
        <v>176</v>
      </c>
      <c r="E1365">
        <v>4420205</v>
      </c>
      <c r="H1365" t="s">
        <v>1666</v>
      </c>
      <c r="K1365">
        <v>0</v>
      </c>
      <c r="M1365">
        <v>0</v>
      </c>
      <c r="O1365">
        <v>0</v>
      </c>
    </row>
    <row r="1366" spans="3:18" x14ac:dyDescent="0.25">
      <c r="C1366" t="s">
        <v>174</v>
      </c>
      <c r="D1366" t="s">
        <v>176</v>
      </c>
      <c r="E1366">
        <v>4420210</v>
      </c>
      <c r="H1366" t="s">
        <v>1667</v>
      </c>
      <c r="K1366">
        <v>0</v>
      </c>
      <c r="M1366">
        <v>0</v>
      </c>
      <c r="O1366">
        <v>0</v>
      </c>
    </row>
    <row r="1367" spans="3:18" x14ac:dyDescent="0.25">
      <c r="E1367" t="s">
        <v>415</v>
      </c>
      <c r="K1367" s="40">
        <v>-10559739.16</v>
      </c>
      <c r="M1367" s="40">
        <v>-9224334.7400000002</v>
      </c>
      <c r="O1367" s="40">
        <v>-1335404.42</v>
      </c>
      <c r="Q1367">
        <v>-14.5</v>
      </c>
      <c r="R1367" t="s">
        <v>205</v>
      </c>
    </row>
    <row r="1368" spans="3:18" x14ac:dyDescent="0.25">
      <c r="C1368" t="s">
        <v>174</v>
      </c>
      <c r="D1368" t="s">
        <v>176</v>
      </c>
      <c r="E1368">
        <v>420300</v>
      </c>
      <c r="H1368" t="s">
        <v>725</v>
      </c>
      <c r="K1368">
        <v>0</v>
      </c>
      <c r="M1368">
        <v>0</v>
      </c>
      <c r="O1368">
        <v>0</v>
      </c>
    </row>
    <row r="1369" spans="3:18" x14ac:dyDescent="0.25">
      <c r="C1369" t="s">
        <v>174</v>
      </c>
      <c r="D1369" t="s">
        <v>176</v>
      </c>
      <c r="E1369">
        <v>420301</v>
      </c>
      <c r="H1369" t="s">
        <v>1668</v>
      </c>
      <c r="K1369">
        <v>0</v>
      </c>
      <c r="M1369">
        <v>0</v>
      </c>
      <c r="O1369">
        <v>0</v>
      </c>
    </row>
    <row r="1370" spans="3:18" x14ac:dyDescent="0.25">
      <c r="C1370" t="s">
        <v>174</v>
      </c>
      <c r="D1370" t="s">
        <v>176</v>
      </c>
      <c r="E1370">
        <v>420302</v>
      </c>
      <c r="H1370" t="s">
        <v>1669</v>
      </c>
      <c r="K1370">
        <v>0</v>
      </c>
      <c r="M1370">
        <v>0</v>
      </c>
      <c r="O1370">
        <v>0</v>
      </c>
    </row>
    <row r="1371" spans="3:18" x14ac:dyDescent="0.25">
      <c r="C1371" t="s">
        <v>174</v>
      </c>
      <c r="D1371" t="s">
        <v>176</v>
      </c>
      <c r="E1371">
        <v>420303</v>
      </c>
      <c r="H1371" t="s">
        <v>1670</v>
      </c>
      <c r="K1371">
        <v>0</v>
      </c>
      <c r="M1371">
        <v>0</v>
      </c>
      <c r="O1371">
        <v>0</v>
      </c>
    </row>
    <row r="1372" spans="3:18" x14ac:dyDescent="0.25">
      <c r="C1372" t="s">
        <v>174</v>
      </c>
      <c r="D1372" t="s">
        <v>176</v>
      </c>
      <c r="E1372">
        <v>420304</v>
      </c>
      <c r="H1372" t="s">
        <v>726</v>
      </c>
      <c r="K1372">
        <v>0</v>
      </c>
      <c r="M1372">
        <v>0</v>
      </c>
      <c r="O1372">
        <v>0</v>
      </c>
    </row>
    <row r="1373" spans="3:18" x14ac:dyDescent="0.25">
      <c r="E1373" t="s">
        <v>728</v>
      </c>
      <c r="K1373">
        <v>0</v>
      </c>
      <c r="M1373">
        <v>0</v>
      </c>
      <c r="O1373">
        <v>0</v>
      </c>
      <c r="R1373" t="s">
        <v>205</v>
      </c>
    </row>
    <row r="1374" spans="3:18" x14ac:dyDescent="0.25">
      <c r="C1374" t="s">
        <v>174</v>
      </c>
      <c r="D1374" t="s">
        <v>176</v>
      </c>
      <c r="E1374">
        <v>420400</v>
      </c>
      <c r="H1374" t="s">
        <v>1671</v>
      </c>
      <c r="K1374">
        <v>0</v>
      </c>
      <c r="M1374">
        <v>0</v>
      </c>
      <c r="O1374">
        <v>0</v>
      </c>
    </row>
    <row r="1375" spans="3:18" x14ac:dyDescent="0.25">
      <c r="C1375" t="s">
        <v>174</v>
      </c>
      <c r="D1375" t="s">
        <v>176</v>
      </c>
      <c r="E1375">
        <v>420401</v>
      </c>
      <c r="H1375" t="s">
        <v>1672</v>
      </c>
      <c r="K1375">
        <v>0</v>
      </c>
      <c r="M1375">
        <v>0</v>
      </c>
      <c r="O1375">
        <v>0</v>
      </c>
    </row>
    <row r="1376" spans="3:18" x14ac:dyDescent="0.25">
      <c r="E1376" t="s">
        <v>1673</v>
      </c>
      <c r="K1376">
        <v>0</v>
      </c>
      <c r="M1376">
        <v>0</v>
      </c>
      <c r="O1376">
        <v>0</v>
      </c>
      <c r="R1376" t="s">
        <v>205</v>
      </c>
    </row>
    <row r="1377" spans="3:18" x14ac:dyDescent="0.25">
      <c r="C1377" t="s">
        <v>174</v>
      </c>
      <c r="D1377" t="s">
        <v>176</v>
      </c>
      <c r="E1377">
        <v>420500</v>
      </c>
      <c r="H1377" t="s">
        <v>1674</v>
      </c>
      <c r="K1377">
        <v>0</v>
      </c>
      <c r="M1377">
        <v>0</v>
      </c>
      <c r="O1377">
        <v>0</v>
      </c>
    </row>
    <row r="1378" spans="3:18" x14ac:dyDescent="0.25">
      <c r="E1378" t="s">
        <v>1675</v>
      </c>
      <c r="K1378">
        <v>0</v>
      </c>
      <c r="M1378">
        <v>0</v>
      </c>
      <c r="O1378">
        <v>0</v>
      </c>
      <c r="R1378" t="s">
        <v>205</v>
      </c>
    </row>
    <row r="1379" spans="3:18" x14ac:dyDescent="0.25">
      <c r="C1379" t="s">
        <v>174</v>
      </c>
      <c r="D1379" t="s">
        <v>176</v>
      </c>
      <c r="E1379">
        <v>420207</v>
      </c>
      <c r="H1379" t="s">
        <v>729</v>
      </c>
      <c r="K1379">
        <v>0</v>
      </c>
      <c r="M1379">
        <v>0</v>
      </c>
      <c r="O1379">
        <v>0</v>
      </c>
    </row>
    <row r="1380" spans="3:18" x14ac:dyDescent="0.25">
      <c r="K1380">
        <v>0</v>
      </c>
      <c r="M1380">
        <v>0</v>
      </c>
      <c r="O1380">
        <v>0</v>
      </c>
      <c r="R1380" t="s">
        <v>205</v>
      </c>
    </row>
    <row r="1381" spans="3:18" x14ac:dyDescent="0.25">
      <c r="C1381" t="s">
        <v>174</v>
      </c>
      <c r="D1381" t="s">
        <v>176</v>
      </c>
      <c r="E1381">
        <v>420208</v>
      </c>
      <c r="H1381" t="s">
        <v>1676</v>
      </c>
      <c r="K1381">
        <v>0</v>
      </c>
      <c r="M1381">
        <v>0</v>
      </c>
      <c r="O1381">
        <v>0</v>
      </c>
    </row>
    <row r="1382" spans="3:18" x14ac:dyDescent="0.25">
      <c r="K1382">
        <v>0</v>
      </c>
      <c r="M1382">
        <v>0</v>
      </c>
      <c r="O1382">
        <v>0</v>
      </c>
      <c r="R1382" t="s">
        <v>205</v>
      </c>
    </row>
    <row r="1383" spans="3:18" x14ac:dyDescent="0.25">
      <c r="C1383" t="s">
        <v>174</v>
      </c>
      <c r="D1383" t="s">
        <v>176</v>
      </c>
      <c r="E1383">
        <v>4420211</v>
      </c>
      <c r="H1383" t="s">
        <v>1677</v>
      </c>
      <c r="K1383">
        <v>0</v>
      </c>
      <c r="M1383">
        <v>0</v>
      </c>
      <c r="O1383">
        <v>0</v>
      </c>
    </row>
    <row r="1384" spans="3:18" x14ac:dyDescent="0.25">
      <c r="C1384" t="s">
        <v>174</v>
      </c>
      <c r="D1384" t="s">
        <v>176</v>
      </c>
      <c r="E1384">
        <v>4420212</v>
      </c>
      <c r="H1384" t="s">
        <v>1678</v>
      </c>
      <c r="K1384">
        <v>0</v>
      </c>
      <c r="M1384">
        <v>0</v>
      </c>
      <c r="O1384">
        <v>0</v>
      </c>
    </row>
    <row r="1385" spans="3:18" x14ac:dyDescent="0.25">
      <c r="K1385">
        <v>0</v>
      </c>
      <c r="M1385">
        <v>0</v>
      </c>
      <c r="O1385">
        <v>0</v>
      </c>
      <c r="R1385" t="s">
        <v>205</v>
      </c>
    </row>
    <row r="1386" spans="3:18" x14ac:dyDescent="0.25">
      <c r="C1386" t="s">
        <v>174</v>
      </c>
      <c r="D1386" t="s">
        <v>176</v>
      </c>
      <c r="E1386">
        <v>420600</v>
      </c>
      <c r="H1386" t="s">
        <v>1679</v>
      </c>
      <c r="K1386">
        <v>0</v>
      </c>
      <c r="M1386">
        <v>0</v>
      </c>
      <c r="O1386">
        <v>0</v>
      </c>
    </row>
    <row r="1387" spans="3:18" x14ac:dyDescent="0.25">
      <c r="E1387" t="s">
        <v>1680</v>
      </c>
      <c r="K1387">
        <v>0</v>
      </c>
      <c r="M1387">
        <v>0</v>
      </c>
      <c r="O1387">
        <v>0</v>
      </c>
      <c r="R1387" t="s">
        <v>205</v>
      </c>
    </row>
    <row r="1388" spans="3:18" x14ac:dyDescent="0.25">
      <c r="C1388" t="s">
        <v>174</v>
      </c>
      <c r="D1388" t="s">
        <v>176</v>
      </c>
      <c r="E1388">
        <v>4420502</v>
      </c>
      <c r="H1388" t="s">
        <v>1681</v>
      </c>
      <c r="K1388">
        <v>0</v>
      </c>
      <c r="M1388">
        <v>0</v>
      </c>
      <c r="O1388">
        <v>0</v>
      </c>
    </row>
    <row r="1389" spans="3:18" x14ac:dyDescent="0.25">
      <c r="C1389" t="s">
        <v>174</v>
      </c>
      <c r="D1389" t="s">
        <v>176</v>
      </c>
      <c r="E1389">
        <v>4420503</v>
      </c>
      <c r="H1389" t="s">
        <v>1682</v>
      </c>
      <c r="K1389">
        <v>0</v>
      </c>
      <c r="M1389">
        <v>0</v>
      </c>
      <c r="O1389">
        <v>0</v>
      </c>
    </row>
    <row r="1390" spans="3:18" x14ac:dyDescent="0.25">
      <c r="K1390">
        <v>0</v>
      </c>
      <c r="M1390">
        <v>0</v>
      </c>
      <c r="O1390">
        <v>0</v>
      </c>
      <c r="R1390" t="s">
        <v>205</v>
      </c>
    </row>
    <row r="1391" spans="3:18" x14ac:dyDescent="0.25">
      <c r="C1391" t="s">
        <v>174</v>
      </c>
      <c r="D1391" t="s">
        <v>176</v>
      </c>
      <c r="E1391">
        <v>420820</v>
      </c>
      <c r="H1391" t="s">
        <v>1683</v>
      </c>
      <c r="K1391">
        <v>0</v>
      </c>
      <c r="M1391">
        <v>0</v>
      </c>
      <c r="O1391">
        <v>0</v>
      </c>
    </row>
    <row r="1392" spans="3:18" x14ac:dyDescent="0.25">
      <c r="C1392" t="s">
        <v>174</v>
      </c>
      <c r="D1392" t="s">
        <v>176</v>
      </c>
      <c r="E1392">
        <v>420821</v>
      </c>
      <c r="H1392" t="s">
        <v>1684</v>
      </c>
      <c r="K1392">
        <v>0</v>
      </c>
      <c r="M1392">
        <v>0</v>
      </c>
      <c r="O1392">
        <v>0</v>
      </c>
    </row>
    <row r="1393" spans="3:18" x14ac:dyDescent="0.25">
      <c r="C1393" t="s">
        <v>174</v>
      </c>
      <c r="D1393" t="s">
        <v>176</v>
      </c>
      <c r="E1393">
        <v>420822</v>
      </c>
      <c r="H1393" t="s">
        <v>1685</v>
      </c>
      <c r="K1393">
        <v>0</v>
      </c>
      <c r="M1393">
        <v>0</v>
      </c>
      <c r="O1393">
        <v>0</v>
      </c>
    </row>
    <row r="1394" spans="3:18" x14ac:dyDescent="0.25">
      <c r="C1394" t="s">
        <v>174</v>
      </c>
      <c r="D1394" t="s">
        <v>176</v>
      </c>
      <c r="E1394">
        <v>420823</v>
      </c>
      <c r="H1394" t="s">
        <v>1686</v>
      </c>
      <c r="K1394">
        <v>0</v>
      </c>
      <c r="M1394">
        <v>0</v>
      </c>
      <c r="O1394">
        <v>0</v>
      </c>
    </row>
    <row r="1395" spans="3:18" x14ac:dyDescent="0.25">
      <c r="E1395" t="s">
        <v>1687</v>
      </c>
      <c r="K1395">
        <v>0</v>
      </c>
      <c r="M1395">
        <v>0</v>
      </c>
      <c r="O1395">
        <v>0</v>
      </c>
      <c r="R1395" t="s">
        <v>205</v>
      </c>
    </row>
    <row r="1396" spans="3:18" x14ac:dyDescent="0.25">
      <c r="C1396" t="s">
        <v>174</v>
      </c>
      <c r="D1396" t="s">
        <v>176</v>
      </c>
      <c r="E1396">
        <v>420800</v>
      </c>
      <c r="H1396" t="s">
        <v>1688</v>
      </c>
      <c r="K1396">
        <v>0</v>
      </c>
      <c r="M1396">
        <v>0</v>
      </c>
      <c r="O1396">
        <v>0</v>
      </c>
    </row>
    <row r="1397" spans="3:18" x14ac:dyDescent="0.25">
      <c r="C1397" t="s">
        <v>174</v>
      </c>
      <c r="D1397" t="s">
        <v>176</v>
      </c>
      <c r="E1397">
        <v>420801</v>
      </c>
      <c r="H1397" t="s">
        <v>1689</v>
      </c>
      <c r="K1397">
        <v>0</v>
      </c>
      <c r="M1397">
        <v>0</v>
      </c>
      <c r="O1397">
        <v>0</v>
      </c>
    </row>
    <row r="1398" spans="3:18" x14ac:dyDescent="0.25">
      <c r="C1398" t="s">
        <v>174</v>
      </c>
      <c r="D1398" t="s">
        <v>176</v>
      </c>
      <c r="E1398">
        <v>420802</v>
      </c>
      <c r="H1398" t="s">
        <v>1690</v>
      </c>
      <c r="K1398">
        <v>0</v>
      </c>
      <c r="M1398">
        <v>0</v>
      </c>
      <c r="O1398">
        <v>0</v>
      </c>
    </row>
    <row r="1399" spans="3:18" x14ac:dyDescent="0.25">
      <c r="C1399" t="s">
        <v>174</v>
      </c>
      <c r="D1399" t="s">
        <v>176</v>
      </c>
      <c r="E1399">
        <v>420803</v>
      </c>
      <c r="H1399" t="s">
        <v>1691</v>
      </c>
      <c r="K1399">
        <v>0</v>
      </c>
      <c r="M1399">
        <v>0</v>
      </c>
      <c r="O1399">
        <v>0</v>
      </c>
    </row>
    <row r="1400" spans="3:18" x14ac:dyDescent="0.25">
      <c r="E1400" t="s">
        <v>1692</v>
      </c>
      <c r="K1400">
        <v>0</v>
      </c>
      <c r="M1400">
        <v>0</v>
      </c>
      <c r="O1400">
        <v>0</v>
      </c>
      <c r="R1400" t="s">
        <v>205</v>
      </c>
    </row>
    <row r="1401" spans="3:18" x14ac:dyDescent="0.25">
      <c r="C1401" t="s">
        <v>174</v>
      </c>
      <c r="D1401" t="s">
        <v>176</v>
      </c>
      <c r="E1401">
        <v>421200</v>
      </c>
      <c r="H1401" t="s">
        <v>1693</v>
      </c>
      <c r="K1401">
        <v>0</v>
      </c>
      <c r="M1401">
        <v>0</v>
      </c>
      <c r="O1401">
        <v>0</v>
      </c>
    </row>
    <row r="1402" spans="3:18" x14ac:dyDescent="0.25">
      <c r="E1402" t="s">
        <v>1694</v>
      </c>
      <c r="K1402">
        <v>0</v>
      </c>
      <c r="M1402">
        <v>0</v>
      </c>
      <c r="O1402">
        <v>0</v>
      </c>
      <c r="R1402" t="s">
        <v>205</v>
      </c>
    </row>
    <row r="1403" spans="3:18" x14ac:dyDescent="0.25">
      <c r="C1403" t="s">
        <v>174</v>
      </c>
      <c r="D1403" t="s">
        <v>176</v>
      </c>
      <c r="E1403">
        <v>430104</v>
      </c>
      <c r="H1403" t="s">
        <v>1695</v>
      </c>
      <c r="K1403">
        <v>0</v>
      </c>
      <c r="M1403">
        <v>0</v>
      </c>
      <c r="O1403">
        <v>0</v>
      </c>
    </row>
    <row r="1404" spans="3:18" x14ac:dyDescent="0.25">
      <c r="E1404" t="s">
        <v>1696</v>
      </c>
      <c r="K1404">
        <v>0</v>
      </c>
      <c r="M1404">
        <v>0</v>
      </c>
      <c r="O1404">
        <v>0</v>
      </c>
      <c r="R1404" t="s">
        <v>205</v>
      </c>
    </row>
    <row r="1405" spans="3:18" x14ac:dyDescent="0.25">
      <c r="C1405" t="s">
        <v>174</v>
      </c>
      <c r="D1405" t="s">
        <v>176</v>
      </c>
      <c r="E1405">
        <v>421400</v>
      </c>
      <c r="H1405" t="s">
        <v>1697</v>
      </c>
      <c r="K1405">
        <v>0</v>
      </c>
      <c r="M1405">
        <v>0</v>
      </c>
      <c r="O1405">
        <v>0</v>
      </c>
    </row>
    <row r="1406" spans="3:18" x14ac:dyDescent="0.25">
      <c r="C1406" t="s">
        <v>174</v>
      </c>
      <c r="D1406" t="s">
        <v>176</v>
      </c>
      <c r="E1406">
        <v>500107</v>
      </c>
      <c r="H1406" t="s">
        <v>1698</v>
      </c>
      <c r="K1406">
        <v>0</v>
      </c>
      <c r="M1406">
        <v>0</v>
      </c>
      <c r="O1406">
        <v>0</v>
      </c>
    </row>
    <row r="1407" spans="3:18" x14ac:dyDescent="0.25">
      <c r="E1407" t="s">
        <v>1699</v>
      </c>
      <c r="K1407">
        <v>0</v>
      </c>
      <c r="M1407">
        <v>0</v>
      </c>
      <c r="O1407">
        <v>0</v>
      </c>
      <c r="R1407" t="s">
        <v>205</v>
      </c>
    </row>
    <row r="1408" spans="3:18" x14ac:dyDescent="0.25">
      <c r="C1408" t="s">
        <v>174</v>
      </c>
      <c r="D1408" t="s">
        <v>176</v>
      </c>
      <c r="E1408">
        <v>421100</v>
      </c>
      <c r="H1408" t="s">
        <v>1700</v>
      </c>
      <c r="K1408">
        <v>0</v>
      </c>
      <c r="M1408">
        <v>0</v>
      </c>
      <c r="O1408">
        <v>0</v>
      </c>
    </row>
    <row r="1409" spans="3:18" x14ac:dyDescent="0.25">
      <c r="E1409" t="s">
        <v>1701</v>
      </c>
      <c r="K1409">
        <v>0</v>
      </c>
      <c r="M1409">
        <v>0</v>
      </c>
      <c r="O1409">
        <v>0</v>
      </c>
      <c r="R1409" t="s">
        <v>205</v>
      </c>
    </row>
    <row r="1410" spans="3:18" x14ac:dyDescent="0.25">
      <c r="C1410" t="s">
        <v>174</v>
      </c>
      <c r="D1410" t="s">
        <v>176</v>
      </c>
      <c r="E1410">
        <v>421300</v>
      </c>
      <c r="H1410" t="s">
        <v>1702</v>
      </c>
      <c r="K1410">
        <v>0</v>
      </c>
      <c r="M1410">
        <v>0</v>
      </c>
      <c r="O1410">
        <v>0</v>
      </c>
    </row>
    <row r="1411" spans="3:18" x14ac:dyDescent="0.25">
      <c r="E1411" t="s">
        <v>731</v>
      </c>
      <c r="K1411">
        <v>0</v>
      </c>
      <c r="M1411">
        <v>0</v>
      </c>
      <c r="O1411">
        <v>0</v>
      </c>
      <c r="R1411" t="s">
        <v>205</v>
      </c>
    </row>
    <row r="1412" spans="3:18" x14ac:dyDescent="0.25">
      <c r="C1412" t="s">
        <v>174</v>
      </c>
      <c r="D1412" t="s">
        <v>176</v>
      </c>
      <c r="E1412">
        <v>420608</v>
      </c>
      <c r="H1412" t="s">
        <v>732</v>
      </c>
      <c r="K1412">
        <v>0</v>
      </c>
      <c r="M1412">
        <v>0</v>
      </c>
      <c r="O1412">
        <v>0</v>
      </c>
    </row>
    <row r="1413" spans="3:18" x14ac:dyDescent="0.25">
      <c r="C1413" t="s">
        <v>174</v>
      </c>
      <c r="D1413" t="s">
        <v>176</v>
      </c>
      <c r="E1413">
        <v>420701</v>
      </c>
      <c r="H1413" t="s">
        <v>1703</v>
      </c>
      <c r="K1413">
        <v>0</v>
      </c>
      <c r="M1413">
        <v>0</v>
      </c>
      <c r="O1413">
        <v>0</v>
      </c>
    </row>
    <row r="1414" spans="3:18" x14ac:dyDescent="0.25">
      <c r="C1414" t="s">
        <v>174</v>
      </c>
      <c r="D1414" t="s">
        <v>176</v>
      </c>
      <c r="E1414">
        <v>420702</v>
      </c>
      <c r="H1414" t="s">
        <v>734</v>
      </c>
      <c r="K1414">
        <v>0</v>
      </c>
      <c r="M1414">
        <v>0</v>
      </c>
      <c r="O1414">
        <v>0</v>
      </c>
    </row>
    <row r="1415" spans="3:18" x14ac:dyDescent="0.25">
      <c r="C1415" t="s">
        <v>174</v>
      </c>
      <c r="D1415" t="s">
        <v>176</v>
      </c>
      <c r="E1415">
        <v>420703</v>
      </c>
      <c r="H1415" t="s">
        <v>1704</v>
      </c>
      <c r="K1415">
        <v>0</v>
      </c>
      <c r="M1415">
        <v>0</v>
      </c>
      <c r="O1415">
        <v>0</v>
      </c>
    </row>
    <row r="1416" spans="3:18" x14ac:dyDescent="0.25">
      <c r="C1416" t="s">
        <v>174</v>
      </c>
      <c r="D1416" t="s">
        <v>176</v>
      </c>
      <c r="E1416">
        <v>420704</v>
      </c>
      <c r="H1416" t="s">
        <v>735</v>
      </c>
      <c r="K1416">
        <v>0</v>
      </c>
      <c r="M1416">
        <v>0</v>
      </c>
      <c r="O1416">
        <v>0</v>
      </c>
    </row>
    <row r="1417" spans="3:18" x14ac:dyDescent="0.25">
      <c r="C1417" t="s">
        <v>174</v>
      </c>
      <c r="D1417" t="s">
        <v>176</v>
      </c>
      <c r="E1417">
        <v>420705</v>
      </c>
      <c r="H1417" t="s">
        <v>736</v>
      </c>
      <c r="K1417">
        <v>0</v>
      </c>
      <c r="M1417">
        <v>0</v>
      </c>
      <c r="O1417">
        <v>0</v>
      </c>
    </row>
    <row r="1418" spans="3:18" x14ac:dyDescent="0.25">
      <c r="C1418" t="s">
        <v>174</v>
      </c>
      <c r="D1418" t="s">
        <v>176</v>
      </c>
      <c r="E1418">
        <v>420706</v>
      </c>
      <c r="H1418" t="s">
        <v>1705</v>
      </c>
      <c r="K1418">
        <v>0</v>
      </c>
      <c r="M1418">
        <v>0</v>
      </c>
      <c r="O1418">
        <v>0</v>
      </c>
    </row>
    <row r="1419" spans="3:18" x14ac:dyDescent="0.25">
      <c r="C1419" t="s">
        <v>174</v>
      </c>
      <c r="D1419" t="s">
        <v>176</v>
      </c>
      <c r="E1419">
        <v>420707</v>
      </c>
      <c r="H1419" t="s">
        <v>1706</v>
      </c>
      <c r="K1419">
        <v>0</v>
      </c>
      <c r="M1419">
        <v>0</v>
      </c>
      <c r="O1419">
        <v>0</v>
      </c>
    </row>
    <row r="1420" spans="3:18" x14ac:dyDescent="0.25">
      <c r="C1420" t="s">
        <v>174</v>
      </c>
      <c r="D1420" t="s">
        <v>176</v>
      </c>
      <c r="E1420">
        <v>420708</v>
      </c>
      <c r="H1420" t="s">
        <v>1707</v>
      </c>
      <c r="K1420">
        <v>0</v>
      </c>
      <c r="M1420">
        <v>0</v>
      </c>
      <c r="O1420">
        <v>0</v>
      </c>
    </row>
    <row r="1421" spans="3:18" x14ac:dyDescent="0.25">
      <c r="C1421" t="s">
        <v>174</v>
      </c>
      <c r="D1421" t="s">
        <v>176</v>
      </c>
      <c r="E1421">
        <v>420711</v>
      </c>
      <c r="H1421" t="s">
        <v>1708</v>
      </c>
      <c r="K1421">
        <v>0</v>
      </c>
      <c r="M1421">
        <v>0</v>
      </c>
      <c r="O1421">
        <v>0</v>
      </c>
    </row>
    <row r="1422" spans="3:18" x14ac:dyDescent="0.25">
      <c r="C1422" t="s">
        <v>174</v>
      </c>
      <c r="D1422" t="s">
        <v>176</v>
      </c>
      <c r="E1422">
        <v>4410102</v>
      </c>
      <c r="H1422" t="s">
        <v>1709</v>
      </c>
      <c r="K1422">
        <v>0</v>
      </c>
      <c r="M1422">
        <v>0</v>
      </c>
      <c r="O1422">
        <v>0</v>
      </c>
    </row>
    <row r="1423" spans="3:18" x14ac:dyDescent="0.25">
      <c r="C1423" t="s">
        <v>174</v>
      </c>
      <c r="D1423" t="s">
        <v>176</v>
      </c>
      <c r="E1423">
        <v>4410103</v>
      </c>
      <c r="H1423" t="s">
        <v>1710</v>
      </c>
      <c r="K1423">
        <v>0</v>
      </c>
      <c r="M1423">
        <v>0</v>
      </c>
      <c r="O1423">
        <v>0</v>
      </c>
    </row>
    <row r="1424" spans="3:18" x14ac:dyDescent="0.25">
      <c r="C1424" t="s">
        <v>174</v>
      </c>
      <c r="D1424" t="s">
        <v>176</v>
      </c>
      <c r="E1424">
        <v>4420704</v>
      </c>
      <c r="H1424" t="s">
        <v>735</v>
      </c>
      <c r="K1424">
        <v>0</v>
      </c>
      <c r="M1424">
        <v>0</v>
      </c>
      <c r="O1424">
        <v>0</v>
      </c>
    </row>
    <row r="1425" spans="3:18" x14ac:dyDescent="0.25">
      <c r="C1425" t="s">
        <v>174</v>
      </c>
      <c r="D1425" t="s">
        <v>176</v>
      </c>
      <c r="E1425">
        <v>4420750</v>
      </c>
      <c r="H1425" t="s">
        <v>738</v>
      </c>
      <c r="K1425">
        <v>0</v>
      </c>
      <c r="M1425">
        <v>0</v>
      </c>
      <c r="O1425">
        <v>0</v>
      </c>
    </row>
    <row r="1426" spans="3:18" x14ac:dyDescent="0.25">
      <c r="C1426" t="s">
        <v>174</v>
      </c>
      <c r="D1426" t="s">
        <v>176</v>
      </c>
      <c r="E1426">
        <v>4420751</v>
      </c>
      <c r="H1426" t="s">
        <v>1711</v>
      </c>
      <c r="K1426">
        <v>0</v>
      </c>
      <c r="M1426">
        <v>0</v>
      </c>
      <c r="O1426">
        <v>0</v>
      </c>
    </row>
    <row r="1427" spans="3:18" x14ac:dyDescent="0.25">
      <c r="C1427" t="s">
        <v>174</v>
      </c>
      <c r="D1427" t="s">
        <v>176</v>
      </c>
      <c r="E1427">
        <v>4420910</v>
      </c>
      <c r="H1427" t="s">
        <v>1712</v>
      </c>
      <c r="K1427">
        <v>0</v>
      </c>
      <c r="M1427">
        <v>0</v>
      </c>
      <c r="O1427">
        <v>0</v>
      </c>
    </row>
    <row r="1428" spans="3:18" x14ac:dyDescent="0.25">
      <c r="C1428" t="s">
        <v>174</v>
      </c>
      <c r="D1428" t="s">
        <v>176</v>
      </c>
      <c r="E1428">
        <v>4420911</v>
      </c>
      <c r="H1428" t="s">
        <v>1713</v>
      </c>
      <c r="K1428">
        <v>0</v>
      </c>
      <c r="M1428">
        <v>0</v>
      </c>
      <c r="O1428">
        <v>0</v>
      </c>
    </row>
    <row r="1429" spans="3:18" x14ac:dyDescent="0.25">
      <c r="C1429" t="s">
        <v>174</v>
      </c>
      <c r="D1429" t="s">
        <v>176</v>
      </c>
      <c r="E1429">
        <v>5500112</v>
      </c>
      <c r="H1429" t="s">
        <v>416</v>
      </c>
      <c r="K1429" s="40">
        <v>6716969.3399999999</v>
      </c>
      <c r="M1429" s="40">
        <v>5547348.6399999997</v>
      </c>
      <c r="O1429" s="40">
        <v>1169620.7</v>
      </c>
      <c r="Q1429">
        <v>21.1</v>
      </c>
    </row>
    <row r="1430" spans="3:18" x14ac:dyDescent="0.25">
      <c r="C1430" t="s">
        <v>174</v>
      </c>
      <c r="D1430" t="s">
        <v>176</v>
      </c>
      <c r="E1430">
        <v>5500114</v>
      </c>
      <c r="H1430" t="s">
        <v>1714</v>
      </c>
      <c r="K1430">
        <v>0</v>
      </c>
      <c r="M1430">
        <v>0</v>
      </c>
      <c r="O1430">
        <v>0</v>
      </c>
    </row>
    <row r="1431" spans="3:18" x14ac:dyDescent="0.25">
      <c r="C1431" t="s">
        <v>174</v>
      </c>
      <c r="D1431" t="s">
        <v>176</v>
      </c>
      <c r="E1431">
        <v>5500118</v>
      </c>
      <c r="H1431" t="s">
        <v>1715</v>
      </c>
      <c r="K1431">
        <v>0</v>
      </c>
      <c r="M1431">
        <v>0</v>
      </c>
      <c r="O1431">
        <v>0</v>
      </c>
    </row>
    <row r="1432" spans="3:18" x14ac:dyDescent="0.25">
      <c r="C1432" t="s">
        <v>174</v>
      </c>
      <c r="D1432" t="s">
        <v>176</v>
      </c>
      <c r="E1432">
        <v>5540007</v>
      </c>
      <c r="H1432" t="s">
        <v>1716</v>
      </c>
      <c r="K1432">
        <v>0</v>
      </c>
      <c r="M1432">
        <v>0</v>
      </c>
      <c r="O1432">
        <v>0</v>
      </c>
    </row>
    <row r="1433" spans="3:18" x14ac:dyDescent="0.25">
      <c r="E1433" t="s">
        <v>417</v>
      </c>
      <c r="K1433" s="40">
        <v>6716969.3399999999</v>
      </c>
      <c r="M1433" s="40">
        <v>5547348.6399999997</v>
      </c>
      <c r="O1433" s="40">
        <v>1169620.7</v>
      </c>
      <c r="Q1433">
        <v>21.1</v>
      </c>
      <c r="R1433" t="s">
        <v>205</v>
      </c>
    </row>
    <row r="1434" spans="3:18" x14ac:dyDescent="0.25">
      <c r="E1434" t="s">
        <v>418</v>
      </c>
      <c r="K1434" s="40">
        <v>-14158397.1</v>
      </c>
      <c r="M1434" s="40">
        <v>-12131848.9</v>
      </c>
      <c r="O1434" s="40">
        <v>-2026548.2</v>
      </c>
      <c r="Q1434">
        <v>-16.7</v>
      </c>
      <c r="R1434" t="s">
        <v>201</v>
      </c>
    </row>
    <row r="1435" spans="3:18" x14ac:dyDescent="0.25">
      <c r="C1435" t="s">
        <v>174</v>
      </c>
      <c r="D1435" t="s">
        <v>176</v>
      </c>
      <c r="E1435">
        <v>5510138</v>
      </c>
      <c r="H1435" t="s">
        <v>2708</v>
      </c>
      <c r="K1435">
        <v>0</v>
      </c>
      <c r="M1435">
        <v>0</v>
      </c>
      <c r="O1435">
        <v>0</v>
      </c>
    </row>
    <row r="1436" spans="3:18" x14ac:dyDescent="0.25">
      <c r="C1436" t="s">
        <v>174</v>
      </c>
      <c r="D1436" t="s">
        <v>176</v>
      </c>
      <c r="E1436">
        <v>5510156</v>
      </c>
      <c r="H1436" t="s">
        <v>743</v>
      </c>
      <c r="K1436">
        <v>0</v>
      </c>
      <c r="M1436">
        <v>0</v>
      </c>
      <c r="O1436">
        <v>0</v>
      </c>
    </row>
    <row r="1437" spans="3:18" x14ac:dyDescent="0.25">
      <c r="K1437">
        <v>0</v>
      </c>
      <c r="M1437">
        <v>0</v>
      </c>
      <c r="O1437">
        <v>0</v>
      </c>
      <c r="R1437" t="s">
        <v>205</v>
      </c>
    </row>
    <row r="1438" spans="3:18" x14ac:dyDescent="0.25">
      <c r="E1438" t="s">
        <v>419</v>
      </c>
    </row>
    <row r="1439" spans="3:18" x14ac:dyDescent="0.25">
      <c r="C1439" t="s">
        <v>174</v>
      </c>
      <c r="D1439" t="s">
        <v>176</v>
      </c>
      <c r="E1439">
        <v>510100</v>
      </c>
      <c r="H1439" t="s">
        <v>744</v>
      </c>
      <c r="K1439">
        <v>0</v>
      </c>
      <c r="M1439">
        <v>0</v>
      </c>
      <c r="O1439">
        <v>0</v>
      </c>
    </row>
    <row r="1440" spans="3:18" x14ac:dyDescent="0.25">
      <c r="C1440" t="s">
        <v>174</v>
      </c>
      <c r="D1440" t="s">
        <v>176</v>
      </c>
      <c r="E1440">
        <v>510101</v>
      </c>
      <c r="H1440" t="s">
        <v>745</v>
      </c>
      <c r="K1440">
        <v>0</v>
      </c>
      <c r="M1440">
        <v>0</v>
      </c>
      <c r="O1440">
        <v>0</v>
      </c>
    </row>
    <row r="1441" spans="3:15" x14ac:dyDescent="0.25">
      <c r="C1441" t="s">
        <v>174</v>
      </c>
      <c r="D1441" t="s">
        <v>176</v>
      </c>
      <c r="E1441">
        <v>510102</v>
      </c>
      <c r="H1441" t="s">
        <v>746</v>
      </c>
      <c r="K1441">
        <v>0</v>
      </c>
      <c r="M1441">
        <v>0</v>
      </c>
      <c r="O1441">
        <v>0</v>
      </c>
    </row>
    <row r="1442" spans="3:15" x14ac:dyDescent="0.25">
      <c r="C1442" t="s">
        <v>174</v>
      </c>
      <c r="D1442" t="s">
        <v>176</v>
      </c>
      <c r="E1442">
        <v>510103</v>
      </c>
      <c r="H1442" t="s">
        <v>747</v>
      </c>
      <c r="K1442">
        <v>0</v>
      </c>
      <c r="M1442">
        <v>0</v>
      </c>
      <c r="O1442">
        <v>0</v>
      </c>
    </row>
    <row r="1443" spans="3:15" x14ac:dyDescent="0.25">
      <c r="C1443" t="s">
        <v>174</v>
      </c>
      <c r="D1443" t="s">
        <v>176</v>
      </c>
      <c r="E1443">
        <v>510104</v>
      </c>
      <c r="H1443" t="s">
        <v>748</v>
      </c>
      <c r="K1443">
        <v>0</v>
      </c>
      <c r="M1443">
        <v>0</v>
      </c>
      <c r="O1443">
        <v>0</v>
      </c>
    </row>
    <row r="1444" spans="3:15" x14ac:dyDescent="0.25">
      <c r="C1444" t="s">
        <v>174</v>
      </c>
      <c r="D1444" t="s">
        <v>176</v>
      </c>
      <c r="E1444">
        <v>510105</v>
      </c>
      <c r="H1444" t="s">
        <v>749</v>
      </c>
      <c r="K1444">
        <v>0</v>
      </c>
      <c r="M1444">
        <v>0</v>
      </c>
      <c r="O1444">
        <v>0</v>
      </c>
    </row>
    <row r="1445" spans="3:15" x14ac:dyDescent="0.25">
      <c r="C1445" t="s">
        <v>174</v>
      </c>
      <c r="D1445" t="s">
        <v>176</v>
      </c>
      <c r="E1445">
        <v>510107</v>
      </c>
      <c r="H1445" t="s">
        <v>1717</v>
      </c>
      <c r="K1445">
        <v>0</v>
      </c>
      <c r="M1445">
        <v>0</v>
      </c>
      <c r="O1445">
        <v>0</v>
      </c>
    </row>
    <row r="1446" spans="3:15" x14ac:dyDescent="0.25">
      <c r="C1446" t="s">
        <v>174</v>
      </c>
      <c r="D1446" t="s">
        <v>176</v>
      </c>
      <c r="E1446">
        <v>510108</v>
      </c>
      <c r="H1446" t="s">
        <v>750</v>
      </c>
      <c r="K1446">
        <v>0</v>
      </c>
      <c r="M1446">
        <v>0</v>
      </c>
      <c r="O1446">
        <v>0</v>
      </c>
    </row>
    <row r="1447" spans="3:15" x14ac:dyDescent="0.25">
      <c r="C1447" t="s">
        <v>174</v>
      </c>
      <c r="D1447" t="s">
        <v>176</v>
      </c>
      <c r="E1447">
        <v>510109</v>
      </c>
      <c r="H1447" t="s">
        <v>751</v>
      </c>
      <c r="K1447">
        <v>0</v>
      </c>
      <c r="M1447">
        <v>0</v>
      </c>
      <c r="O1447">
        <v>0</v>
      </c>
    </row>
    <row r="1448" spans="3:15" x14ac:dyDescent="0.25">
      <c r="C1448" t="s">
        <v>174</v>
      </c>
      <c r="D1448" t="s">
        <v>176</v>
      </c>
      <c r="E1448">
        <v>510110</v>
      </c>
      <c r="H1448" t="s">
        <v>426</v>
      </c>
      <c r="K1448">
        <v>0</v>
      </c>
      <c r="M1448">
        <v>0</v>
      </c>
      <c r="O1448">
        <v>0</v>
      </c>
    </row>
    <row r="1449" spans="3:15" x14ac:dyDescent="0.25">
      <c r="C1449" t="s">
        <v>174</v>
      </c>
      <c r="D1449" t="s">
        <v>176</v>
      </c>
      <c r="E1449">
        <v>510111</v>
      </c>
      <c r="H1449" t="s">
        <v>1718</v>
      </c>
      <c r="K1449">
        <v>0</v>
      </c>
      <c r="M1449">
        <v>0</v>
      </c>
      <c r="O1449">
        <v>0</v>
      </c>
    </row>
    <row r="1450" spans="3:15" x14ac:dyDescent="0.25">
      <c r="C1450" t="s">
        <v>174</v>
      </c>
      <c r="D1450" t="s">
        <v>176</v>
      </c>
      <c r="E1450">
        <v>510112</v>
      </c>
      <c r="H1450" t="s">
        <v>1719</v>
      </c>
      <c r="K1450">
        <v>0</v>
      </c>
      <c r="M1450">
        <v>0</v>
      </c>
      <c r="O1450">
        <v>0</v>
      </c>
    </row>
    <row r="1451" spans="3:15" x14ac:dyDescent="0.25">
      <c r="C1451" t="s">
        <v>174</v>
      </c>
      <c r="D1451" t="s">
        <v>176</v>
      </c>
      <c r="E1451">
        <v>510113</v>
      </c>
      <c r="H1451" t="s">
        <v>752</v>
      </c>
      <c r="K1451">
        <v>0</v>
      </c>
      <c r="M1451">
        <v>0</v>
      </c>
      <c r="O1451">
        <v>0</v>
      </c>
    </row>
    <row r="1452" spans="3:15" x14ac:dyDescent="0.25">
      <c r="C1452" t="s">
        <v>174</v>
      </c>
      <c r="D1452" t="s">
        <v>176</v>
      </c>
      <c r="E1452">
        <v>510114</v>
      </c>
      <c r="H1452" t="s">
        <v>753</v>
      </c>
      <c r="K1452">
        <v>0</v>
      </c>
      <c r="M1452">
        <v>0</v>
      </c>
      <c r="O1452">
        <v>0</v>
      </c>
    </row>
    <row r="1453" spans="3:15" x14ac:dyDescent="0.25">
      <c r="C1453" t="s">
        <v>174</v>
      </c>
      <c r="D1453" t="s">
        <v>176</v>
      </c>
      <c r="E1453">
        <v>510115</v>
      </c>
      <c r="H1453" t="s">
        <v>754</v>
      </c>
      <c r="K1453">
        <v>0</v>
      </c>
      <c r="M1453">
        <v>0</v>
      </c>
      <c r="O1453">
        <v>0</v>
      </c>
    </row>
    <row r="1454" spans="3:15" x14ac:dyDescent="0.25">
      <c r="C1454" t="s">
        <v>174</v>
      </c>
      <c r="D1454" t="s">
        <v>176</v>
      </c>
      <c r="E1454">
        <v>510116</v>
      </c>
      <c r="H1454" t="s">
        <v>755</v>
      </c>
      <c r="K1454">
        <v>0</v>
      </c>
      <c r="M1454">
        <v>0</v>
      </c>
      <c r="O1454">
        <v>0</v>
      </c>
    </row>
    <row r="1455" spans="3:15" x14ac:dyDescent="0.25">
      <c r="C1455" t="s">
        <v>174</v>
      </c>
      <c r="D1455" t="s">
        <v>176</v>
      </c>
      <c r="E1455">
        <v>510118</v>
      </c>
      <c r="H1455" t="s">
        <v>756</v>
      </c>
      <c r="K1455">
        <v>0</v>
      </c>
      <c r="M1455">
        <v>0</v>
      </c>
      <c r="O1455">
        <v>0</v>
      </c>
    </row>
    <row r="1456" spans="3:15" x14ac:dyDescent="0.25">
      <c r="C1456" t="s">
        <v>174</v>
      </c>
      <c r="D1456" t="s">
        <v>176</v>
      </c>
      <c r="E1456">
        <v>510119</v>
      </c>
      <c r="H1456" t="s">
        <v>425</v>
      </c>
      <c r="K1456">
        <v>0</v>
      </c>
      <c r="M1456">
        <v>0</v>
      </c>
      <c r="O1456">
        <v>0</v>
      </c>
    </row>
    <row r="1457" spans="3:15" x14ac:dyDescent="0.25">
      <c r="C1457" t="s">
        <v>174</v>
      </c>
      <c r="D1457" t="s">
        <v>176</v>
      </c>
      <c r="E1457">
        <v>510120</v>
      </c>
      <c r="H1457" t="s">
        <v>757</v>
      </c>
      <c r="K1457">
        <v>0</v>
      </c>
      <c r="M1457">
        <v>0</v>
      </c>
      <c r="O1457">
        <v>0</v>
      </c>
    </row>
    <row r="1458" spans="3:15" x14ac:dyDescent="0.25">
      <c r="C1458" t="s">
        <v>174</v>
      </c>
      <c r="D1458" t="s">
        <v>176</v>
      </c>
      <c r="E1458">
        <v>510121</v>
      </c>
      <c r="H1458" t="s">
        <v>758</v>
      </c>
      <c r="K1458">
        <v>0</v>
      </c>
      <c r="M1458">
        <v>0</v>
      </c>
      <c r="O1458">
        <v>0</v>
      </c>
    </row>
    <row r="1459" spans="3:15" x14ac:dyDescent="0.25">
      <c r="C1459" t="s">
        <v>174</v>
      </c>
      <c r="D1459" t="s">
        <v>176</v>
      </c>
      <c r="E1459">
        <v>510122</v>
      </c>
      <c r="H1459" t="s">
        <v>1720</v>
      </c>
      <c r="K1459">
        <v>0</v>
      </c>
      <c r="M1459">
        <v>0</v>
      </c>
      <c r="O1459">
        <v>0</v>
      </c>
    </row>
    <row r="1460" spans="3:15" x14ac:dyDescent="0.25">
      <c r="C1460" t="s">
        <v>174</v>
      </c>
      <c r="D1460" t="s">
        <v>176</v>
      </c>
      <c r="E1460">
        <v>510123</v>
      </c>
      <c r="H1460" t="s">
        <v>1721</v>
      </c>
      <c r="K1460">
        <v>0</v>
      </c>
      <c r="M1460">
        <v>0</v>
      </c>
      <c r="O1460">
        <v>0</v>
      </c>
    </row>
    <row r="1461" spans="3:15" x14ac:dyDescent="0.25">
      <c r="C1461" t="s">
        <v>174</v>
      </c>
      <c r="D1461" t="s">
        <v>176</v>
      </c>
      <c r="E1461">
        <v>510124</v>
      </c>
      <c r="H1461" t="s">
        <v>1722</v>
      </c>
      <c r="K1461">
        <v>0</v>
      </c>
      <c r="M1461">
        <v>0</v>
      </c>
      <c r="O1461">
        <v>0</v>
      </c>
    </row>
    <row r="1462" spans="3:15" x14ac:dyDescent="0.25">
      <c r="C1462" t="s">
        <v>174</v>
      </c>
      <c r="D1462" t="s">
        <v>176</v>
      </c>
      <c r="E1462">
        <v>510125</v>
      </c>
      <c r="H1462" t="s">
        <v>759</v>
      </c>
      <c r="K1462">
        <v>0</v>
      </c>
      <c r="M1462">
        <v>0</v>
      </c>
      <c r="O1462">
        <v>0</v>
      </c>
    </row>
    <row r="1463" spans="3:15" x14ac:dyDescent="0.25">
      <c r="C1463" t="s">
        <v>174</v>
      </c>
      <c r="D1463" t="s">
        <v>176</v>
      </c>
      <c r="E1463">
        <v>510126</v>
      </c>
      <c r="H1463" t="s">
        <v>760</v>
      </c>
      <c r="K1463">
        <v>0</v>
      </c>
      <c r="M1463">
        <v>0</v>
      </c>
      <c r="O1463">
        <v>0</v>
      </c>
    </row>
    <row r="1464" spans="3:15" x14ac:dyDescent="0.25">
      <c r="C1464" t="s">
        <v>174</v>
      </c>
      <c r="D1464" t="s">
        <v>176</v>
      </c>
      <c r="E1464">
        <v>510127</v>
      </c>
      <c r="H1464" t="s">
        <v>1723</v>
      </c>
      <c r="K1464">
        <v>0</v>
      </c>
      <c r="M1464">
        <v>0</v>
      </c>
      <c r="O1464">
        <v>0</v>
      </c>
    </row>
    <row r="1465" spans="3:15" x14ac:dyDescent="0.25">
      <c r="C1465" t="s">
        <v>174</v>
      </c>
      <c r="D1465" t="s">
        <v>176</v>
      </c>
      <c r="E1465">
        <v>510128</v>
      </c>
      <c r="H1465" t="s">
        <v>1724</v>
      </c>
      <c r="K1465">
        <v>0</v>
      </c>
      <c r="M1465">
        <v>0</v>
      </c>
      <c r="O1465">
        <v>0</v>
      </c>
    </row>
    <row r="1466" spans="3:15" x14ac:dyDescent="0.25">
      <c r="C1466" t="s">
        <v>174</v>
      </c>
      <c r="D1466" t="s">
        <v>176</v>
      </c>
      <c r="E1466">
        <v>510129</v>
      </c>
      <c r="H1466" t="s">
        <v>1725</v>
      </c>
      <c r="K1466">
        <v>0</v>
      </c>
      <c r="M1466">
        <v>0</v>
      </c>
      <c r="O1466">
        <v>0</v>
      </c>
    </row>
    <row r="1467" spans="3:15" x14ac:dyDescent="0.25">
      <c r="C1467" t="s">
        <v>174</v>
      </c>
      <c r="D1467" t="s">
        <v>176</v>
      </c>
      <c r="E1467">
        <v>510130</v>
      </c>
      <c r="H1467" t="s">
        <v>1726</v>
      </c>
      <c r="K1467">
        <v>0</v>
      </c>
      <c r="M1467">
        <v>0</v>
      </c>
      <c r="O1467">
        <v>0</v>
      </c>
    </row>
    <row r="1468" spans="3:15" x14ac:dyDescent="0.25">
      <c r="C1468" t="s">
        <v>174</v>
      </c>
      <c r="D1468" t="s">
        <v>176</v>
      </c>
      <c r="E1468">
        <v>510148</v>
      </c>
      <c r="H1468" t="s">
        <v>772</v>
      </c>
      <c r="K1468">
        <v>0</v>
      </c>
      <c r="M1468">
        <v>0</v>
      </c>
      <c r="O1468">
        <v>0</v>
      </c>
    </row>
    <row r="1469" spans="3:15" x14ac:dyDescent="0.25">
      <c r="C1469" t="s">
        <v>174</v>
      </c>
      <c r="D1469" t="s">
        <v>176</v>
      </c>
      <c r="E1469">
        <v>5510100</v>
      </c>
      <c r="H1469" t="s">
        <v>744</v>
      </c>
      <c r="K1469">
        <v>0</v>
      </c>
      <c r="M1469">
        <v>0</v>
      </c>
      <c r="O1469">
        <v>0</v>
      </c>
    </row>
    <row r="1470" spans="3:15" x14ac:dyDescent="0.25">
      <c r="C1470" t="s">
        <v>174</v>
      </c>
      <c r="D1470" t="s">
        <v>176</v>
      </c>
      <c r="E1470">
        <v>5510101</v>
      </c>
      <c r="H1470" t="s">
        <v>745</v>
      </c>
      <c r="K1470">
        <v>0</v>
      </c>
      <c r="M1470">
        <v>0</v>
      </c>
      <c r="O1470">
        <v>0</v>
      </c>
    </row>
    <row r="1471" spans="3:15" x14ac:dyDescent="0.25">
      <c r="C1471" t="s">
        <v>174</v>
      </c>
      <c r="D1471" t="s">
        <v>176</v>
      </c>
      <c r="E1471">
        <v>5510102</v>
      </c>
      <c r="H1471" t="s">
        <v>746</v>
      </c>
      <c r="K1471">
        <v>0</v>
      </c>
      <c r="M1471">
        <v>0</v>
      </c>
      <c r="O1471">
        <v>0</v>
      </c>
    </row>
    <row r="1472" spans="3:15" x14ac:dyDescent="0.25">
      <c r="C1472" t="s">
        <v>174</v>
      </c>
      <c r="D1472" t="s">
        <v>176</v>
      </c>
      <c r="E1472">
        <v>5510104</v>
      </c>
      <c r="H1472" t="s">
        <v>748</v>
      </c>
      <c r="K1472">
        <v>0</v>
      </c>
      <c r="M1472">
        <v>0</v>
      </c>
      <c r="O1472">
        <v>0</v>
      </c>
    </row>
    <row r="1473" spans="3:18" x14ac:dyDescent="0.25">
      <c r="C1473" t="s">
        <v>174</v>
      </c>
      <c r="D1473" t="s">
        <v>176</v>
      </c>
      <c r="E1473">
        <v>5510108</v>
      </c>
      <c r="H1473" t="s">
        <v>750</v>
      </c>
      <c r="K1473">
        <v>0</v>
      </c>
      <c r="M1473">
        <v>0</v>
      </c>
      <c r="O1473">
        <v>0</v>
      </c>
    </row>
    <row r="1474" spans="3:18" x14ac:dyDescent="0.25">
      <c r="C1474" t="s">
        <v>174</v>
      </c>
      <c r="D1474" t="s">
        <v>176</v>
      </c>
      <c r="E1474">
        <v>5510112</v>
      </c>
      <c r="H1474" t="s">
        <v>1719</v>
      </c>
      <c r="K1474">
        <v>0</v>
      </c>
      <c r="M1474">
        <v>0</v>
      </c>
      <c r="O1474">
        <v>0</v>
      </c>
    </row>
    <row r="1475" spans="3:18" x14ac:dyDescent="0.25">
      <c r="C1475" t="s">
        <v>174</v>
      </c>
      <c r="D1475" t="s">
        <v>176</v>
      </c>
      <c r="E1475">
        <v>5510113</v>
      </c>
      <c r="H1475" t="s">
        <v>752</v>
      </c>
      <c r="K1475">
        <v>0</v>
      </c>
      <c r="M1475">
        <v>0</v>
      </c>
      <c r="O1475">
        <v>0</v>
      </c>
    </row>
    <row r="1476" spans="3:18" x14ac:dyDescent="0.25">
      <c r="C1476" t="s">
        <v>174</v>
      </c>
      <c r="D1476" t="s">
        <v>176</v>
      </c>
      <c r="E1476">
        <v>5510115</v>
      </c>
      <c r="H1476" t="s">
        <v>754</v>
      </c>
      <c r="K1476">
        <v>0</v>
      </c>
      <c r="M1476">
        <v>0</v>
      </c>
      <c r="O1476">
        <v>0</v>
      </c>
    </row>
    <row r="1477" spans="3:18" x14ac:dyDescent="0.25">
      <c r="C1477" t="s">
        <v>174</v>
      </c>
      <c r="D1477" t="s">
        <v>176</v>
      </c>
      <c r="E1477">
        <v>5510116</v>
      </c>
      <c r="H1477" t="s">
        <v>755</v>
      </c>
      <c r="K1477">
        <v>0</v>
      </c>
      <c r="M1477">
        <v>0</v>
      </c>
      <c r="O1477">
        <v>0</v>
      </c>
    </row>
    <row r="1478" spans="3:18" x14ac:dyDescent="0.25">
      <c r="C1478" t="s">
        <v>174</v>
      </c>
      <c r="D1478" t="s">
        <v>176</v>
      </c>
      <c r="E1478">
        <v>5510118</v>
      </c>
      <c r="H1478" t="s">
        <v>756</v>
      </c>
      <c r="K1478">
        <v>0</v>
      </c>
      <c r="M1478">
        <v>0</v>
      </c>
      <c r="O1478">
        <v>0</v>
      </c>
    </row>
    <row r="1479" spans="3:18" x14ac:dyDescent="0.25">
      <c r="C1479" t="s">
        <v>174</v>
      </c>
      <c r="D1479" t="s">
        <v>176</v>
      </c>
      <c r="E1479">
        <v>5510121</v>
      </c>
      <c r="H1479" t="s">
        <v>758</v>
      </c>
      <c r="K1479">
        <v>0</v>
      </c>
      <c r="M1479">
        <v>0</v>
      </c>
      <c r="O1479">
        <v>0</v>
      </c>
    </row>
    <row r="1480" spans="3:18" x14ac:dyDescent="0.25">
      <c r="C1480" t="s">
        <v>174</v>
      </c>
      <c r="D1480" t="s">
        <v>176</v>
      </c>
      <c r="E1480">
        <v>5510141</v>
      </c>
      <c r="H1480" t="s">
        <v>768</v>
      </c>
      <c r="K1480">
        <v>0</v>
      </c>
      <c r="M1480">
        <v>0</v>
      </c>
      <c r="O1480">
        <v>0</v>
      </c>
    </row>
    <row r="1481" spans="3:18" x14ac:dyDescent="0.25">
      <c r="C1481" t="s">
        <v>174</v>
      </c>
      <c r="D1481" t="s">
        <v>176</v>
      </c>
      <c r="E1481">
        <v>5510148</v>
      </c>
      <c r="H1481" t="s">
        <v>420</v>
      </c>
      <c r="K1481" s="40">
        <v>228000</v>
      </c>
      <c r="M1481" s="40">
        <v>228000</v>
      </c>
      <c r="O1481">
        <v>0</v>
      </c>
    </row>
    <row r="1482" spans="3:18" x14ac:dyDescent="0.25">
      <c r="E1482" t="s">
        <v>419</v>
      </c>
      <c r="K1482" s="40">
        <v>228000</v>
      </c>
      <c r="M1482" s="40">
        <v>228000</v>
      </c>
      <c r="O1482">
        <v>0</v>
      </c>
      <c r="R1482" t="s">
        <v>205</v>
      </c>
    </row>
    <row r="1483" spans="3:18" x14ac:dyDescent="0.25">
      <c r="C1483" t="s">
        <v>174</v>
      </c>
      <c r="D1483" t="s">
        <v>176</v>
      </c>
      <c r="E1483">
        <v>510106</v>
      </c>
      <c r="H1483" t="s">
        <v>780</v>
      </c>
      <c r="K1483">
        <v>0</v>
      </c>
      <c r="M1483">
        <v>0</v>
      </c>
      <c r="O1483">
        <v>0</v>
      </c>
    </row>
    <row r="1484" spans="3:18" x14ac:dyDescent="0.25">
      <c r="C1484" t="s">
        <v>174</v>
      </c>
      <c r="D1484" t="s">
        <v>176</v>
      </c>
      <c r="E1484">
        <v>510117</v>
      </c>
      <c r="H1484" t="s">
        <v>781</v>
      </c>
      <c r="K1484">
        <v>0</v>
      </c>
      <c r="M1484">
        <v>0</v>
      </c>
      <c r="O1484">
        <v>0</v>
      </c>
    </row>
    <row r="1485" spans="3:18" x14ac:dyDescent="0.25">
      <c r="C1485" t="s">
        <v>174</v>
      </c>
      <c r="D1485" t="s">
        <v>176</v>
      </c>
      <c r="E1485">
        <v>510200</v>
      </c>
      <c r="H1485" t="s">
        <v>784</v>
      </c>
      <c r="K1485">
        <v>0</v>
      </c>
      <c r="M1485">
        <v>0</v>
      </c>
      <c r="O1485">
        <v>0</v>
      </c>
    </row>
    <row r="1486" spans="3:18" x14ac:dyDescent="0.25">
      <c r="C1486" t="s">
        <v>174</v>
      </c>
      <c r="D1486" t="s">
        <v>176</v>
      </c>
      <c r="E1486">
        <v>510201</v>
      </c>
      <c r="H1486" t="s">
        <v>1727</v>
      </c>
      <c r="K1486">
        <v>0</v>
      </c>
      <c r="M1486">
        <v>0</v>
      </c>
      <c r="O1486">
        <v>0</v>
      </c>
    </row>
    <row r="1487" spans="3:18" x14ac:dyDescent="0.25">
      <c r="C1487" t="s">
        <v>174</v>
      </c>
      <c r="D1487" t="s">
        <v>176</v>
      </c>
      <c r="E1487">
        <v>510202</v>
      </c>
      <c r="H1487" t="s">
        <v>1728</v>
      </c>
      <c r="K1487">
        <v>0</v>
      </c>
      <c r="M1487">
        <v>0</v>
      </c>
      <c r="O1487">
        <v>0</v>
      </c>
    </row>
    <row r="1488" spans="3:18" x14ac:dyDescent="0.25">
      <c r="C1488" t="s">
        <v>174</v>
      </c>
      <c r="D1488" t="s">
        <v>176</v>
      </c>
      <c r="E1488">
        <v>510203</v>
      </c>
      <c r="H1488" t="s">
        <v>1729</v>
      </c>
      <c r="K1488">
        <v>0</v>
      </c>
      <c r="M1488">
        <v>0</v>
      </c>
      <c r="O1488">
        <v>0</v>
      </c>
    </row>
    <row r="1489" spans="3:15" x14ac:dyDescent="0.25">
      <c r="C1489" t="s">
        <v>174</v>
      </c>
      <c r="D1489" t="s">
        <v>176</v>
      </c>
      <c r="E1489">
        <v>510204</v>
      </c>
      <c r="H1489" t="s">
        <v>421</v>
      </c>
      <c r="K1489">
        <v>0</v>
      </c>
      <c r="M1489">
        <v>0</v>
      </c>
      <c r="O1489">
        <v>0</v>
      </c>
    </row>
    <row r="1490" spans="3:15" x14ac:dyDescent="0.25">
      <c r="C1490" t="s">
        <v>174</v>
      </c>
      <c r="D1490" t="s">
        <v>176</v>
      </c>
      <c r="E1490">
        <v>510205</v>
      </c>
      <c r="H1490" t="s">
        <v>1730</v>
      </c>
      <c r="K1490">
        <v>0</v>
      </c>
      <c r="M1490">
        <v>0</v>
      </c>
      <c r="O1490">
        <v>0</v>
      </c>
    </row>
    <row r="1491" spans="3:15" x14ac:dyDescent="0.25">
      <c r="C1491" t="s">
        <v>174</v>
      </c>
      <c r="D1491" t="s">
        <v>176</v>
      </c>
      <c r="E1491">
        <v>510206</v>
      </c>
      <c r="H1491" t="s">
        <v>785</v>
      </c>
      <c r="K1491">
        <v>0</v>
      </c>
      <c r="M1491">
        <v>0</v>
      </c>
      <c r="O1491">
        <v>0</v>
      </c>
    </row>
    <row r="1492" spans="3:15" x14ac:dyDescent="0.25">
      <c r="C1492" t="s">
        <v>174</v>
      </c>
      <c r="D1492" t="s">
        <v>176</v>
      </c>
      <c r="E1492">
        <v>510207</v>
      </c>
      <c r="H1492" t="s">
        <v>786</v>
      </c>
      <c r="K1492">
        <v>0</v>
      </c>
      <c r="M1492">
        <v>0</v>
      </c>
      <c r="O1492">
        <v>0</v>
      </c>
    </row>
    <row r="1493" spans="3:15" x14ac:dyDescent="0.25">
      <c r="C1493" t="s">
        <v>174</v>
      </c>
      <c r="D1493" t="s">
        <v>176</v>
      </c>
      <c r="E1493">
        <v>510300</v>
      </c>
      <c r="H1493" t="s">
        <v>795</v>
      </c>
      <c r="K1493">
        <v>0</v>
      </c>
      <c r="M1493">
        <v>0</v>
      </c>
      <c r="O1493">
        <v>0</v>
      </c>
    </row>
    <row r="1494" spans="3:15" x14ac:dyDescent="0.25">
      <c r="C1494" t="s">
        <v>174</v>
      </c>
      <c r="D1494" t="s">
        <v>176</v>
      </c>
      <c r="E1494">
        <v>510301</v>
      </c>
      <c r="H1494" t="s">
        <v>1731</v>
      </c>
      <c r="K1494">
        <v>0</v>
      </c>
      <c r="M1494">
        <v>0</v>
      </c>
      <c r="O1494">
        <v>0</v>
      </c>
    </row>
    <row r="1495" spans="3:15" x14ac:dyDescent="0.25">
      <c r="C1495" t="s">
        <v>174</v>
      </c>
      <c r="D1495" t="s">
        <v>176</v>
      </c>
      <c r="E1495">
        <v>510400</v>
      </c>
      <c r="H1495" t="s">
        <v>1732</v>
      </c>
      <c r="K1495">
        <v>0</v>
      </c>
      <c r="M1495">
        <v>0</v>
      </c>
      <c r="O1495">
        <v>0</v>
      </c>
    </row>
    <row r="1496" spans="3:15" x14ac:dyDescent="0.25">
      <c r="C1496" t="s">
        <v>174</v>
      </c>
      <c r="D1496" t="s">
        <v>176</v>
      </c>
      <c r="E1496">
        <v>510401</v>
      </c>
      <c r="H1496" t="s">
        <v>796</v>
      </c>
      <c r="K1496">
        <v>0</v>
      </c>
      <c r="M1496">
        <v>0</v>
      </c>
      <c r="O1496">
        <v>0</v>
      </c>
    </row>
    <row r="1497" spans="3:15" x14ac:dyDescent="0.25">
      <c r="C1497" t="s">
        <v>174</v>
      </c>
      <c r="D1497" t="s">
        <v>176</v>
      </c>
      <c r="E1497">
        <v>510402</v>
      </c>
      <c r="H1497" t="s">
        <v>797</v>
      </c>
      <c r="K1497">
        <v>0</v>
      </c>
      <c r="M1497">
        <v>0</v>
      </c>
      <c r="O1497">
        <v>0</v>
      </c>
    </row>
    <row r="1498" spans="3:15" x14ac:dyDescent="0.25">
      <c r="C1498" t="s">
        <v>174</v>
      </c>
      <c r="D1498" t="s">
        <v>176</v>
      </c>
      <c r="E1498">
        <v>510403</v>
      </c>
      <c r="H1498" t="s">
        <v>798</v>
      </c>
      <c r="K1498">
        <v>0</v>
      </c>
      <c r="M1498">
        <v>0</v>
      </c>
      <c r="O1498">
        <v>0</v>
      </c>
    </row>
    <row r="1499" spans="3:15" x14ac:dyDescent="0.25">
      <c r="C1499" t="s">
        <v>174</v>
      </c>
      <c r="D1499" t="s">
        <v>176</v>
      </c>
      <c r="E1499">
        <v>510404</v>
      </c>
      <c r="H1499" t="s">
        <v>799</v>
      </c>
      <c r="K1499">
        <v>0</v>
      </c>
      <c r="M1499">
        <v>0</v>
      </c>
      <c r="O1499">
        <v>0</v>
      </c>
    </row>
    <row r="1500" spans="3:15" x14ac:dyDescent="0.25">
      <c r="C1500" t="s">
        <v>174</v>
      </c>
      <c r="D1500" t="s">
        <v>176</v>
      </c>
      <c r="E1500">
        <v>510405</v>
      </c>
      <c r="H1500" t="s">
        <v>800</v>
      </c>
      <c r="K1500">
        <v>0</v>
      </c>
      <c r="M1500">
        <v>0</v>
      </c>
      <c r="O1500">
        <v>0</v>
      </c>
    </row>
    <row r="1501" spans="3:15" x14ac:dyDescent="0.25">
      <c r="C1501" t="s">
        <v>174</v>
      </c>
      <c r="D1501" t="s">
        <v>176</v>
      </c>
      <c r="E1501">
        <v>510406</v>
      </c>
      <c r="H1501" t="s">
        <v>1733</v>
      </c>
      <c r="K1501">
        <v>0</v>
      </c>
      <c r="M1501">
        <v>0</v>
      </c>
      <c r="O1501">
        <v>0</v>
      </c>
    </row>
    <row r="1502" spans="3:15" x14ac:dyDescent="0.25">
      <c r="C1502" t="s">
        <v>174</v>
      </c>
      <c r="D1502" t="s">
        <v>176</v>
      </c>
      <c r="E1502">
        <v>510500</v>
      </c>
      <c r="H1502" t="s">
        <v>801</v>
      </c>
      <c r="K1502">
        <v>0</v>
      </c>
      <c r="M1502">
        <v>0</v>
      </c>
      <c r="O1502">
        <v>0</v>
      </c>
    </row>
    <row r="1503" spans="3:15" x14ac:dyDescent="0.25">
      <c r="C1503" t="s">
        <v>174</v>
      </c>
      <c r="D1503" t="s">
        <v>176</v>
      </c>
      <c r="E1503">
        <v>510501</v>
      </c>
      <c r="H1503" t="s">
        <v>1734</v>
      </c>
      <c r="K1503">
        <v>0</v>
      </c>
      <c r="M1503">
        <v>0</v>
      </c>
      <c r="O1503">
        <v>0</v>
      </c>
    </row>
    <row r="1504" spans="3:15" x14ac:dyDescent="0.25">
      <c r="C1504" t="s">
        <v>174</v>
      </c>
      <c r="D1504" t="s">
        <v>176</v>
      </c>
      <c r="E1504">
        <v>510502</v>
      </c>
      <c r="H1504" t="s">
        <v>802</v>
      </c>
      <c r="K1504">
        <v>0</v>
      </c>
      <c r="M1504">
        <v>0</v>
      </c>
      <c r="O1504">
        <v>0</v>
      </c>
    </row>
    <row r="1505" spans="3:15" x14ac:dyDescent="0.25">
      <c r="C1505" t="s">
        <v>174</v>
      </c>
      <c r="D1505" t="s">
        <v>176</v>
      </c>
      <c r="E1505">
        <v>510503</v>
      </c>
      <c r="H1505" t="s">
        <v>1735</v>
      </c>
      <c r="K1505">
        <v>0</v>
      </c>
      <c r="M1505">
        <v>0</v>
      </c>
      <c r="O1505">
        <v>0</v>
      </c>
    </row>
    <row r="1506" spans="3:15" x14ac:dyDescent="0.25">
      <c r="C1506" t="s">
        <v>174</v>
      </c>
      <c r="D1506" t="s">
        <v>176</v>
      </c>
      <c r="E1506">
        <v>510504</v>
      </c>
      <c r="H1506" t="s">
        <v>1736</v>
      </c>
      <c r="K1506">
        <v>0</v>
      </c>
      <c r="M1506">
        <v>0</v>
      </c>
      <c r="O1506">
        <v>0</v>
      </c>
    </row>
    <row r="1507" spans="3:15" x14ac:dyDescent="0.25">
      <c r="C1507" t="s">
        <v>174</v>
      </c>
      <c r="D1507" t="s">
        <v>176</v>
      </c>
      <c r="E1507">
        <v>510505</v>
      </c>
      <c r="H1507" t="s">
        <v>803</v>
      </c>
      <c r="K1507">
        <v>0</v>
      </c>
      <c r="M1507">
        <v>0</v>
      </c>
      <c r="O1507">
        <v>0</v>
      </c>
    </row>
    <row r="1508" spans="3:15" x14ac:dyDescent="0.25">
      <c r="C1508" t="s">
        <v>174</v>
      </c>
      <c r="D1508" t="s">
        <v>176</v>
      </c>
      <c r="E1508">
        <v>510506</v>
      </c>
      <c r="H1508" t="s">
        <v>1737</v>
      </c>
      <c r="K1508">
        <v>0</v>
      </c>
      <c r="M1508">
        <v>0</v>
      </c>
      <c r="O1508">
        <v>0</v>
      </c>
    </row>
    <row r="1509" spans="3:15" x14ac:dyDescent="0.25">
      <c r="C1509" t="s">
        <v>174</v>
      </c>
      <c r="D1509" t="s">
        <v>176</v>
      </c>
      <c r="E1509">
        <v>510600</v>
      </c>
      <c r="H1509" t="s">
        <v>805</v>
      </c>
      <c r="K1509">
        <v>0</v>
      </c>
      <c r="M1509">
        <v>0</v>
      </c>
      <c r="O1509">
        <v>0</v>
      </c>
    </row>
    <row r="1510" spans="3:15" x14ac:dyDescent="0.25">
      <c r="C1510" t="s">
        <v>174</v>
      </c>
      <c r="D1510" t="s">
        <v>176</v>
      </c>
      <c r="E1510">
        <v>510601</v>
      </c>
      <c r="H1510" t="s">
        <v>806</v>
      </c>
      <c r="K1510">
        <v>0</v>
      </c>
      <c r="M1510">
        <v>0</v>
      </c>
      <c r="O1510">
        <v>0</v>
      </c>
    </row>
    <row r="1511" spans="3:15" x14ac:dyDescent="0.25">
      <c r="C1511" t="s">
        <v>174</v>
      </c>
      <c r="D1511" t="s">
        <v>176</v>
      </c>
      <c r="E1511">
        <v>510602</v>
      </c>
      <c r="H1511" t="s">
        <v>1738</v>
      </c>
      <c r="K1511">
        <v>0</v>
      </c>
      <c r="M1511">
        <v>0</v>
      </c>
      <c r="O1511">
        <v>0</v>
      </c>
    </row>
    <row r="1512" spans="3:15" x14ac:dyDescent="0.25">
      <c r="C1512" t="s">
        <v>174</v>
      </c>
      <c r="D1512" t="s">
        <v>176</v>
      </c>
      <c r="E1512">
        <v>510603</v>
      </c>
      <c r="H1512" t="s">
        <v>1739</v>
      </c>
      <c r="K1512">
        <v>0</v>
      </c>
      <c r="M1512">
        <v>0</v>
      </c>
      <c r="O1512">
        <v>0</v>
      </c>
    </row>
    <row r="1513" spans="3:15" x14ac:dyDescent="0.25">
      <c r="C1513" t="s">
        <v>174</v>
      </c>
      <c r="D1513" t="s">
        <v>176</v>
      </c>
      <c r="E1513">
        <v>510604</v>
      </c>
      <c r="H1513" t="s">
        <v>422</v>
      </c>
      <c r="K1513">
        <v>0</v>
      </c>
      <c r="M1513">
        <v>0</v>
      </c>
      <c r="O1513">
        <v>0</v>
      </c>
    </row>
    <row r="1514" spans="3:15" x14ac:dyDescent="0.25">
      <c r="C1514" t="s">
        <v>174</v>
      </c>
      <c r="D1514" t="s">
        <v>176</v>
      </c>
      <c r="E1514">
        <v>510605</v>
      </c>
      <c r="H1514" t="s">
        <v>807</v>
      </c>
      <c r="K1514">
        <v>0</v>
      </c>
      <c r="M1514">
        <v>0</v>
      </c>
      <c r="O1514">
        <v>0</v>
      </c>
    </row>
    <row r="1515" spans="3:15" x14ac:dyDescent="0.25">
      <c r="C1515" t="s">
        <v>174</v>
      </c>
      <c r="D1515" t="s">
        <v>176</v>
      </c>
      <c r="E1515">
        <v>510700</v>
      </c>
      <c r="H1515" t="s">
        <v>810</v>
      </c>
      <c r="K1515">
        <v>0</v>
      </c>
      <c r="M1515">
        <v>0</v>
      </c>
      <c r="O1515">
        <v>0</v>
      </c>
    </row>
    <row r="1516" spans="3:15" x14ac:dyDescent="0.25">
      <c r="C1516" t="s">
        <v>174</v>
      </c>
      <c r="D1516" t="s">
        <v>176</v>
      </c>
      <c r="E1516">
        <v>510702</v>
      </c>
      <c r="H1516" t="s">
        <v>811</v>
      </c>
      <c r="K1516">
        <v>0</v>
      </c>
      <c r="M1516">
        <v>0</v>
      </c>
      <c r="O1516">
        <v>0</v>
      </c>
    </row>
    <row r="1517" spans="3:15" x14ac:dyDescent="0.25">
      <c r="C1517" t="s">
        <v>174</v>
      </c>
      <c r="D1517" t="s">
        <v>176</v>
      </c>
      <c r="E1517">
        <v>510703</v>
      </c>
      <c r="H1517" t="s">
        <v>812</v>
      </c>
      <c r="K1517">
        <v>0</v>
      </c>
      <c r="M1517">
        <v>0</v>
      </c>
      <c r="O1517">
        <v>0</v>
      </c>
    </row>
    <row r="1518" spans="3:15" x14ac:dyDescent="0.25">
      <c r="C1518" t="s">
        <v>174</v>
      </c>
      <c r="D1518" t="s">
        <v>176</v>
      </c>
      <c r="E1518">
        <v>510704</v>
      </c>
      <c r="H1518" t="s">
        <v>813</v>
      </c>
      <c r="K1518">
        <v>0</v>
      </c>
      <c r="M1518">
        <v>0</v>
      </c>
      <c r="O1518">
        <v>0</v>
      </c>
    </row>
    <row r="1519" spans="3:15" x14ac:dyDescent="0.25">
      <c r="C1519" t="s">
        <v>174</v>
      </c>
      <c r="D1519" t="s">
        <v>176</v>
      </c>
      <c r="E1519">
        <v>510705</v>
      </c>
      <c r="H1519" t="s">
        <v>814</v>
      </c>
      <c r="K1519">
        <v>0</v>
      </c>
      <c r="M1519">
        <v>0</v>
      </c>
      <c r="O1519">
        <v>0</v>
      </c>
    </row>
    <row r="1520" spans="3:15" x14ac:dyDescent="0.25">
      <c r="C1520" t="s">
        <v>174</v>
      </c>
      <c r="D1520" t="s">
        <v>176</v>
      </c>
      <c r="E1520">
        <v>510800</v>
      </c>
      <c r="H1520" t="s">
        <v>815</v>
      </c>
      <c r="K1520">
        <v>0</v>
      </c>
      <c r="M1520">
        <v>0</v>
      </c>
      <c r="O1520">
        <v>0</v>
      </c>
    </row>
    <row r="1521" spans="3:15" x14ac:dyDescent="0.25">
      <c r="C1521" t="s">
        <v>174</v>
      </c>
      <c r="D1521" t="s">
        <v>176</v>
      </c>
      <c r="E1521">
        <v>510801</v>
      </c>
      <c r="H1521" t="s">
        <v>816</v>
      </c>
      <c r="K1521">
        <v>0</v>
      </c>
      <c r="M1521">
        <v>0</v>
      </c>
      <c r="O1521">
        <v>0</v>
      </c>
    </row>
    <row r="1522" spans="3:15" x14ac:dyDescent="0.25">
      <c r="C1522" t="s">
        <v>174</v>
      </c>
      <c r="D1522" t="s">
        <v>176</v>
      </c>
      <c r="E1522">
        <v>510802</v>
      </c>
      <c r="H1522" t="s">
        <v>817</v>
      </c>
      <c r="K1522">
        <v>0</v>
      </c>
      <c r="M1522">
        <v>0</v>
      </c>
      <c r="O1522">
        <v>0</v>
      </c>
    </row>
    <row r="1523" spans="3:15" x14ac:dyDescent="0.25">
      <c r="C1523" t="s">
        <v>174</v>
      </c>
      <c r="D1523" t="s">
        <v>176</v>
      </c>
      <c r="E1523">
        <v>510803</v>
      </c>
      <c r="H1523" t="s">
        <v>818</v>
      </c>
      <c r="K1523">
        <v>0</v>
      </c>
      <c r="M1523">
        <v>0</v>
      </c>
      <c r="O1523">
        <v>0</v>
      </c>
    </row>
    <row r="1524" spans="3:15" x14ac:dyDescent="0.25">
      <c r="C1524" t="s">
        <v>174</v>
      </c>
      <c r="D1524" t="s">
        <v>176</v>
      </c>
      <c r="E1524">
        <v>510900</v>
      </c>
      <c r="H1524" t="s">
        <v>821</v>
      </c>
      <c r="K1524">
        <v>0</v>
      </c>
      <c r="M1524">
        <v>0</v>
      </c>
      <c r="O1524">
        <v>0</v>
      </c>
    </row>
    <row r="1525" spans="3:15" x14ac:dyDescent="0.25">
      <c r="C1525" t="s">
        <v>174</v>
      </c>
      <c r="D1525" t="s">
        <v>176</v>
      </c>
      <c r="E1525">
        <v>510901</v>
      </c>
      <c r="H1525" t="s">
        <v>822</v>
      </c>
      <c r="K1525">
        <v>0</v>
      </c>
      <c r="M1525">
        <v>0</v>
      </c>
      <c r="O1525">
        <v>0</v>
      </c>
    </row>
    <row r="1526" spans="3:15" x14ac:dyDescent="0.25">
      <c r="C1526" t="s">
        <v>174</v>
      </c>
      <c r="D1526" t="s">
        <v>176</v>
      </c>
      <c r="E1526">
        <v>510902</v>
      </c>
      <c r="H1526" t="s">
        <v>823</v>
      </c>
      <c r="K1526">
        <v>0</v>
      </c>
      <c r="M1526">
        <v>0</v>
      </c>
      <c r="O1526">
        <v>0</v>
      </c>
    </row>
    <row r="1527" spans="3:15" x14ac:dyDescent="0.25">
      <c r="C1527" t="s">
        <v>174</v>
      </c>
      <c r="D1527" t="s">
        <v>176</v>
      </c>
      <c r="E1527">
        <v>511100</v>
      </c>
      <c r="H1527" t="s">
        <v>824</v>
      </c>
      <c r="K1527">
        <v>0</v>
      </c>
      <c r="M1527">
        <v>0</v>
      </c>
      <c r="O1527">
        <v>0</v>
      </c>
    </row>
    <row r="1528" spans="3:15" x14ac:dyDescent="0.25">
      <c r="C1528" t="s">
        <v>174</v>
      </c>
      <c r="D1528" t="s">
        <v>176</v>
      </c>
      <c r="E1528">
        <v>511101</v>
      </c>
      <c r="H1528" t="s">
        <v>825</v>
      </c>
      <c r="K1528">
        <v>0</v>
      </c>
      <c r="M1528">
        <v>0</v>
      </c>
      <c r="O1528">
        <v>0</v>
      </c>
    </row>
    <row r="1529" spans="3:15" x14ac:dyDescent="0.25">
      <c r="C1529" t="s">
        <v>174</v>
      </c>
      <c r="D1529" t="s">
        <v>176</v>
      </c>
      <c r="E1529">
        <v>511102</v>
      </c>
      <c r="H1529" t="s">
        <v>826</v>
      </c>
      <c r="K1529">
        <v>0</v>
      </c>
      <c r="M1529">
        <v>0</v>
      </c>
      <c r="O1529">
        <v>0</v>
      </c>
    </row>
    <row r="1530" spans="3:15" x14ac:dyDescent="0.25">
      <c r="C1530" t="s">
        <v>174</v>
      </c>
      <c r="D1530" t="s">
        <v>176</v>
      </c>
      <c r="E1530">
        <v>511103</v>
      </c>
      <c r="H1530" t="s">
        <v>1740</v>
      </c>
      <c r="K1530">
        <v>0</v>
      </c>
      <c r="M1530">
        <v>0</v>
      </c>
      <c r="O1530">
        <v>0</v>
      </c>
    </row>
    <row r="1531" spans="3:15" x14ac:dyDescent="0.25">
      <c r="C1531" t="s">
        <v>174</v>
      </c>
      <c r="D1531" t="s">
        <v>176</v>
      </c>
      <c r="E1531">
        <v>511104</v>
      </c>
      <c r="H1531" t="s">
        <v>827</v>
      </c>
      <c r="K1531">
        <v>0</v>
      </c>
      <c r="M1531">
        <v>0</v>
      </c>
      <c r="O1531">
        <v>0</v>
      </c>
    </row>
    <row r="1532" spans="3:15" x14ac:dyDescent="0.25">
      <c r="C1532" t="s">
        <v>174</v>
      </c>
      <c r="D1532" t="s">
        <v>176</v>
      </c>
      <c r="E1532">
        <v>511105</v>
      </c>
      <c r="H1532" t="s">
        <v>1741</v>
      </c>
      <c r="K1532">
        <v>0</v>
      </c>
      <c r="M1532">
        <v>0</v>
      </c>
      <c r="O1532">
        <v>0</v>
      </c>
    </row>
    <row r="1533" spans="3:15" x14ac:dyDescent="0.25">
      <c r="C1533" t="s">
        <v>174</v>
      </c>
      <c r="D1533" t="s">
        <v>176</v>
      </c>
      <c r="E1533">
        <v>511106</v>
      </c>
      <c r="H1533" t="s">
        <v>1742</v>
      </c>
      <c r="K1533">
        <v>0</v>
      </c>
      <c r="M1533">
        <v>0</v>
      </c>
      <c r="O1533">
        <v>0</v>
      </c>
    </row>
    <row r="1534" spans="3:15" x14ac:dyDescent="0.25">
      <c r="C1534" t="s">
        <v>174</v>
      </c>
      <c r="D1534" t="s">
        <v>176</v>
      </c>
      <c r="E1534">
        <v>511107</v>
      </c>
      <c r="H1534" t="s">
        <v>1743</v>
      </c>
      <c r="K1534">
        <v>0</v>
      </c>
      <c r="M1534">
        <v>0</v>
      </c>
      <c r="O1534">
        <v>0</v>
      </c>
    </row>
    <row r="1535" spans="3:15" x14ac:dyDescent="0.25">
      <c r="C1535" t="s">
        <v>174</v>
      </c>
      <c r="D1535" t="s">
        <v>176</v>
      </c>
      <c r="E1535">
        <v>511108</v>
      </c>
      <c r="H1535" t="s">
        <v>828</v>
      </c>
      <c r="K1535">
        <v>0</v>
      </c>
      <c r="M1535">
        <v>0</v>
      </c>
      <c r="O1535">
        <v>0</v>
      </c>
    </row>
    <row r="1536" spans="3:15" x14ac:dyDescent="0.25">
      <c r="C1536" t="s">
        <v>174</v>
      </c>
      <c r="D1536" t="s">
        <v>176</v>
      </c>
      <c r="E1536">
        <v>511200</v>
      </c>
      <c r="H1536" t="s">
        <v>423</v>
      </c>
      <c r="K1536">
        <v>0</v>
      </c>
      <c r="M1536">
        <v>0</v>
      </c>
      <c r="O1536">
        <v>0</v>
      </c>
    </row>
    <row r="1537" spans="3:18" x14ac:dyDescent="0.25">
      <c r="C1537" t="s">
        <v>174</v>
      </c>
      <c r="D1537" t="s">
        <v>176</v>
      </c>
      <c r="E1537">
        <v>511201</v>
      </c>
      <c r="H1537" t="s">
        <v>1744</v>
      </c>
      <c r="K1537">
        <v>0</v>
      </c>
      <c r="M1537">
        <v>0</v>
      </c>
      <c r="O1537">
        <v>0</v>
      </c>
    </row>
    <row r="1538" spans="3:18" x14ac:dyDescent="0.25">
      <c r="C1538" t="s">
        <v>174</v>
      </c>
      <c r="D1538" t="s">
        <v>176</v>
      </c>
      <c r="E1538">
        <v>511202</v>
      </c>
      <c r="H1538" t="s">
        <v>1745</v>
      </c>
      <c r="K1538">
        <v>0</v>
      </c>
      <c r="M1538">
        <v>0</v>
      </c>
      <c r="O1538">
        <v>0</v>
      </c>
    </row>
    <row r="1539" spans="3:18" x14ac:dyDescent="0.25">
      <c r="C1539" t="s">
        <v>174</v>
      </c>
      <c r="D1539" t="s">
        <v>176</v>
      </c>
      <c r="E1539">
        <v>511203</v>
      </c>
      <c r="H1539" t="s">
        <v>829</v>
      </c>
      <c r="K1539">
        <v>0</v>
      </c>
      <c r="M1539">
        <v>0</v>
      </c>
      <c r="O1539">
        <v>0</v>
      </c>
    </row>
    <row r="1540" spans="3:18" x14ac:dyDescent="0.25">
      <c r="C1540" t="s">
        <v>174</v>
      </c>
      <c r="D1540" t="s">
        <v>176</v>
      </c>
      <c r="E1540">
        <v>511204</v>
      </c>
      <c r="H1540" t="s">
        <v>830</v>
      </c>
      <c r="K1540">
        <v>0</v>
      </c>
      <c r="M1540">
        <v>0</v>
      </c>
      <c r="O1540">
        <v>0</v>
      </c>
    </row>
    <row r="1541" spans="3:18" x14ac:dyDescent="0.25">
      <c r="C1541" t="s">
        <v>174</v>
      </c>
      <c r="D1541" t="s">
        <v>176</v>
      </c>
      <c r="E1541">
        <v>511300</v>
      </c>
      <c r="H1541" t="s">
        <v>832</v>
      </c>
      <c r="K1541">
        <v>0</v>
      </c>
      <c r="M1541">
        <v>0</v>
      </c>
      <c r="O1541">
        <v>0</v>
      </c>
    </row>
    <row r="1542" spans="3:18" x14ac:dyDescent="0.25">
      <c r="C1542" t="s">
        <v>174</v>
      </c>
      <c r="D1542" t="s">
        <v>176</v>
      </c>
      <c r="E1542">
        <v>5510204</v>
      </c>
      <c r="H1542" t="s">
        <v>421</v>
      </c>
      <c r="K1542" s="40">
        <v>1107</v>
      </c>
      <c r="M1542" s="40">
        <v>1107</v>
      </c>
      <c r="O1542">
        <v>0</v>
      </c>
    </row>
    <row r="1543" spans="3:18" x14ac:dyDescent="0.25">
      <c r="C1543" t="s">
        <v>174</v>
      </c>
      <c r="D1543" t="s">
        <v>176</v>
      </c>
      <c r="E1543">
        <v>5510604</v>
      </c>
      <c r="H1543" t="s">
        <v>422</v>
      </c>
      <c r="K1543" s="40">
        <v>24293.4</v>
      </c>
      <c r="M1543" s="40">
        <v>25581.41</v>
      </c>
      <c r="O1543" s="40">
        <v>-1288.01</v>
      </c>
      <c r="Q1543">
        <v>-5</v>
      </c>
    </row>
    <row r="1544" spans="3:18" x14ac:dyDescent="0.25">
      <c r="C1544" t="s">
        <v>174</v>
      </c>
      <c r="D1544" t="s">
        <v>176</v>
      </c>
      <c r="E1544">
        <v>5510871</v>
      </c>
      <c r="H1544" t="s">
        <v>1746</v>
      </c>
      <c r="K1544">
        <v>0</v>
      </c>
      <c r="M1544">
        <v>0</v>
      </c>
      <c r="O1544">
        <v>0</v>
      </c>
    </row>
    <row r="1545" spans="3:18" x14ac:dyDescent="0.25">
      <c r="C1545" t="s">
        <v>174</v>
      </c>
      <c r="D1545" t="s">
        <v>176</v>
      </c>
      <c r="E1545">
        <v>5511101</v>
      </c>
      <c r="H1545" t="s">
        <v>825</v>
      </c>
      <c r="K1545">
        <v>0</v>
      </c>
      <c r="M1545">
        <v>0</v>
      </c>
      <c r="O1545">
        <v>0</v>
      </c>
    </row>
    <row r="1546" spans="3:18" x14ac:dyDescent="0.25">
      <c r="C1546" t="s">
        <v>174</v>
      </c>
      <c r="D1546" t="s">
        <v>176</v>
      </c>
      <c r="E1546">
        <v>5511200</v>
      </c>
      <c r="H1546" t="s">
        <v>423</v>
      </c>
      <c r="K1546" s="40">
        <v>20714.78</v>
      </c>
      <c r="M1546" s="40">
        <v>20544.77</v>
      </c>
      <c r="O1546">
        <v>170.01</v>
      </c>
      <c r="Q1546">
        <v>0.8</v>
      </c>
    </row>
    <row r="1547" spans="3:18" x14ac:dyDescent="0.25">
      <c r="C1547" t="s">
        <v>174</v>
      </c>
      <c r="D1547" t="s">
        <v>176</v>
      </c>
      <c r="E1547">
        <v>5511203</v>
      </c>
      <c r="H1547" t="s">
        <v>1747</v>
      </c>
      <c r="K1547">
        <v>0</v>
      </c>
      <c r="M1547">
        <v>0</v>
      </c>
      <c r="O1547">
        <v>0</v>
      </c>
    </row>
    <row r="1548" spans="3:18" x14ac:dyDescent="0.25">
      <c r="E1548" t="s">
        <v>424</v>
      </c>
      <c r="K1548" s="40">
        <v>46115.18</v>
      </c>
      <c r="M1548" s="40">
        <v>47233.18</v>
      </c>
      <c r="O1548" s="40">
        <v>-1118</v>
      </c>
      <c r="Q1548">
        <v>-2.4</v>
      </c>
      <c r="R1548" t="s">
        <v>205</v>
      </c>
    </row>
    <row r="1549" spans="3:18" x14ac:dyDescent="0.25">
      <c r="C1549" t="s">
        <v>174</v>
      </c>
      <c r="D1549" t="s">
        <v>176</v>
      </c>
      <c r="E1549">
        <v>5510107</v>
      </c>
      <c r="H1549" t="s">
        <v>425</v>
      </c>
      <c r="K1549" s="40">
        <v>27510.34</v>
      </c>
      <c r="M1549" s="40">
        <v>18892.34</v>
      </c>
      <c r="O1549" s="40">
        <v>8618</v>
      </c>
      <c r="Q1549">
        <v>45.6</v>
      </c>
    </row>
    <row r="1550" spans="3:18" x14ac:dyDescent="0.25">
      <c r="C1550" t="s">
        <v>174</v>
      </c>
      <c r="D1550" t="s">
        <v>176</v>
      </c>
      <c r="E1550">
        <v>5510110</v>
      </c>
      <c r="H1550" t="s">
        <v>426</v>
      </c>
      <c r="K1550" s="40">
        <v>3044</v>
      </c>
      <c r="M1550" s="40">
        <v>3044</v>
      </c>
      <c r="O1550">
        <v>0</v>
      </c>
    </row>
    <row r="1551" spans="3:18" x14ac:dyDescent="0.25">
      <c r="C1551" t="s">
        <v>174</v>
      </c>
      <c r="D1551" t="s">
        <v>176</v>
      </c>
      <c r="E1551">
        <v>5510119</v>
      </c>
      <c r="H1551" t="s">
        <v>427</v>
      </c>
      <c r="K1551" s="40">
        <v>228500</v>
      </c>
      <c r="M1551" s="40">
        <v>193000</v>
      </c>
      <c r="O1551" s="40">
        <v>35500</v>
      </c>
      <c r="Q1551">
        <v>18.399999999999999</v>
      </c>
    </row>
    <row r="1552" spans="3:18" x14ac:dyDescent="0.25">
      <c r="C1552" t="s">
        <v>174</v>
      </c>
      <c r="D1552" t="s">
        <v>176</v>
      </c>
      <c r="E1552">
        <v>5510407</v>
      </c>
      <c r="H1552" t="s">
        <v>428</v>
      </c>
      <c r="K1552" s="40">
        <v>3524.23</v>
      </c>
      <c r="M1552" s="40">
        <v>2894.87</v>
      </c>
      <c r="O1552">
        <v>629.36</v>
      </c>
      <c r="Q1552">
        <v>21.7</v>
      </c>
    </row>
    <row r="1553" spans="3:18" x14ac:dyDescent="0.25">
      <c r="C1553" t="s">
        <v>174</v>
      </c>
      <c r="D1553" t="s">
        <v>176</v>
      </c>
      <c r="E1553">
        <v>5510507</v>
      </c>
      <c r="H1553" t="s">
        <v>429</v>
      </c>
      <c r="K1553" s="40">
        <v>2130</v>
      </c>
      <c r="M1553" s="40">
        <v>2130</v>
      </c>
      <c r="O1553">
        <v>0</v>
      </c>
    </row>
    <row r="1554" spans="3:18" x14ac:dyDescent="0.25">
      <c r="C1554" t="s">
        <v>174</v>
      </c>
      <c r="D1554" t="s">
        <v>176</v>
      </c>
      <c r="E1554">
        <v>5510510</v>
      </c>
      <c r="H1554" t="s">
        <v>430</v>
      </c>
      <c r="K1554" s="40">
        <v>22377.48</v>
      </c>
      <c r="M1554" s="40">
        <v>18647.900000000001</v>
      </c>
      <c r="O1554" s="40">
        <v>3729.58</v>
      </c>
      <c r="Q1554">
        <v>20</v>
      </c>
    </row>
    <row r="1555" spans="3:18" x14ac:dyDescent="0.25">
      <c r="C1555" t="s">
        <v>174</v>
      </c>
      <c r="D1555" t="s">
        <v>176</v>
      </c>
      <c r="E1555">
        <v>5510600</v>
      </c>
      <c r="H1555" t="s">
        <v>1748</v>
      </c>
      <c r="K1555">
        <v>0</v>
      </c>
      <c r="M1555">
        <v>0</v>
      </c>
      <c r="O1555">
        <v>0</v>
      </c>
    </row>
    <row r="1556" spans="3:18" x14ac:dyDescent="0.25">
      <c r="C1556" t="s">
        <v>174</v>
      </c>
      <c r="D1556" t="s">
        <v>176</v>
      </c>
      <c r="E1556">
        <v>5511207</v>
      </c>
      <c r="H1556" t="s">
        <v>1749</v>
      </c>
      <c r="K1556">
        <v>0</v>
      </c>
      <c r="M1556">
        <v>0</v>
      </c>
      <c r="O1556">
        <v>0</v>
      </c>
    </row>
    <row r="1557" spans="3:18" x14ac:dyDescent="0.25">
      <c r="K1557" s="40">
        <v>287086.05</v>
      </c>
      <c r="M1557" s="40">
        <v>238609.11</v>
      </c>
      <c r="O1557" s="40">
        <v>48476.94</v>
      </c>
      <c r="Q1557">
        <v>20.3</v>
      </c>
      <c r="R1557" t="s">
        <v>205</v>
      </c>
    </row>
    <row r="1558" spans="3:18" x14ac:dyDescent="0.25">
      <c r="C1558" t="s">
        <v>174</v>
      </c>
      <c r="D1558" t="s">
        <v>176</v>
      </c>
      <c r="E1558">
        <v>430105</v>
      </c>
      <c r="H1558" t="s">
        <v>1750</v>
      </c>
      <c r="K1558">
        <v>0</v>
      </c>
      <c r="M1558">
        <v>0</v>
      </c>
      <c r="O1558">
        <v>0</v>
      </c>
    </row>
    <row r="1559" spans="3:18" x14ac:dyDescent="0.25">
      <c r="C1559" t="s">
        <v>174</v>
      </c>
      <c r="D1559" t="s">
        <v>176</v>
      </c>
      <c r="E1559">
        <v>500100</v>
      </c>
      <c r="H1559" t="s">
        <v>843</v>
      </c>
      <c r="K1559">
        <v>0</v>
      </c>
      <c r="M1559">
        <v>0</v>
      </c>
      <c r="O1559">
        <v>0</v>
      </c>
    </row>
    <row r="1560" spans="3:18" x14ac:dyDescent="0.25">
      <c r="C1560" t="s">
        <v>174</v>
      </c>
      <c r="D1560" t="s">
        <v>176</v>
      </c>
      <c r="E1560">
        <v>500101</v>
      </c>
      <c r="H1560" t="s">
        <v>1751</v>
      </c>
      <c r="K1560">
        <v>0</v>
      </c>
      <c r="M1560">
        <v>0</v>
      </c>
      <c r="O1560">
        <v>0</v>
      </c>
    </row>
    <row r="1561" spans="3:18" x14ac:dyDescent="0.25">
      <c r="C1561" t="s">
        <v>174</v>
      </c>
      <c r="D1561" t="s">
        <v>176</v>
      </c>
      <c r="E1561">
        <v>500102</v>
      </c>
      <c r="H1561" t="s">
        <v>1752</v>
      </c>
      <c r="K1561">
        <v>0</v>
      </c>
      <c r="M1561">
        <v>0</v>
      </c>
      <c r="O1561">
        <v>0</v>
      </c>
    </row>
    <row r="1562" spans="3:18" x14ac:dyDescent="0.25">
      <c r="C1562" t="s">
        <v>174</v>
      </c>
      <c r="D1562" t="s">
        <v>176</v>
      </c>
      <c r="E1562">
        <v>500103</v>
      </c>
      <c r="H1562" t="s">
        <v>1753</v>
      </c>
      <c r="K1562">
        <v>0</v>
      </c>
      <c r="M1562">
        <v>0</v>
      </c>
      <c r="O1562">
        <v>0</v>
      </c>
    </row>
    <row r="1563" spans="3:18" x14ac:dyDescent="0.25">
      <c r="C1563" t="s">
        <v>174</v>
      </c>
      <c r="D1563" t="s">
        <v>176</v>
      </c>
      <c r="E1563">
        <v>500104</v>
      </c>
      <c r="H1563" t="s">
        <v>1754</v>
      </c>
      <c r="K1563">
        <v>0</v>
      </c>
      <c r="M1563">
        <v>0</v>
      </c>
      <c r="O1563">
        <v>0</v>
      </c>
    </row>
    <row r="1564" spans="3:18" x14ac:dyDescent="0.25">
      <c r="C1564" t="s">
        <v>174</v>
      </c>
      <c r="D1564" t="s">
        <v>176</v>
      </c>
      <c r="E1564">
        <v>500105</v>
      </c>
      <c r="H1564" t="s">
        <v>1755</v>
      </c>
      <c r="K1564">
        <v>0</v>
      </c>
      <c r="M1564">
        <v>0</v>
      </c>
      <c r="O1564">
        <v>0</v>
      </c>
    </row>
    <row r="1565" spans="3:18" x14ac:dyDescent="0.25">
      <c r="C1565" t="s">
        <v>174</v>
      </c>
      <c r="D1565" t="s">
        <v>176</v>
      </c>
      <c r="E1565">
        <v>500106</v>
      </c>
      <c r="H1565" t="s">
        <v>1756</v>
      </c>
      <c r="K1565">
        <v>0</v>
      </c>
      <c r="M1565">
        <v>0</v>
      </c>
      <c r="O1565">
        <v>0</v>
      </c>
    </row>
    <row r="1566" spans="3:18" x14ac:dyDescent="0.25">
      <c r="C1566" t="s">
        <v>174</v>
      </c>
      <c r="D1566" t="s">
        <v>176</v>
      </c>
      <c r="E1566">
        <v>500108</v>
      </c>
      <c r="H1566" t="s">
        <v>1757</v>
      </c>
      <c r="K1566">
        <v>0</v>
      </c>
      <c r="M1566">
        <v>0</v>
      </c>
      <c r="O1566">
        <v>0</v>
      </c>
    </row>
    <row r="1567" spans="3:18" x14ac:dyDescent="0.25">
      <c r="C1567" t="s">
        <v>174</v>
      </c>
      <c r="D1567" t="s">
        <v>176</v>
      </c>
      <c r="E1567">
        <v>500109</v>
      </c>
      <c r="H1567" t="s">
        <v>844</v>
      </c>
      <c r="K1567">
        <v>0</v>
      </c>
      <c r="M1567">
        <v>0</v>
      </c>
      <c r="O1567">
        <v>0</v>
      </c>
    </row>
    <row r="1568" spans="3:18" x14ac:dyDescent="0.25">
      <c r="C1568" t="s">
        <v>174</v>
      </c>
      <c r="D1568" t="s">
        <v>176</v>
      </c>
      <c r="E1568">
        <v>5500100</v>
      </c>
      <c r="H1568" t="s">
        <v>431</v>
      </c>
      <c r="K1568" s="40">
        <v>20720755.199999999</v>
      </c>
      <c r="M1568" s="40">
        <v>17226088.620000001</v>
      </c>
      <c r="O1568" s="40">
        <v>3494666.58</v>
      </c>
      <c r="Q1568">
        <v>20.3</v>
      </c>
    </row>
    <row r="1569" spans="3:17" x14ac:dyDescent="0.25">
      <c r="C1569" t="s">
        <v>174</v>
      </c>
      <c r="D1569" t="s">
        <v>176</v>
      </c>
      <c r="E1569">
        <v>5500109</v>
      </c>
      <c r="H1569" t="s">
        <v>1758</v>
      </c>
      <c r="K1569">
        <v>0</v>
      </c>
      <c r="M1569">
        <v>0</v>
      </c>
      <c r="O1569">
        <v>0</v>
      </c>
    </row>
    <row r="1570" spans="3:17" x14ac:dyDescent="0.25">
      <c r="C1570" t="s">
        <v>174</v>
      </c>
      <c r="D1570" t="s">
        <v>176</v>
      </c>
      <c r="E1570">
        <v>5500113</v>
      </c>
      <c r="H1570" t="s">
        <v>1759</v>
      </c>
      <c r="K1570">
        <v>0</v>
      </c>
      <c r="M1570">
        <v>0</v>
      </c>
      <c r="O1570">
        <v>0</v>
      </c>
    </row>
    <row r="1571" spans="3:17" x14ac:dyDescent="0.25">
      <c r="C1571" t="s">
        <v>174</v>
      </c>
      <c r="D1571" t="s">
        <v>176</v>
      </c>
      <c r="E1571">
        <v>5500116</v>
      </c>
      <c r="H1571" t="s">
        <v>432</v>
      </c>
      <c r="K1571" s="40">
        <v>385261.44</v>
      </c>
      <c r="M1571" s="40">
        <v>326877.68</v>
      </c>
      <c r="O1571" s="40">
        <v>58383.76</v>
      </c>
      <c r="Q1571">
        <v>17.899999999999999</v>
      </c>
    </row>
    <row r="1572" spans="3:17" x14ac:dyDescent="0.25">
      <c r="C1572" t="s">
        <v>174</v>
      </c>
      <c r="D1572" t="s">
        <v>176</v>
      </c>
      <c r="E1572">
        <v>5500119</v>
      </c>
      <c r="H1572" t="s">
        <v>433</v>
      </c>
      <c r="K1572" s="40">
        <v>431630.59</v>
      </c>
      <c r="M1572" s="40">
        <v>309274.42</v>
      </c>
      <c r="O1572" s="40">
        <v>122356.17</v>
      </c>
      <c r="Q1572">
        <v>39.6</v>
      </c>
    </row>
    <row r="1573" spans="3:17" x14ac:dyDescent="0.25">
      <c r="C1573" t="s">
        <v>174</v>
      </c>
      <c r="D1573" t="s">
        <v>176</v>
      </c>
      <c r="E1573">
        <v>5500300</v>
      </c>
      <c r="H1573" t="s">
        <v>434</v>
      </c>
      <c r="K1573" s="40">
        <v>32846.550000000003</v>
      </c>
      <c r="M1573" s="40">
        <v>27269.4</v>
      </c>
      <c r="O1573" s="40">
        <v>5577.15</v>
      </c>
      <c r="Q1573">
        <v>20.5</v>
      </c>
    </row>
    <row r="1574" spans="3:17" x14ac:dyDescent="0.25">
      <c r="C1574" t="s">
        <v>174</v>
      </c>
      <c r="D1574" t="s">
        <v>176</v>
      </c>
      <c r="E1574">
        <v>5500301</v>
      </c>
      <c r="H1574" t="s">
        <v>435</v>
      </c>
      <c r="K1574" s="40">
        <v>176117.31</v>
      </c>
      <c r="M1574" s="40">
        <v>146631.07</v>
      </c>
      <c r="O1574" s="40">
        <v>29486.240000000002</v>
      </c>
      <c r="Q1574">
        <v>20.100000000000001</v>
      </c>
    </row>
    <row r="1575" spans="3:17" x14ac:dyDescent="0.25">
      <c r="C1575" t="s">
        <v>174</v>
      </c>
      <c r="D1575" t="s">
        <v>176</v>
      </c>
      <c r="E1575">
        <v>5500303</v>
      </c>
      <c r="H1575" t="s">
        <v>436</v>
      </c>
      <c r="K1575" s="40">
        <v>1413.82</v>
      </c>
      <c r="M1575" s="40">
        <v>1148.81</v>
      </c>
      <c r="O1575">
        <v>265.01</v>
      </c>
      <c r="Q1575">
        <v>23.1</v>
      </c>
    </row>
    <row r="1576" spans="3:17" x14ac:dyDescent="0.25">
      <c r="C1576" t="s">
        <v>174</v>
      </c>
      <c r="D1576" t="s">
        <v>176</v>
      </c>
      <c r="E1576">
        <v>5500304</v>
      </c>
      <c r="H1576" t="s">
        <v>437</v>
      </c>
      <c r="K1576" s="40">
        <v>2968.86</v>
      </c>
      <c r="M1576" s="40">
        <v>2445.4299999999998</v>
      </c>
      <c r="O1576">
        <v>523.42999999999995</v>
      </c>
      <c r="Q1576">
        <v>21.4</v>
      </c>
    </row>
    <row r="1577" spans="3:17" x14ac:dyDescent="0.25">
      <c r="C1577" t="s">
        <v>174</v>
      </c>
      <c r="D1577" t="s">
        <v>176</v>
      </c>
      <c r="E1577">
        <v>5500305</v>
      </c>
      <c r="H1577" t="s">
        <v>438</v>
      </c>
      <c r="K1577" s="40">
        <v>162551.79999999999</v>
      </c>
      <c r="M1577" s="40">
        <v>122854.18</v>
      </c>
      <c r="O1577" s="40">
        <v>39697.620000000003</v>
      </c>
      <c r="Q1577">
        <v>32.299999999999997</v>
      </c>
    </row>
    <row r="1578" spans="3:17" x14ac:dyDescent="0.25">
      <c r="C1578" t="s">
        <v>174</v>
      </c>
      <c r="D1578" t="s">
        <v>176</v>
      </c>
      <c r="E1578">
        <v>5500306</v>
      </c>
      <c r="H1578" t="s">
        <v>1760</v>
      </c>
      <c r="K1578">
        <v>0</v>
      </c>
      <c r="M1578">
        <v>0</v>
      </c>
      <c r="O1578">
        <v>0</v>
      </c>
    </row>
    <row r="1579" spans="3:17" x14ac:dyDescent="0.25">
      <c r="C1579" t="s">
        <v>174</v>
      </c>
      <c r="D1579" t="s">
        <v>176</v>
      </c>
      <c r="E1579">
        <v>5500307</v>
      </c>
      <c r="H1579" t="s">
        <v>439</v>
      </c>
      <c r="K1579" s="40">
        <v>11103.55</v>
      </c>
      <c r="M1579" s="40">
        <v>8855.77</v>
      </c>
      <c r="O1579" s="40">
        <v>2247.7800000000002</v>
      </c>
      <c r="Q1579">
        <v>25.4</v>
      </c>
    </row>
    <row r="1580" spans="3:17" x14ac:dyDescent="0.25">
      <c r="C1580" t="s">
        <v>174</v>
      </c>
      <c r="D1580" t="s">
        <v>176</v>
      </c>
      <c r="E1580">
        <v>5500400</v>
      </c>
      <c r="H1580" t="s">
        <v>440</v>
      </c>
      <c r="K1580" s="40">
        <v>1137353.95</v>
      </c>
      <c r="M1580" s="40">
        <v>807626.02</v>
      </c>
      <c r="O1580" s="40">
        <v>329727.93</v>
      </c>
      <c r="Q1580">
        <v>40.799999999999997</v>
      </c>
    </row>
    <row r="1581" spans="3:17" x14ac:dyDescent="0.25">
      <c r="C1581" t="s">
        <v>174</v>
      </c>
      <c r="D1581" t="s">
        <v>176</v>
      </c>
      <c r="E1581">
        <v>5500500</v>
      </c>
      <c r="H1581" t="s">
        <v>1761</v>
      </c>
      <c r="K1581">
        <v>0</v>
      </c>
      <c r="M1581">
        <v>0</v>
      </c>
      <c r="O1581">
        <v>0</v>
      </c>
    </row>
    <row r="1582" spans="3:17" x14ac:dyDescent="0.25">
      <c r="C1582" t="s">
        <v>174</v>
      </c>
      <c r="D1582" t="s">
        <v>176</v>
      </c>
      <c r="E1582">
        <v>5500501</v>
      </c>
      <c r="H1582" t="s">
        <v>441</v>
      </c>
      <c r="K1582" s="40">
        <v>66412.2</v>
      </c>
      <c r="M1582" s="40">
        <v>55343.5</v>
      </c>
      <c r="O1582" s="40">
        <v>11068.7</v>
      </c>
      <c r="Q1582">
        <v>20</v>
      </c>
    </row>
    <row r="1583" spans="3:17" x14ac:dyDescent="0.25">
      <c r="C1583" t="s">
        <v>174</v>
      </c>
      <c r="D1583" t="s">
        <v>176</v>
      </c>
      <c r="E1583">
        <v>5510606</v>
      </c>
      <c r="H1583" t="s">
        <v>442</v>
      </c>
      <c r="K1583" s="40">
        <v>435448.73</v>
      </c>
      <c r="M1583" s="40">
        <v>375688.18</v>
      </c>
      <c r="O1583" s="40">
        <v>59760.55</v>
      </c>
      <c r="Q1583">
        <v>15.9</v>
      </c>
    </row>
    <row r="1584" spans="3:17" x14ac:dyDescent="0.25">
      <c r="C1584" t="s">
        <v>174</v>
      </c>
      <c r="D1584" t="s">
        <v>176</v>
      </c>
      <c r="E1584">
        <v>5510607</v>
      </c>
      <c r="H1584" t="s">
        <v>1762</v>
      </c>
      <c r="K1584">
        <v>0</v>
      </c>
      <c r="M1584">
        <v>0</v>
      </c>
      <c r="O1584">
        <v>0</v>
      </c>
    </row>
    <row r="1585" spans="3:18" x14ac:dyDescent="0.25">
      <c r="C1585" t="s">
        <v>174</v>
      </c>
      <c r="D1585" t="s">
        <v>176</v>
      </c>
      <c r="E1585">
        <v>5510608</v>
      </c>
      <c r="H1585" t="s">
        <v>1763</v>
      </c>
      <c r="K1585">
        <v>0</v>
      </c>
      <c r="M1585">
        <v>0</v>
      </c>
      <c r="O1585">
        <v>0</v>
      </c>
    </row>
    <row r="1586" spans="3:18" x14ac:dyDescent="0.25">
      <c r="C1586" t="s">
        <v>174</v>
      </c>
      <c r="D1586" t="s">
        <v>176</v>
      </c>
      <c r="E1586">
        <v>5511201</v>
      </c>
      <c r="H1586" t="s">
        <v>443</v>
      </c>
      <c r="K1586" s="40">
        <v>10500</v>
      </c>
      <c r="M1586" s="40">
        <v>10500</v>
      </c>
      <c r="O1586">
        <v>0</v>
      </c>
    </row>
    <row r="1587" spans="3:18" x14ac:dyDescent="0.25">
      <c r="C1587" t="s">
        <v>174</v>
      </c>
      <c r="D1587" t="s">
        <v>176</v>
      </c>
      <c r="E1587">
        <v>5540000</v>
      </c>
      <c r="H1587" t="s">
        <v>444</v>
      </c>
      <c r="K1587" s="40">
        <v>10720.39</v>
      </c>
      <c r="M1587" s="40">
        <v>10720.39</v>
      </c>
      <c r="O1587">
        <v>0</v>
      </c>
    </row>
    <row r="1588" spans="3:18" x14ac:dyDescent="0.25">
      <c r="C1588" t="s">
        <v>174</v>
      </c>
      <c r="D1588" t="s">
        <v>176</v>
      </c>
      <c r="E1588">
        <v>5540001</v>
      </c>
      <c r="H1588" t="s">
        <v>445</v>
      </c>
      <c r="K1588" s="40">
        <v>1025430.89</v>
      </c>
      <c r="M1588" s="40">
        <v>1025430.89</v>
      </c>
      <c r="O1588">
        <v>0</v>
      </c>
    </row>
    <row r="1589" spans="3:18" x14ac:dyDescent="0.25">
      <c r="C1589" t="s">
        <v>174</v>
      </c>
      <c r="D1589" t="s">
        <v>176</v>
      </c>
      <c r="E1589">
        <v>5540008</v>
      </c>
      <c r="H1589" t="s">
        <v>1764</v>
      </c>
      <c r="K1589">
        <v>0</v>
      </c>
      <c r="M1589">
        <v>0</v>
      </c>
      <c r="O1589">
        <v>0</v>
      </c>
    </row>
    <row r="1590" spans="3:18" x14ac:dyDescent="0.25">
      <c r="C1590" t="s">
        <v>174</v>
      </c>
      <c r="D1590" t="s">
        <v>176</v>
      </c>
      <c r="E1590">
        <v>5540009</v>
      </c>
      <c r="H1590" t="s">
        <v>444</v>
      </c>
      <c r="K1590">
        <v>0</v>
      </c>
      <c r="M1590">
        <v>0</v>
      </c>
      <c r="O1590">
        <v>0</v>
      </c>
    </row>
    <row r="1591" spans="3:18" x14ac:dyDescent="0.25">
      <c r="C1591" t="s">
        <v>174</v>
      </c>
      <c r="D1591" t="s">
        <v>176</v>
      </c>
      <c r="E1591">
        <v>5540010</v>
      </c>
      <c r="H1591" t="s">
        <v>1765</v>
      </c>
      <c r="K1591">
        <v>0</v>
      </c>
      <c r="M1591">
        <v>0</v>
      </c>
      <c r="O1591">
        <v>0</v>
      </c>
    </row>
    <row r="1592" spans="3:18" x14ac:dyDescent="0.25">
      <c r="C1592" t="s">
        <v>174</v>
      </c>
      <c r="D1592" t="s">
        <v>176</v>
      </c>
      <c r="E1592">
        <v>5540050</v>
      </c>
      <c r="H1592" t="s">
        <v>1766</v>
      </c>
      <c r="K1592">
        <v>0</v>
      </c>
      <c r="M1592">
        <v>0</v>
      </c>
      <c r="O1592">
        <v>0</v>
      </c>
    </row>
    <row r="1593" spans="3:18" x14ac:dyDescent="0.25">
      <c r="C1593" t="s">
        <v>174</v>
      </c>
      <c r="D1593" t="s">
        <v>176</v>
      </c>
      <c r="E1593">
        <v>5540051</v>
      </c>
      <c r="H1593" t="s">
        <v>1767</v>
      </c>
      <c r="K1593">
        <v>0</v>
      </c>
      <c r="M1593">
        <v>0</v>
      </c>
      <c r="O1593">
        <v>0</v>
      </c>
    </row>
    <row r="1594" spans="3:18" x14ac:dyDescent="0.25">
      <c r="C1594" t="s">
        <v>174</v>
      </c>
      <c r="D1594" t="s">
        <v>176</v>
      </c>
      <c r="E1594">
        <v>5540052</v>
      </c>
      <c r="H1594" t="s">
        <v>1768</v>
      </c>
      <c r="K1594">
        <v>0</v>
      </c>
      <c r="M1594">
        <v>0</v>
      </c>
      <c r="O1594">
        <v>0</v>
      </c>
    </row>
    <row r="1595" spans="3:18" x14ac:dyDescent="0.25">
      <c r="C1595" t="s">
        <v>174</v>
      </c>
      <c r="D1595" t="s">
        <v>176</v>
      </c>
      <c r="E1595">
        <v>5540053</v>
      </c>
      <c r="H1595" t="s">
        <v>1769</v>
      </c>
      <c r="K1595">
        <v>0</v>
      </c>
      <c r="M1595">
        <v>0</v>
      </c>
      <c r="O1595">
        <v>0</v>
      </c>
    </row>
    <row r="1596" spans="3:18" x14ac:dyDescent="0.25">
      <c r="C1596" t="s">
        <v>174</v>
      </c>
      <c r="D1596" t="s">
        <v>176</v>
      </c>
      <c r="E1596">
        <v>5540054</v>
      </c>
      <c r="H1596" t="s">
        <v>1770</v>
      </c>
      <c r="K1596">
        <v>0</v>
      </c>
      <c r="M1596">
        <v>0</v>
      </c>
      <c r="O1596">
        <v>0</v>
      </c>
    </row>
    <row r="1597" spans="3:18" x14ac:dyDescent="0.25">
      <c r="C1597" t="s">
        <v>174</v>
      </c>
      <c r="D1597" t="s">
        <v>176</v>
      </c>
      <c r="E1597">
        <v>5540055</v>
      </c>
      <c r="H1597" t="s">
        <v>1771</v>
      </c>
      <c r="K1597">
        <v>0</v>
      </c>
      <c r="M1597">
        <v>0</v>
      </c>
      <c r="O1597">
        <v>0</v>
      </c>
    </row>
    <row r="1598" spans="3:18" x14ac:dyDescent="0.25">
      <c r="E1598" t="s">
        <v>446</v>
      </c>
      <c r="K1598" s="40">
        <v>24610515.280000001</v>
      </c>
      <c r="M1598" s="40">
        <v>20456754.359999999</v>
      </c>
      <c r="O1598" s="40">
        <v>4153760.92</v>
      </c>
      <c r="Q1598">
        <v>20.3</v>
      </c>
      <c r="R1598" t="s">
        <v>205</v>
      </c>
    </row>
    <row r="1599" spans="3:18" x14ac:dyDescent="0.25">
      <c r="C1599" t="s">
        <v>174</v>
      </c>
      <c r="D1599" t="s">
        <v>176</v>
      </c>
      <c r="E1599">
        <v>420709</v>
      </c>
      <c r="H1599" t="s">
        <v>447</v>
      </c>
      <c r="K1599">
        <v>0</v>
      </c>
      <c r="M1599">
        <v>0</v>
      </c>
      <c r="O1599">
        <v>0</v>
      </c>
    </row>
    <row r="1600" spans="3:18" x14ac:dyDescent="0.25">
      <c r="C1600" t="s">
        <v>174</v>
      </c>
      <c r="D1600" t="s">
        <v>176</v>
      </c>
      <c r="E1600">
        <v>420710</v>
      </c>
      <c r="H1600" t="s">
        <v>448</v>
      </c>
      <c r="K1600">
        <v>0</v>
      </c>
      <c r="M1600">
        <v>0</v>
      </c>
      <c r="O1600">
        <v>0</v>
      </c>
    </row>
    <row r="1601" spans="3:18" x14ac:dyDescent="0.25">
      <c r="C1601" t="s">
        <v>174</v>
      </c>
      <c r="D1601" t="s">
        <v>176</v>
      </c>
      <c r="E1601">
        <v>4420709</v>
      </c>
      <c r="H1601" t="s">
        <v>447</v>
      </c>
      <c r="K1601" s="40">
        <v>34279197.020000003</v>
      </c>
      <c r="M1601" s="40">
        <v>445746.12</v>
      </c>
      <c r="O1601" s="40">
        <v>33833450.899999999</v>
      </c>
      <c r="Q1601">
        <v>7590.3</v>
      </c>
    </row>
    <row r="1602" spans="3:18" x14ac:dyDescent="0.25">
      <c r="C1602" t="s">
        <v>174</v>
      </c>
      <c r="D1602" t="s">
        <v>176</v>
      </c>
      <c r="E1602">
        <v>4420710</v>
      </c>
      <c r="H1602" t="s">
        <v>448</v>
      </c>
      <c r="K1602" s="40">
        <v>-41329485.840000004</v>
      </c>
      <c r="M1602" s="40">
        <v>-4938419.93</v>
      </c>
      <c r="O1602" s="40">
        <v>-36391065.909999996</v>
      </c>
      <c r="Q1602">
        <v>-736.9</v>
      </c>
    </row>
    <row r="1603" spans="3:18" x14ac:dyDescent="0.25">
      <c r="C1603" t="s">
        <v>174</v>
      </c>
      <c r="D1603" t="s">
        <v>176</v>
      </c>
      <c r="E1603">
        <v>4420719</v>
      </c>
      <c r="H1603" t="s">
        <v>1772</v>
      </c>
      <c r="K1603">
        <v>0</v>
      </c>
      <c r="M1603">
        <v>0</v>
      </c>
      <c r="O1603">
        <v>0</v>
      </c>
    </row>
    <row r="1604" spans="3:18" x14ac:dyDescent="0.25">
      <c r="C1604" t="s">
        <v>174</v>
      </c>
      <c r="D1604" t="s">
        <v>176</v>
      </c>
      <c r="E1604">
        <v>4420730</v>
      </c>
      <c r="H1604" t="s">
        <v>1773</v>
      </c>
      <c r="K1604">
        <v>0</v>
      </c>
      <c r="M1604">
        <v>0</v>
      </c>
      <c r="O1604">
        <v>0</v>
      </c>
    </row>
    <row r="1605" spans="3:18" x14ac:dyDescent="0.25">
      <c r="C1605" t="s">
        <v>174</v>
      </c>
      <c r="D1605" t="s">
        <v>176</v>
      </c>
      <c r="E1605">
        <v>5510505</v>
      </c>
      <c r="H1605" t="s">
        <v>449</v>
      </c>
      <c r="K1605" s="40">
        <v>65541.95</v>
      </c>
      <c r="M1605" s="40">
        <v>43157.55</v>
      </c>
      <c r="O1605" s="40">
        <v>22384.400000000001</v>
      </c>
      <c r="Q1605">
        <v>51.9</v>
      </c>
    </row>
    <row r="1606" spans="3:18" x14ac:dyDescent="0.25">
      <c r="E1606" t="s">
        <v>450</v>
      </c>
      <c r="K1606" s="40">
        <v>-6984746.8700000001</v>
      </c>
      <c r="M1606" s="40">
        <v>-4449516.26</v>
      </c>
      <c r="O1606" s="40">
        <v>-2535230.61</v>
      </c>
      <c r="Q1606">
        <v>-57</v>
      </c>
      <c r="R1606" t="s">
        <v>205</v>
      </c>
    </row>
    <row r="1607" spans="3:18" x14ac:dyDescent="0.25">
      <c r="C1607" t="s">
        <v>174</v>
      </c>
      <c r="D1607" t="s">
        <v>176</v>
      </c>
      <c r="E1607">
        <v>420712</v>
      </c>
      <c r="H1607" t="s">
        <v>447</v>
      </c>
      <c r="K1607">
        <v>0</v>
      </c>
      <c r="M1607">
        <v>0</v>
      </c>
      <c r="O1607">
        <v>0</v>
      </c>
    </row>
    <row r="1608" spans="3:18" x14ac:dyDescent="0.25">
      <c r="C1608" t="s">
        <v>174</v>
      </c>
      <c r="D1608" t="s">
        <v>176</v>
      </c>
      <c r="E1608">
        <v>420713</v>
      </c>
      <c r="H1608" t="s">
        <v>448</v>
      </c>
      <c r="K1608">
        <v>0</v>
      </c>
      <c r="M1608">
        <v>0</v>
      </c>
      <c r="O1608">
        <v>0</v>
      </c>
    </row>
    <row r="1609" spans="3:18" x14ac:dyDescent="0.25">
      <c r="C1609" t="s">
        <v>174</v>
      </c>
      <c r="D1609" t="s">
        <v>176</v>
      </c>
      <c r="E1609">
        <v>420714</v>
      </c>
      <c r="H1609" t="s">
        <v>448</v>
      </c>
      <c r="K1609">
        <v>0</v>
      </c>
      <c r="M1609">
        <v>0</v>
      </c>
      <c r="O1609">
        <v>0</v>
      </c>
    </row>
    <row r="1610" spans="3:18" x14ac:dyDescent="0.25">
      <c r="C1610" t="s">
        <v>174</v>
      </c>
      <c r="D1610" t="s">
        <v>176</v>
      </c>
      <c r="E1610">
        <v>4420712</v>
      </c>
      <c r="H1610" t="s">
        <v>1774</v>
      </c>
      <c r="K1610">
        <v>0</v>
      </c>
      <c r="M1610">
        <v>0</v>
      </c>
      <c r="O1610">
        <v>0</v>
      </c>
    </row>
    <row r="1611" spans="3:18" x14ac:dyDescent="0.25">
      <c r="C1611" t="s">
        <v>174</v>
      </c>
      <c r="D1611" t="s">
        <v>176</v>
      </c>
      <c r="E1611">
        <v>4420713</v>
      </c>
      <c r="H1611" t="s">
        <v>451</v>
      </c>
      <c r="K1611" s="40">
        <v>25013801.699999999</v>
      </c>
      <c r="M1611" s="40">
        <v>21046335.18</v>
      </c>
      <c r="O1611" s="40">
        <v>3967466.52</v>
      </c>
      <c r="Q1611">
        <v>18.899999999999999</v>
      </c>
    </row>
    <row r="1612" spans="3:18" x14ac:dyDescent="0.25">
      <c r="C1612" t="s">
        <v>174</v>
      </c>
      <c r="D1612" t="s">
        <v>176</v>
      </c>
      <c r="E1612">
        <v>4420725</v>
      </c>
      <c r="H1612" t="s">
        <v>1775</v>
      </c>
      <c r="K1612" s="40">
        <v>-4292.33</v>
      </c>
      <c r="M1612">
        <v>0</v>
      </c>
      <c r="O1612" s="40">
        <v>-4292.33</v>
      </c>
    </row>
    <row r="1613" spans="3:18" x14ac:dyDescent="0.25">
      <c r="C1613" t="s">
        <v>174</v>
      </c>
      <c r="D1613" t="s">
        <v>176</v>
      </c>
      <c r="E1613">
        <v>4420726</v>
      </c>
      <c r="H1613" t="s">
        <v>452</v>
      </c>
      <c r="K1613" s="40">
        <v>-4297558.91</v>
      </c>
      <c r="M1613" s="40">
        <v>-3804843.42</v>
      </c>
      <c r="O1613" s="40">
        <v>-492715.49</v>
      </c>
      <c r="Q1613">
        <v>-12.9</v>
      </c>
    </row>
    <row r="1614" spans="3:18" x14ac:dyDescent="0.25">
      <c r="E1614" t="s">
        <v>453</v>
      </c>
      <c r="K1614" s="40">
        <v>20711950.460000001</v>
      </c>
      <c r="M1614" s="40">
        <v>17241491.760000002</v>
      </c>
      <c r="O1614" s="40">
        <v>3470458.7</v>
      </c>
      <c r="Q1614">
        <v>20.100000000000001</v>
      </c>
      <c r="R1614" t="s">
        <v>205</v>
      </c>
    </row>
    <row r="1615" spans="3:18" x14ac:dyDescent="0.25">
      <c r="E1615" t="s">
        <v>454</v>
      </c>
      <c r="K1615" s="40">
        <v>38898920.100000001</v>
      </c>
      <c r="M1615" s="40">
        <v>33762572.149999999</v>
      </c>
      <c r="O1615" s="40">
        <v>5136347.95</v>
      </c>
      <c r="Q1615">
        <v>15.2</v>
      </c>
      <c r="R1615" t="s">
        <v>201</v>
      </c>
    </row>
    <row r="1616" spans="3:18" x14ac:dyDescent="0.25">
      <c r="E1616" t="s">
        <v>455</v>
      </c>
      <c r="K1616" s="40">
        <v>-59006718.390000001</v>
      </c>
      <c r="M1616" s="40">
        <v>-48053761.780000001</v>
      </c>
      <c r="O1616" s="40">
        <v>-10952956.609999999</v>
      </c>
      <c r="Q1616">
        <v>-22.8</v>
      </c>
      <c r="R1616" t="s">
        <v>325</v>
      </c>
    </row>
    <row r="1618" spans="3:18" x14ac:dyDescent="0.25">
      <c r="E1618" t="s">
        <v>456</v>
      </c>
    </row>
    <row r="1619" spans="3:18" x14ac:dyDescent="0.25">
      <c r="C1619" t="s">
        <v>174</v>
      </c>
      <c r="D1619" t="s">
        <v>176</v>
      </c>
      <c r="E1619">
        <v>430103</v>
      </c>
      <c r="H1619" t="s">
        <v>1776</v>
      </c>
      <c r="K1619">
        <v>0</v>
      </c>
      <c r="M1619">
        <v>0</v>
      </c>
      <c r="O1619">
        <v>0</v>
      </c>
    </row>
    <row r="1620" spans="3:18" x14ac:dyDescent="0.25">
      <c r="C1620" t="s">
        <v>174</v>
      </c>
      <c r="D1620" t="s">
        <v>176</v>
      </c>
      <c r="E1620">
        <v>511420</v>
      </c>
      <c r="H1620" t="s">
        <v>1777</v>
      </c>
      <c r="K1620">
        <v>0</v>
      </c>
      <c r="M1620">
        <v>0</v>
      </c>
      <c r="O1620">
        <v>0</v>
      </c>
    </row>
    <row r="1621" spans="3:18" x14ac:dyDescent="0.25">
      <c r="C1621" t="s">
        <v>174</v>
      </c>
      <c r="D1621" t="s">
        <v>176</v>
      </c>
      <c r="E1621">
        <v>511421</v>
      </c>
      <c r="H1621" t="s">
        <v>1778</v>
      </c>
      <c r="K1621">
        <v>0</v>
      </c>
      <c r="M1621">
        <v>0</v>
      </c>
      <c r="O1621">
        <v>0</v>
      </c>
    </row>
    <row r="1622" spans="3:18" x14ac:dyDescent="0.25">
      <c r="C1622" t="s">
        <v>174</v>
      </c>
      <c r="D1622" t="s">
        <v>176</v>
      </c>
      <c r="E1622">
        <v>4430103</v>
      </c>
      <c r="H1622" t="s">
        <v>1776</v>
      </c>
      <c r="K1622">
        <v>0</v>
      </c>
      <c r="M1622">
        <v>0</v>
      </c>
      <c r="O1622">
        <v>0</v>
      </c>
    </row>
    <row r="1623" spans="3:18" x14ac:dyDescent="0.25">
      <c r="C1623" t="s">
        <v>174</v>
      </c>
      <c r="D1623" t="s">
        <v>176</v>
      </c>
      <c r="E1623">
        <v>5511420</v>
      </c>
      <c r="H1623" t="s">
        <v>1779</v>
      </c>
      <c r="K1623">
        <v>0</v>
      </c>
      <c r="M1623">
        <v>0</v>
      </c>
      <c r="O1623">
        <v>0</v>
      </c>
    </row>
    <row r="1624" spans="3:18" x14ac:dyDescent="0.25">
      <c r="C1624" t="s">
        <v>174</v>
      </c>
      <c r="D1624" t="s">
        <v>176</v>
      </c>
      <c r="E1624">
        <v>5511421</v>
      </c>
      <c r="H1624" t="s">
        <v>1780</v>
      </c>
      <c r="K1624">
        <v>0</v>
      </c>
      <c r="M1624">
        <v>0</v>
      </c>
      <c r="O1624">
        <v>0</v>
      </c>
    </row>
    <row r="1625" spans="3:18" x14ac:dyDescent="0.25">
      <c r="C1625" t="s">
        <v>174</v>
      </c>
      <c r="D1625" t="s">
        <v>176</v>
      </c>
      <c r="E1625">
        <v>5511422</v>
      </c>
      <c r="H1625" t="s">
        <v>1464</v>
      </c>
      <c r="K1625">
        <v>0</v>
      </c>
      <c r="M1625">
        <v>0</v>
      </c>
      <c r="O1625">
        <v>0</v>
      </c>
    </row>
    <row r="1626" spans="3:18" x14ac:dyDescent="0.25">
      <c r="C1626" t="s">
        <v>174</v>
      </c>
      <c r="D1626" t="s">
        <v>176</v>
      </c>
      <c r="E1626">
        <v>5511424</v>
      </c>
      <c r="H1626" t="s">
        <v>457</v>
      </c>
      <c r="K1626" s="40">
        <v>-24369523.379999999</v>
      </c>
      <c r="M1626" s="40">
        <v>-24612455.98</v>
      </c>
      <c r="O1626" s="40">
        <v>242932.6</v>
      </c>
      <c r="Q1626">
        <v>1</v>
      </c>
    </row>
    <row r="1627" spans="3:18" x14ac:dyDescent="0.25">
      <c r="E1627" t="s">
        <v>458</v>
      </c>
      <c r="K1627" s="40">
        <v>-24369523.379999999</v>
      </c>
      <c r="M1627" s="40">
        <v>-24612455.98</v>
      </c>
      <c r="O1627" s="40">
        <v>242932.6</v>
      </c>
      <c r="Q1627">
        <v>1</v>
      </c>
      <c r="R1627" t="s">
        <v>201</v>
      </c>
    </row>
    <row r="1628" spans="3:18" x14ac:dyDescent="0.25">
      <c r="C1628" t="s">
        <v>174</v>
      </c>
      <c r="D1628" t="s">
        <v>176</v>
      </c>
      <c r="E1628">
        <v>5511425</v>
      </c>
      <c r="H1628" t="s">
        <v>459</v>
      </c>
      <c r="K1628" s="40">
        <v>6848929.1900000004</v>
      </c>
      <c r="M1628" s="40">
        <v>897808.32</v>
      </c>
      <c r="O1628" s="40">
        <v>5951120.8700000001</v>
      </c>
      <c r="Q1628">
        <v>662.8</v>
      </c>
    </row>
    <row r="1629" spans="3:18" x14ac:dyDescent="0.25">
      <c r="C1629" t="s">
        <v>174</v>
      </c>
      <c r="D1629" t="s">
        <v>176</v>
      </c>
      <c r="E1629">
        <v>5511426</v>
      </c>
      <c r="H1629" t="s">
        <v>288</v>
      </c>
      <c r="K1629" s="40">
        <v>3774311.09</v>
      </c>
      <c r="M1629" s="40">
        <v>-56002</v>
      </c>
      <c r="O1629" s="40">
        <v>3830313.09</v>
      </c>
      <c r="Q1629">
        <v>6839.6</v>
      </c>
    </row>
    <row r="1630" spans="3:18" x14ac:dyDescent="0.25">
      <c r="C1630" t="s">
        <v>174</v>
      </c>
      <c r="D1630" t="s">
        <v>176</v>
      </c>
      <c r="E1630">
        <v>5511427</v>
      </c>
      <c r="H1630" t="s">
        <v>855</v>
      </c>
      <c r="K1630">
        <v>0</v>
      </c>
      <c r="M1630">
        <v>0</v>
      </c>
      <c r="O1630">
        <v>0</v>
      </c>
    </row>
    <row r="1631" spans="3:18" x14ac:dyDescent="0.25">
      <c r="E1631" t="s">
        <v>460</v>
      </c>
      <c r="K1631" s="40">
        <v>10623240.279999999</v>
      </c>
      <c r="M1631" s="40">
        <v>841806.32</v>
      </c>
      <c r="O1631" s="40">
        <v>9781433.9600000009</v>
      </c>
      <c r="Q1631">
        <v>1162</v>
      </c>
      <c r="R1631" t="s">
        <v>201</v>
      </c>
    </row>
    <row r="1632" spans="3:18" x14ac:dyDescent="0.25">
      <c r="C1632" t="s">
        <v>174</v>
      </c>
      <c r="D1632" t="s">
        <v>176</v>
      </c>
      <c r="E1632">
        <v>511410</v>
      </c>
      <c r="H1632" t="s">
        <v>856</v>
      </c>
      <c r="K1632">
        <v>0</v>
      </c>
      <c r="M1632">
        <v>0</v>
      </c>
      <c r="O1632">
        <v>0</v>
      </c>
    </row>
    <row r="1633" spans="3:18" x14ac:dyDescent="0.25">
      <c r="C1633" t="s">
        <v>174</v>
      </c>
      <c r="D1633" t="s">
        <v>176</v>
      </c>
      <c r="E1633">
        <v>511411</v>
      </c>
      <c r="H1633" t="s">
        <v>1781</v>
      </c>
      <c r="K1633">
        <v>0</v>
      </c>
      <c r="M1633">
        <v>0</v>
      </c>
      <c r="O1633">
        <v>0</v>
      </c>
    </row>
    <row r="1634" spans="3:18" x14ac:dyDescent="0.25">
      <c r="C1634" t="s">
        <v>174</v>
      </c>
      <c r="D1634" t="s">
        <v>176</v>
      </c>
      <c r="E1634">
        <v>511412</v>
      </c>
      <c r="H1634" t="s">
        <v>1782</v>
      </c>
      <c r="K1634">
        <v>0</v>
      </c>
      <c r="M1634">
        <v>0</v>
      </c>
      <c r="O1634">
        <v>0</v>
      </c>
    </row>
    <row r="1635" spans="3:18" x14ac:dyDescent="0.25">
      <c r="C1635" t="s">
        <v>174</v>
      </c>
      <c r="D1635" t="s">
        <v>176</v>
      </c>
      <c r="E1635">
        <v>511413</v>
      </c>
      <c r="H1635" t="s">
        <v>857</v>
      </c>
      <c r="K1635">
        <v>0</v>
      </c>
      <c r="M1635">
        <v>0</v>
      </c>
      <c r="O1635">
        <v>0</v>
      </c>
    </row>
    <row r="1636" spans="3:18" x14ac:dyDescent="0.25">
      <c r="C1636" t="s">
        <v>174</v>
      </c>
      <c r="D1636" t="s">
        <v>176</v>
      </c>
      <c r="E1636">
        <v>511414</v>
      </c>
      <c r="H1636" t="s">
        <v>1783</v>
      </c>
      <c r="K1636">
        <v>0</v>
      </c>
      <c r="M1636">
        <v>0</v>
      </c>
      <c r="O1636">
        <v>0</v>
      </c>
    </row>
    <row r="1637" spans="3:18" x14ac:dyDescent="0.25">
      <c r="C1637" t="s">
        <v>174</v>
      </c>
      <c r="D1637" t="s">
        <v>176</v>
      </c>
      <c r="E1637">
        <v>511415</v>
      </c>
      <c r="H1637" t="s">
        <v>1784</v>
      </c>
      <c r="K1637">
        <v>0</v>
      </c>
      <c r="M1637">
        <v>0</v>
      </c>
      <c r="O1637">
        <v>0</v>
      </c>
    </row>
    <row r="1638" spans="3:18" x14ac:dyDescent="0.25">
      <c r="C1638" t="s">
        <v>174</v>
      </c>
      <c r="D1638" t="s">
        <v>176</v>
      </c>
      <c r="E1638">
        <v>5511410</v>
      </c>
      <c r="H1638" t="s">
        <v>1380</v>
      </c>
      <c r="K1638">
        <v>0</v>
      </c>
      <c r="M1638">
        <v>0</v>
      </c>
      <c r="O1638">
        <v>0</v>
      </c>
    </row>
    <row r="1639" spans="3:18" x14ac:dyDescent="0.25">
      <c r="C1639" t="s">
        <v>174</v>
      </c>
      <c r="D1639" t="s">
        <v>176</v>
      </c>
      <c r="E1639">
        <v>5511411</v>
      </c>
      <c r="H1639" t="s">
        <v>1781</v>
      </c>
      <c r="K1639">
        <v>0</v>
      </c>
      <c r="M1639">
        <v>0</v>
      </c>
      <c r="O1639">
        <v>0</v>
      </c>
    </row>
    <row r="1640" spans="3:18" x14ac:dyDescent="0.25">
      <c r="C1640" t="s">
        <v>174</v>
      </c>
      <c r="D1640" t="s">
        <v>176</v>
      </c>
      <c r="E1640">
        <v>5511412</v>
      </c>
      <c r="H1640" t="s">
        <v>1377</v>
      </c>
      <c r="K1640">
        <v>0</v>
      </c>
      <c r="M1640">
        <v>0</v>
      </c>
      <c r="O1640">
        <v>0</v>
      </c>
    </row>
    <row r="1641" spans="3:18" x14ac:dyDescent="0.25">
      <c r="C1641" t="s">
        <v>174</v>
      </c>
      <c r="D1641" t="s">
        <v>176</v>
      </c>
      <c r="E1641">
        <v>5511417</v>
      </c>
      <c r="H1641" t="s">
        <v>461</v>
      </c>
      <c r="K1641" s="40">
        <v>2550765.5499999998</v>
      </c>
      <c r="M1641" s="40">
        <v>-10342624.68</v>
      </c>
      <c r="O1641" s="40">
        <v>12893390.23</v>
      </c>
      <c r="Q1641">
        <v>124.7</v>
      </c>
    </row>
    <row r="1642" spans="3:18" x14ac:dyDescent="0.25">
      <c r="C1642" t="s">
        <v>174</v>
      </c>
      <c r="D1642" t="s">
        <v>176</v>
      </c>
      <c r="E1642">
        <v>5511418</v>
      </c>
      <c r="H1642" t="s">
        <v>462</v>
      </c>
      <c r="K1642" s="40">
        <v>-9757983.9199999999</v>
      </c>
      <c r="M1642" s="40">
        <v>-9771626.8300000001</v>
      </c>
      <c r="O1642" s="40">
        <v>13642.91</v>
      </c>
      <c r="Q1642">
        <v>0.1</v>
      </c>
    </row>
    <row r="1643" spans="3:18" x14ac:dyDescent="0.25">
      <c r="E1643" t="s">
        <v>463</v>
      </c>
      <c r="K1643" s="40">
        <v>-7207218.3700000001</v>
      </c>
      <c r="M1643" s="40">
        <v>-20114251.510000002</v>
      </c>
      <c r="O1643" s="40">
        <v>12907033.140000001</v>
      </c>
      <c r="Q1643">
        <v>64.2</v>
      </c>
      <c r="R1643" t="s">
        <v>201</v>
      </c>
    </row>
    <row r="1644" spans="3:18" x14ac:dyDescent="0.25">
      <c r="C1644" t="s">
        <v>174</v>
      </c>
      <c r="D1644" t="s">
        <v>176</v>
      </c>
      <c r="E1644">
        <v>511400</v>
      </c>
      <c r="H1644" t="s">
        <v>1785</v>
      </c>
      <c r="K1644">
        <v>0</v>
      </c>
      <c r="M1644">
        <v>0</v>
      </c>
      <c r="O1644">
        <v>0</v>
      </c>
    </row>
    <row r="1645" spans="3:18" x14ac:dyDescent="0.25">
      <c r="C1645" t="s">
        <v>174</v>
      </c>
      <c r="D1645" t="s">
        <v>176</v>
      </c>
      <c r="E1645">
        <v>5511400</v>
      </c>
      <c r="H1645" t="s">
        <v>1785</v>
      </c>
      <c r="K1645">
        <v>0</v>
      </c>
      <c r="M1645">
        <v>0</v>
      </c>
      <c r="O1645">
        <v>0</v>
      </c>
    </row>
    <row r="1646" spans="3:18" x14ac:dyDescent="0.25">
      <c r="C1646" t="s">
        <v>174</v>
      </c>
      <c r="D1646" t="s">
        <v>176</v>
      </c>
      <c r="E1646">
        <v>5511402</v>
      </c>
      <c r="H1646" t="s">
        <v>1786</v>
      </c>
      <c r="K1646">
        <v>0</v>
      </c>
      <c r="M1646">
        <v>0</v>
      </c>
      <c r="O1646">
        <v>0</v>
      </c>
    </row>
    <row r="1647" spans="3:18" x14ac:dyDescent="0.25">
      <c r="E1647" t="s">
        <v>1787</v>
      </c>
      <c r="K1647">
        <v>0</v>
      </c>
      <c r="M1647">
        <v>0</v>
      </c>
      <c r="O1647">
        <v>0</v>
      </c>
      <c r="R1647" t="s">
        <v>201</v>
      </c>
    </row>
    <row r="1648" spans="3:18" x14ac:dyDescent="0.25">
      <c r="C1648" t="s">
        <v>174</v>
      </c>
      <c r="D1648" t="s">
        <v>176</v>
      </c>
      <c r="E1648">
        <v>5511423</v>
      </c>
      <c r="H1648" t="s">
        <v>1788</v>
      </c>
      <c r="K1648">
        <v>0</v>
      </c>
      <c r="M1648">
        <v>0</v>
      </c>
      <c r="O1648">
        <v>0</v>
      </c>
    </row>
    <row r="1649" spans="3:18" x14ac:dyDescent="0.25">
      <c r="C1649" t="s">
        <v>174</v>
      </c>
      <c r="D1649" t="s">
        <v>176</v>
      </c>
      <c r="E1649">
        <v>5511428</v>
      </c>
      <c r="H1649" t="s">
        <v>1382</v>
      </c>
      <c r="K1649">
        <v>0</v>
      </c>
      <c r="M1649">
        <v>0</v>
      </c>
      <c r="O1649">
        <v>0</v>
      </c>
    </row>
    <row r="1650" spans="3:18" x14ac:dyDescent="0.25">
      <c r="C1650" t="s">
        <v>174</v>
      </c>
      <c r="D1650" t="s">
        <v>176</v>
      </c>
      <c r="E1650">
        <v>5511429</v>
      </c>
      <c r="H1650" t="s">
        <v>1383</v>
      </c>
      <c r="K1650">
        <v>0</v>
      </c>
      <c r="M1650">
        <v>0</v>
      </c>
      <c r="O1650">
        <v>0</v>
      </c>
    </row>
    <row r="1651" spans="3:18" x14ac:dyDescent="0.25">
      <c r="C1651" t="s">
        <v>174</v>
      </c>
      <c r="D1651" t="s">
        <v>176</v>
      </c>
      <c r="E1651">
        <v>5511430</v>
      </c>
      <c r="H1651" t="s">
        <v>295</v>
      </c>
      <c r="K1651">
        <v>0</v>
      </c>
      <c r="M1651">
        <v>0</v>
      </c>
      <c r="O1651">
        <v>0</v>
      </c>
    </row>
    <row r="1652" spans="3:18" x14ac:dyDescent="0.25">
      <c r="E1652" t="s">
        <v>1789</v>
      </c>
      <c r="K1652">
        <v>0</v>
      </c>
      <c r="M1652">
        <v>0</v>
      </c>
      <c r="O1652">
        <v>0</v>
      </c>
      <c r="R1652" t="s">
        <v>201</v>
      </c>
    </row>
    <row r="1653" spans="3:18" x14ac:dyDescent="0.25">
      <c r="E1653" t="s">
        <v>464</v>
      </c>
      <c r="K1653" s="40">
        <v>-20953501.469999999</v>
      </c>
      <c r="M1653" s="40">
        <v>-43884901.170000002</v>
      </c>
      <c r="O1653" s="40">
        <v>22931399.699999999</v>
      </c>
      <c r="Q1653">
        <v>52.3</v>
      </c>
      <c r="R1653" t="s">
        <v>325</v>
      </c>
    </row>
    <row r="1655" spans="3:18" x14ac:dyDescent="0.25">
      <c r="E1655" t="s">
        <v>465</v>
      </c>
      <c r="K1655" s="40">
        <v>-79960219.859999999</v>
      </c>
      <c r="M1655" s="40">
        <v>-91938662.950000003</v>
      </c>
      <c r="O1655" s="40">
        <v>11978443.09</v>
      </c>
      <c r="Q1655">
        <v>13</v>
      </c>
      <c r="R1655" t="s">
        <v>327</v>
      </c>
    </row>
    <row r="1657" spans="3:18" x14ac:dyDescent="0.25">
      <c r="C1657" t="s">
        <v>174</v>
      </c>
      <c r="D1657" t="s">
        <v>176</v>
      </c>
      <c r="E1657">
        <v>520000</v>
      </c>
      <c r="H1657" t="s">
        <v>1790</v>
      </c>
      <c r="K1657">
        <v>0</v>
      </c>
      <c r="M1657">
        <v>0</v>
      </c>
      <c r="O1657">
        <v>0</v>
      </c>
    </row>
    <row r="1658" spans="3:18" x14ac:dyDescent="0.25">
      <c r="C1658" t="s">
        <v>174</v>
      </c>
      <c r="D1658" t="s">
        <v>176</v>
      </c>
      <c r="E1658">
        <v>5520001</v>
      </c>
      <c r="H1658" t="s">
        <v>1791</v>
      </c>
      <c r="K1658">
        <v>0</v>
      </c>
      <c r="M1658">
        <v>0</v>
      </c>
      <c r="O1658">
        <v>0</v>
      </c>
    </row>
    <row r="1659" spans="3:18" x14ac:dyDescent="0.25">
      <c r="C1659" t="s">
        <v>174</v>
      </c>
      <c r="D1659" t="s">
        <v>176</v>
      </c>
      <c r="E1659">
        <v>5520003</v>
      </c>
      <c r="H1659" t="s">
        <v>1792</v>
      </c>
      <c r="K1659">
        <v>0</v>
      </c>
      <c r="M1659">
        <v>0</v>
      </c>
      <c r="O1659">
        <v>0</v>
      </c>
    </row>
    <row r="1660" spans="3:18" x14ac:dyDescent="0.25">
      <c r="E1660" t="s">
        <v>1793</v>
      </c>
      <c r="K1660">
        <v>0</v>
      </c>
      <c r="M1660">
        <v>0</v>
      </c>
      <c r="O1660">
        <v>0</v>
      </c>
      <c r="R1660" t="s">
        <v>327</v>
      </c>
    </row>
    <row r="1662" spans="3:18" x14ac:dyDescent="0.25">
      <c r="E1662" t="s">
        <v>466</v>
      </c>
      <c r="K1662" s="40">
        <v>-79960219.859999999</v>
      </c>
      <c r="M1662" s="40">
        <v>-91938662.950000003</v>
      </c>
      <c r="O1662" s="40">
        <v>11978443.09</v>
      </c>
      <c r="Q1662">
        <v>13</v>
      </c>
      <c r="R1662" t="s">
        <v>467</v>
      </c>
    </row>
    <row r="1666" spans="1:18" x14ac:dyDescent="0.25">
      <c r="A1666" t="s">
        <v>2710</v>
      </c>
    </row>
    <row r="1667" spans="1:18" x14ac:dyDescent="0.25">
      <c r="A1667" t="s">
        <v>468</v>
      </c>
    </row>
    <row r="1669" spans="1:18" x14ac:dyDescent="0.25">
      <c r="A1669" t="s">
        <v>173</v>
      </c>
      <c r="F1669" t="s">
        <v>174</v>
      </c>
      <c r="G1669" t="s">
        <v>175</v>
      </c>
      <c r="I1669" t="s">
        <v>176</v>
      </c>
      <c r="N1669" t="s">
        <v>177</v>
      </c>
      <c r="P1669" t="s">
        <v>11</v>
      </c>
    </row>
    <row r="1671" spans="1:18" x14ac:dyDescent="0.25">
      <c r="B1671" t="s">
        <v>178</v>
      </c>
      <c r="C1671" t="s">
        <v>179</v>
      </c>
      <c r="D1671" t="s">
        <v>180</v>
      </c>
      <c r="E1671" t="s">
        <v>181</v>
      </c>
      <c r="J1671" t="s">
        <v>182</v>
      </c>
      <c r="L1671" t="s">
        <v>183</v>
      </c>
      <c r="O1671" t="s">
        <v>184</v>
      </c>
      <c r="Q1671" t="s">
        <v>185</v>
      </c>
      <c r="R1671" t="s">
        <v>186</v>
      </c>
    </row>
    <row r="1672" spans="1:18" x14ac:dyDescent="0.25">
      <c r="B1672" t="s">
        <v>187</v>
      </c>
      <c r="C1672" t="s">
        <v>188</v>
      </c>
      <c r="D1672" t="s">
        <v>189</v>
      </c>
      <c r="J1672" t="s">
        <v>2707</v>
      </c>
      <c r="L1672" t="s">
        <v>190</v>
      </c>
      <c r="O1672" t="s">
        <v>192</v>
      </c>
      <c r="Q1672" t="s">
        <v>193</v>
      </c>
      <c r="R1672" t="s">
        <v>194</v>
      </c>
    </row>
    <row r="1674" spans="1:18" x14ac:dyDescent="0.25">
      <c r="E1674" t="s">
        <v>469</v>
      </c>
    </row>
    <row r="1675" spans="1:18" x14ac:dyDescent="0.25">
      <c r="K1675" s="40">
        <v>79960219.859999999</v>
      </c>
      <c r="M1675" s="40">
        <v>91938662.950000003</v>
      </c>
      <c r="O1675" s="40">
        <v>-11978443.09</v>
      </c>
      <c r="Q1675">
        <v>-13</v>
      </c>
      <c r="R1675" t="s">
        <v>467</v>
      </c>
    </row>
    <row r="1677" spans="1:18" x14ac:dyDescent="0.25">
      <c r="A1677" t="s">
        <v>2710</v>
      </c>
    </row>
    <row r="1678" spans="1:18" x14ac:dyDescent="0.25">
      <c r="A1678" t="s">
        <v>470</v>
      </c>
    </row>
    <row r="1680" spans="1:18" x14ac:dyDescent="0.25">
      <c r="A1680" t="s">
        <v>173</v>
      </c>
      <c r="F1680" t="s">
        <v>174</v>
      </c>
      <c r="G1680" t="s">
        <v>175</v>
      </c>
      <c r="I1680" t="s">
        <v>176</v>
      </c>
      <c r="N1680" t="s">
        <v>177</v>
      </c>
      <c r="P1680" t="s">
        <v>11</v>
      </c>
    </row>
    <row r="1682" spans="2:18" x14ac:dyDescent="0.25">
      <c r="B1682" t="s">
        <v>178</v>
      </c>
      <c r="C1682" t="s">
        <v>179</v>
      </c>
      <c r="D1682" t="s">
        <v>180</v>
      </c>
      <c r="E1682" t="s">
        <v>181</v>
      </c>
      <c r="J1682" t="s">
        <v>182</v>
      </c>
      <c r="L1682" t="s">
        <v>183</v>
      </c>
      <c r="O1682" t="s">
        <v>184</v>
      </c>
      <c r="Q1682" t="s">
        <v>185</v>
      </c>
      <c r="R1682" t="s">
        <v>186</v>
      </c>
    </row>
    <row r="1683" spans="2:18" x14ac:dyDescent="0.25">
      <c r="B1683" t="s">
        <v>187</v>
      </c>
      <c r="C1683" t="s">
        <v>188</v>
      </c>
      <c r="D1683" t="s">
        <v>189</v>
      </c>
      <c r="J1683" t="s">
        <v>2707</v>
      </c>
      <c r="L1683" t="s">
        <v>190</v>
      </c>
      <c r="O1683" t="s">
        <v>192</v>
      </c>
      <c r="Q1683" t="s">
        <v>193</v>
      </c>
      <c r="R1683" t="s">
        <v>194</v>
      </c>
    </row>
    <row r="1685" spans="2:18" x14ac:dyDescent="0.25">
      <c r="E1685" t="s">
        <v>471</v>
      </c>
    </row>
    <row r="1686" spans="2:18" x14ac:dyDescent="0.25">
      <c r="E1686" t="s">
        <v>472</v>
      </c>
    </row>
    <row r="1687" spans="2:18" x14ac:dyDescent="0.25">
      <c r="C1687" t="s">
        <v>174</v>
      </c>
      <c r="D1687" t="s">
        <v>176</v>
      </c>
      <c r="E1687">
        <v>1133010</v>
      </c>
      <c r="H1687" t="s">
        <v>1794</v>
      </c>
      <c r="K1687">
        <v>0</v>
      </c>
      <c r="M1687">
        <v>0</v>
      </c>
      <c r="O1687">
        <v>0</v>
      </c>
    </row>
    <row r="1688" spans="2:18" x14ac:dyDescent="0.25">
      <c r="C1688" t="s">
        <v>174</v>
      </c>
      <c r="D1688" t="s">
        <v>176</v>
      </c>
      <c r="E1688">
        <v>1133250</v>
      </c>
      <c r="H1688" t="s">
        <v>1795</v>
      </c>
      <c r="K1688">
        <v>0</v>
      </c>
      <c r="M1688">
        <v>0</v>
      </c>
      <c r="O1688">
        <v>0</v>
      </c>
    </row>
    <row r="1689" spans="2:18" x14ac:dyDescent="0.25">
      <c r="C1689" t="s">
        <v>174</v>
      </c>
      <c r="D1689" t="s">
        <v>176</v>
      </c>
      <c r="E1689">
        <v>1134003</v>
      </c>
      <c r="H1689" t="s">
        <v>1796</v>
      </c>
      <c r="K1689">
        <v>0</v>
      </c>
      <c r="M1689">
        <v>0</v>
      </c>
      <c r="O1689">
        <v>0</v>
      </c>
    </row>
    <row r="1690" spans="2:18" x14ac:dyDescent="0.25">
      <c r="C1690" t="s">
        <v>174</v>
      </c>
      <c r="D1690" t="s">
        <v>176</v>
      </c>
      <c r="E1690">
        <v>1135203</v>
      </c>
      <c r="H1690" t="s">
        <v>1797</v>
      </c>
      <c r="K1690">
        <v>0</v>
      </c>
      <c r="M1690">
        <v>0</v>
      </c>
      <c r="O1690">
        <v>0</v>
      </c>
    </row>
    <row r="1691" spans="2:18" x14ac:dyDescent="0.25">
      <c r="C1691" t="s">
        <v>174</v>
      </c>
      <c r="D1691" t="s">
        <v>176</v>
      </c>
      <c r="E1691">
        <v>1135304</v>
      </c>
      <c r="H1691" t="s">
        <v>1798</v>
      </c>
      <c r="K1691">
        <v>0</v>
      </c>
      <c r="M1691">
        <v>0</v>
      </c>
      <c r="O1691">
        <v>0</v>
      </c>
    </row>
    <row r="1692" spans="2:18" x14ac:dyDescent="0.25">
      <c r="C1692" t="s">
        <v>174</v>
      </c>
      <c r="D1692" t="s">
        <v>176</v>
      </c>
      <c r="E1692">
        <v>1136260</v>
      </c>
      <c r="H1692" t="s">
        <v>1799</v>
      </c>
      <c r="K1692">
        <v>0</v>
      </c>
      <c r="M1692">
        <v>0</v>
      </c>
      <c r="O1692">
        <v>0</v>
      </c>
    </row>
    <row r="1693" spans="2:18" x14ac:dyDescent="0.25">
      <c r="C1693" t="s">
        <v>174</v>
      </c>
      <c r="D1693" t="s">
        <v>176</v>
      </c>
      <c r="E1693">
        <v>1138204</v>
      </c>
      <c r="H1693" t="s">
        <v>1800</v>
      </c>
      <c r="K1693">
        <v>0</v>
      </c>
      <c r="M1693">
        <v>0</v>
      </c>
      <c r="O1693">
        <v>0</v>
      </c>
    </row>
    <row r="1694" spans="2:18" x14ac:dyDescent="0.25">
      <c r="C1694" t="s">
        <v>174</v>
      </c>
      <c r="D1694" t="s">
        <v>176</v>
      </c>
      <c r="E1694">
        <v>1138205</v>
      </c>
      <c r="H1694" t="s">
        <v>1801</v>
      </c>
      <c r="K1694">
        <v>0</v>
      </c>
      <c r="M1694">
        <v>0</v>
      </c>
      <c r="O1694">
        <v>0</v>
      </c>
    </row>
    <row r="1695" spans="2:18" x14ac:dyDescent="0.25">
      <c r="C1695" t="s">
        <v>174</v>
      </c>
      <c r="D1695" t="s">
        <v>176</v>
      </c>
      <c r="E1695">
        <v>1138253</v>
      </c>
      <c r="H1695" t="s">
        <v>1802</v>
      </c>
      <c r="K1695">
        <v>0</v>
      </c>
      <c r="M1695">
        <v>0</v>
      </c>
      <c r="O1695">
        <v>0</v>
      </c>
    </row>
    <row r="1696" spans="2:18" x14ac:dyDescent="0.25">
      <c r="C1696" t="s">
        <v>174</v>
      </c>
      <c r="D1696" t="s">
        <v>176</v>
      </c>
      <c r="E1696">
        <v>1138703</v>
      </c>
      <c r="H1696" t="s">
        <v>1803</v>
      </c>
      <c r="K1696">
        <v>0</v>
      </c>
      <c r="M1696">
        <v>0</v>
      </c>
      <c r="O1696">
        <v>0</v>
      </c>
    </row>
    <row r="1697" spans="3:15" x14ac:dyDescent="0.25">
      <c r="C1697" t="s">
        <v>174</v>
      </c>
      <c r="D1697" t="s">
        <v>176</v>
      </c>
      <c r="E1697">
        <v>1138901</v>
      </c>
      <c r="H1697" t="s">
        <v>547</v>
      </c>
      <c r="K1697">
        <v>0</v>
      </c>
      <c r="M1697">
        <v>0</v>
      </c>
      <c r="O1697">
        <v>0</v>
      </c>
    </row>
    <row r="1698" spans="3:15" x14ac:dyDescent="0.25">
      <c r="C1698" t="s">
        <v>174</v>
      </c>
      <c r="D1698" t="s">
        <v>176</v>
      </c>
      <c r="E1698">
        <v>1150100</v>
      </c>
      <c r="H1698" t="s">
        <v>1804</v>
      </c>
      <c r="K1698">
        <v>0</v>
      </c>
      <c r="M1698">
        <v>0</v>
      </c>
      <c r="O1698">
        <v>0</v>
      </c>
    </row>
    <row r="1699" spans="3:15" x14ac:dyDescent="0.25">
      <c r="C1699" t="s">
        <v>174</v>
      </c>
      <c r="D1699" t="s">
        <v>176</v>
      </c>
      <c r="E1699">
        <v>1199999</v>
      </c>
      <c r="H1699" t="s">
        <v>1278</v>
      </c>
      <c r="K1699">
        <v>0</v>
      </c>
      <c r="M1699">
        <v>0</v>
      </c>
      <c r="O1699">
        <v>0</v>
      </c>
    </row>
    <row r="1700" spans="3:15" x14ac:dyDescent="0.25">
      <c r="C1700" t="s">
        <v>174</v>
      </c>
      <c r="D1700" t="s">
        <v>176</v>
      </c>
      <c r="E1700">
        <v>2200001</v>
      </c>
      <c r="H1700" t="s">
        <v>620</v>
      </c>
      <c r="K1700">
        <v>0</v>
      </c>
      <c r="M1700">
        <v>0</v>
      </c>
      <c r="O1700">
        <v>0</v>
      </c>
    </row>
    <row r="1701" spans="3:15" x14ac:dyDescent="0.25">
      <c r="C1701" t="s">
        <v>174</v>
      </c>
      <c r="D1701" t="s">
        <v>176</v>
      </c>
      <c r="E1701">
        <v>2200003</v>
      </c>
      <c r="H1701" t="s">
        <v>621</v>
      </c>
      <c r="K1701">
        <v>0</v>
      </c>
      <c r="M1701">
        <v>0</v>
      </c>
      <c r="O1701">
        <v>0</v>
      </c>
    </row>
    <row r="1702" spans="3:15" x14ac:dyDescent="0.25">
      <c r="C1702" t="s">
        <v>174</v>
      </c>
      <c r="D1702" t="s">
        <v>176</v>
      </c>
      <c r="E1702">
        <v>2200005</v>
      </c>
      <c r="H1702" t="s">
        <v>1385</v>
      </c>
      <c r="K1702">
        <v>0</v>
      </c>
      <c r="M1702">
        <v>0</v>
      </c>
      <c r="O1702">
        <v>0</v>
      </c>
    </row>
    <row r="1703" spans="3:15" x14ac:dyDescent="0.25">
      <c r="C1703" t="s">
        <v>174</v>
      </c>
      <c r="D1703" t="s">
        <v>176</v>
      </c>
      <c r="E1703">
        <v>2200409</v>
      </c>
      <c r="H1703" t="s">
        <v>1805</v>
      </c>
      <c r="K1703">
        <v>0</v>
      </c>
      <c r="M1703">
        <v>0</v>
      </c>
      <c r="O1703">
        <v>0</v>
      </c>
    </row>
    <row r="1704" spans="3:15" x14ac:dyDescent="0.25">
      <c r="C1704" t="s">
        <v>174</v>
      </c>
      <c r="D1704" t="s">
        <v>176</v>
      </c>
      <c r="E1704">
        <v>3300000</v>
      </c>
      <c r="H1704" t="s">
        <v>1806</v>
      </c>
      <c r="K1704">
        <v>0</v>
      </c>
      <c r="M1704">
        <v>0</v>
      </c>
      <c r="O1704">
        <v>0</v>
      </c>
    </row>
    <row r="1705" spans="3:15" x14ac:dyDescent="0.25">
      <c r="C1705" t="s">
        <v>174</v>
      </c>
      <c r="D1705" t="s">
        <v>176</v>
      </c>
      <c r="E1705">
        <v>4400102</v>
      </c>
      <c r="H1705" t="s">
        <v>1807</v>
      </c>
      <c r="K1705">
        <v>0</v>
      </c>
      <c r="M1705">
        <v>0</v>
      </c>
      <c r="O1705">
        <v>0</v>
      </c>
    </row>
    <row r="1706" spans="3:15" x14ac:dyDescent="0.25">
      <c r="C1706" t="s">
        <v>174</v>
      </c>
      <c r="D1706" t="s">
        <v>176</v>
      </c>
      <c r="E1706">
        <v>4420401</v>
      </c>
      <c r="H1706" t="s">
        <v>1198</v>
      </c>
      <c r="K1706">
        <v>0</v>
      </c>
      <c r="M1706">
        <v>0</v>
      </c>
      <c r="O1706">
        <v>0</v>
      </c>
    </row>
    <row r="1707" spans="3:15" x14ac:dyDescent="0.25">
      <c r="C1707" t="s">
        <v>174</v>
      </c>
      <c r="D1707" t="s">
        <v>176</v>
      </c>
      <c r="E1707">
        <v>5540056</v>
      </c>
      <c r="H1707" t="s">
        <v>1808</v>
      </c>
      <c r="K1707">
        <v>0</v>
      </c>
      <c r="M1707">
        <v>0</v>
      </c>
      <c r="O1707">
        <v>0</v>
      </c>
    </row>
    <row r="1708" spans="3:15" x14ac:dyDescent="0.25">
      <c r="C1708" t="s">
        <v>174</v>
      </c>
      <c r="D1708" t="s">
        <v>176</v>
      </c>
      <c r="E1708">
        <v>13830917</v>
      </c>
      <c r="H1708" t="s">
        <v>473</v>
      </c>
      <c r="K1708" s="40">
        <v>84930.77</v>
      </c>
      <c r="M1708" s="40">
        <v>84930.77</v>
      </c>
      <c r="O1708">
        <v>0</v>
      </c>
    </row>
    <row r="1709" spans="3:15" x14ac:dyDescent="0.25">
      <c r="C1709" t="s">
        <v>174</v>
      </c>
      <c r="D1709" t="s">
        <v>176</v>
      </c>
      <c r="E1709">
        <v>39999903</v>
      </c>
      <c r="H1709" t="s">
        <v>474</v>
      </c>
      <c r="K1709" s="40">
        <v>-79701075.930000007</v>
      </c>
      <c r="M1709" s="40">
        <v>-79701075.930000007</v>
      </c>
      <c r="O1709">
        <v>0</v>
      </c>
    </row>
    <row r="1710" spans="3:15" x14ac:dyDescent="0.25">
      <c r="C1710" t="s">
        <v>174</v>
      </c>
      <c r="D1710" t="s">
        <v>176</v>
      </c>
      <c r="E1710">
        <v>39999917</v>
      </c>
      <c r="H1710" t="s">
        <v>475</v>
      </c>
      <c r="K1710" s="40">
        <v>79541145.159999996</v>
      </c>
      <c r="M1710" s="40">
        <v>79541145.159999996</v>
      </c>
      <c r="O1710">
        <v>0</v>
      </c>
    </row>
    <row r="1711" spans="3:15" x14ac:dyDescent="0.25">
      <c r="C1711" t="s">
        <v>174</v>
      </c>
      <c r="D1711" t="s">
        <v>176</v>
      </c>
      <c r="E1711">
        <v>113821117</v>
      </c>
      <c r="H1711" t="s">
        <v>476</v>
      </c>
      <c r="K1711" s="40">
        <v>1798601.84</v>
      </c>
      <c r="M1711" s="40">
        <v>1798601.84</v>
      </c>
      <c r="O1711">
        <v>0</v>
      </c>
    </row>
    <row r="1712" spans="3:15" x14ac:dyDescent="0.25">
      <c r="C1712" t="s">
        <v>174</v>
      </c>
      <c r="D1712" t="s">
        <v>176</v>
      </c>
      <c r="E1712">
        <v>113890517</v>
      </c>
      <c r="H1712" t="s">
        <v>260</v>
      </c>
      <c r="K1712">
        <v>0</v>
      </c>
      <c r="M1712">
        <v>0</v>
      </c>
      <c r="O1712">
        <v>0</v>
      </c>
    </row>
    <row r="1713" spans="3:15" x14ac:dyDescent="0.25">
      <c r="C1713" t="s">
        <v>174</v>
      </c>
      <c r="D1713" t="s">
        <v>176</v>
      </c>
      <c r="E1713">
        <v>220040317</v>
      </c>
      <c r="H1713" t="s">
        <v>477</v>
      </c>
      <c r="K1713" s="40">
        <v>-1798601.84</v>
      </c>
      <c r="M1713" s="40">
        <v>-1798601.84</v>
      </c>
      <c r="O1713">
        <v>0</v>
      </c>
    </row>
    <row r="1714" spans="3:15" x14ac:dyDescent="0.25">
      <c r="C1714" t="s">
        <v>174</v>
      </c>
      <c r="D1714" t="s">
        <v>176</v>
      </c>
      <c r="E1714">
        <v>221041017</v>
      </c>
      <c r="H1714" t="s">
        <v>293</v>
      </c>
      <c r="K1714" s="40">
        <v>75000</v>
      </c>
      <c r="M1714" s="40">
        <v>75000</v>
      </c>
      <c r="O1714">
        <v>0</v>
      </c>
    </row>
    <row r="1715" spans="3:15" x14ac:dyDescent="0.25">
      <c r="C1715" t="s">
        <v>174</v>
      </c>
      <c r="D1715" t="s">
        <v>176</v>
      </c>
      <c r="E1715">
        <v>440030117</v>
      </c>
      <c r="H1715" t="s">
        <v>1809</v>
      </c>
      <c r="K1715">
        <v>0</v>
      </c>
      <c r="M1715">
        <v>0</v>
      </c>
      <c r="O1715">
        <v>0</v>
      </c>
    </row>
    <row r="1716" spans="3:15" x14ac:dyDescent="0.25">
      <c r="C1716" t="s">
        <v>174</v>
      </c>
      <c r="D1716" t="s">
        <v>176</v>
      </c>
      <c r="E1716">
        <v>440030217</v>
      </c>
      <c r="H1716" t="s">
        <v>1809</v>
      </c>
      <c r="K1716">
        <v>0</v>
      </c>
      <c r="M1716">
        <v>0</v>
      </c>
      <c r="O1716">
        <v>0</v>
      </c>
    </row>
    <row r="1717" spans="3:15" x14ac:dyDescent="0.25">
      <c r="C1717" t="s">
        <v>174</v>
      </c>
      <c r="D1717" t="s">
        <v>176</v>
      </c>
      <c r="E1717">
        <v>440030317</v>
      </c>
      <c r="H1717" t="s">
        <v>1809</v>
      </c>
      <c r="K1717">
        <v>0</v>
      </c>
      <c r="M1717">
        <v>0</v>
      </c>
      <c r="O1717">
        <v>0</v>
      </c>
    </row>
    <row r="1718" spans="3:15" x14ac:dyDescent="0.25">
      <c r="C1718" t="s">
        <v>174</v>
      </c>
      <c r="D1718" t="s">
        <v>176</v>
      </c>
      <c r="E1718">
        <v>440030417</v>
      </c>
      <c r="H1718" t="s">
        <v>1809</v>
      </c>
      <c r="K1718">
        <v>0</v>
      </c>
      <c r="M1718">
        <v>0</v>
      </c>
      <c r="O1718">
        <v>0</v>
      </c>
    </row>
    <row r="1719" spans="3:15" x14ac:dyDescent="0.25">
      <c r="C1719" t="s">
        <v>174</v>
      </c>
      <c r="D1719" t="s">
        <v>176</v>
      </c>
      <c r="E1719">
        <v>440030517</v>
      </c>
      <c r="H1719" t="s">
        <v>1809</v>
      </c>
      <c r="K1719">
        <v>0</v>
      </c>
      <c r="M1719">
        <v>0</v>
      </c>
      <c r="O1719">
        <v>0</v>
      </c>
    </row>
    <row r="1720" spans="3:15" x14ac:dyDescent="0.25">
      <c r="C1720" t="s">
        <v>174</v>
      </c>
      <c r="D1720" t="s">
        <v>176</v>
      </c>
      <c r="E1720">
        <v>441020017</v>
      </c>
      <c r="H1720" t="s">
        <v>1810</v>
      </c>
      <c r="K1720">
        <v>0</v>
      </c>
      <c r="M1720">
        <v>0</v>
      </c>
      <c r="O1720">
        <v>0</v>
      </c>
    </row>
    <row r="1721" spans="3:15" x14ac:dyDescent="0.25">
      <c r="C1721" t="s">
        <v>174</v>
      </c>
      <c r="D1721" t="s">
        <v>176</v>
      </c>
      <c r="E1721">
        <v>441020117</v>
      </c>
      <c r="H1721" t="s">
        <v>1811</v>
      </c>
      <c r="K1721">
        <v>0</v>
      </c>
      <c r="M1721">
        <v>0</v>
      </c>
      <c r="O1721">
        <v>0</v>
      </c>
    </row>
    <row r="1722" spans="3:15" x14ac:dyDescent="0.25">
      <c r="C1722" t="s">
        <v>174</v>
      </c>
      <c r="D1722" t="s">
        <v>176</v>
      </c>
      <c r="E1722">
        <v>441020217</v>
      </c>
      <c r="H1722" t="s">
        <v>1812</v>
      </c>
      <c r="K1722">
        <v>0</v>
      </c>
      <c r="M1722">
        <v>0</v>
      </c>
      <c r="O1722">
        <v>0</v>
      </c>
    </row>
    <row r="1723" spans="3:15" x14ac:dyDescent="0.25">
      <c r="C1723" t="s">
        <v>174</v>
      </c>
      <c r="D1723" t="s">
        <v>176</v>
      </c>
      <c r="E1723">
        <v>441020317</v>
      </c>
      <c r="H1723" t="s">
        <v>1813</v>
      </c>
      <c r="K1723">
        <v>0</v>
      </c>
      <c r="M1723">
        <v>0</v>
      </c>
      <c r="O1723">
        <v>0</v>
      </c>
    </row>
    <row r="1724" spans="3:15" x14ac:dyDescent="0.25">
      <c r="C1724" t="s">
        <v>174</v>
      </c>
      <c r="D1724" t="s">
        <v>176</v>
      </c>
      <c r="E1724">
        <v>441030017</v>
      </c>
      <c r="H1724" t="s">
        <v>1814</v>
      </c>
      <c r="K1724">
        <v>0</v>
      </c>
      <c r="M1724">
        <v>0</v>
      </c>
      <c r="O1724">
        <v>0</v>
      </c>
    </row>
    <row r="1725" spans="3:15" x14ac:dyDescent="0.25">
      <c r="C1725" t="s">
        <v>174</v>
      </c>
      <c r="D1725" t="s">
        <v>176</v>
      </c>
      <c r="E1725">
        <v>551010717</v>
      </c>
      <c r="H1725" t="s">
        <v>425</v>
      </c>
      <c r="K1725">
        <v>0</v>
      </c>
      <c r="M1725">
        <v>0</v>
      </c>
      <c r="O1725">
        <v>0</v>
      </c>
    </row>
    <row r="1726" spans="3:15" x14ac:dyDescent="0.25">
      <c r="C1726" t="s">
        <v>174</v>
      </c>
      <c r="D1726" t="s">
        <v>176</v>
      </c>
      <c r="E1726">
        <v>551011017</v>
      </c>
      <c r="H1726" t="s">
        <v>426</v>
      </c>
      <c r="K1726">
        <v>0</v>
      </c>
      <c r="M1726">
        <v>0</v>
      </c>
      <c r="O1726">
        <v>0</v>
      </c>
    </row>
    <row r="1727" spans="3:15" x14ac:dyDescent="0.25">
      <c r="C1727" t="s">
        <v>174</v>
      </c>
      <c r="D1727" t="s">
        <v>176</v>
      </c>
      <c r="E1727">
        <v>551011917</v>
      </c>
      <c r="H1727" t="s">
        <v>427</v>
      </c>
      <c r="K1727">
        <v>0</v>
      </c>
      <c r="M1727">
        <v>0</v>
      </c>
      <c r="O1727">
        <v>0</v>
      </c>
    </row>
    <row r="1728" spans="3:15" x14ac:dyDescent="0.25">
      <c r="C1728" t="s">
        <v>174</v>
      </c>
      <c r="D1728" t="s">
        <v>176</v>
      </c>
      <c r="E1728">
        <v>551014817</v>
      </c>
      <c r="H1728" t="s">
        <v>1815</v>
      </c>
      <c r="K1728">
        <v>0</v>
      </c>
      <c r="M1728">
        <v>0</v>
      </c>
      <c r="O1728">
        <v>0</v>
      </c>
    </row>
    <row r="1729" spans="3:18" x14ac:dyDescent="0.25">
      <c r="C1729" t="s">
        <v>174</v>
      </c>
      <c r="D1729" t="s">
        <v>176</v>
      </c>
      <c r="E1729">
        <v>551020417</v>
      </c>
      <c r="H1729" t="s">
        <v>421</v>
      </c>
      <c r="K1729">
        <v>0</v>
      </c>
      <c r="M1729">
        <v>0</v>
      </c>
      <c r="O1729">
        <v>0</v>
      </c>
    </row>
    <row r="1730" spans="3:18" x14ac:dyDescent="0.25">
      <c r="C1730" t="s">
        <v>174</v>
      </c>
      <c r="D1730" t="s">
        <v>176</v>
      </c>
      <c r="E1730">
        <v>551040717</v>
      </c>
      <c r="H1730" t="s">
        <v>1816</v>
      </c>
      <c r="K1730">
        <v>0</v>
      </c>
      <c r="M1730">
        <v>0</v>
      </c>
      <c r="O1730">
        <v>0</v>
      </c>
    </row>
    <row r="1731" spans="3:18" x14ac:dyDescent="0.25">
      <c r="C1731" t="s">
        <v>174</v>
      </c>
      <c r="D1731" t="s">
        <v>176</v>
      </c>
      <c r="E1731">
        <v>551050517</v>
      </c>
      <c r="H1731" t="s">
        <v>1817</v>
      </c>
      <c r="K1731">
        <v>0</v>
      </c>
      <c r="M1731">
        <v>0</v>
      </c>
      <c r="O1731">
        <v>0</v>
      </c>
    </row>
    <row r="1732" spans="3:18" x14ac:dyDescent="0.25">
      <c r="C1732" t="s">
        <v>174</v>
      </c>
      <c r="D1732" t="s">
        <v>176</v>
      </c>
      <c r="E1732">
        <v>551050717</v>
      </c>
      <c r="H1732" t="s">
        <v>1818</v>
      </c>
      <c r="K1732">
        <v>0</v>
      </c>
      <c r="M1732">
        <v>0</v>
      </c>
      <c r="O1732">
        <v>0</v>
      </c>
    </row>
    <row r="1733" spans="3:18" x14ac:dyDescent="0.25">
      <c r="C1733" t="s">
        <v>174</v>
      </c>
      <c r="D1733" t="s">
        <v>176</v>
      </c>
      <c r="E1733">
        <v>551051017</v>
      </c>
      <c r="H1733" t="s">
        <v>430</v>
      </c>
      <c r="K1733">
        <v>0</v>
      </c>
      <c r="M1733">
        <v>0</v>
      </c>
      <c r="O1733">
        <v>0</v>
      </c>
    </row>
    <row r="1734" spans="3:18" x14ac:dyDescent="0.25">
      <c r="C1734" t="s">
        <v>174</v>
      </c>
      <c r="D1734" t="s">
        <v>176</v>
      </c>
      <c r="E1734">
        <v>551060017</v>
      </c>
      <c r="H1734" t="s">
        <v>1748</v>
      </c>
      <c r="K1734">
        <v>0</v>
      </c>
      <c r="M1734">
        <v>0</v>
      </c>
      <c r="O1734">
        <v>0</v>
      </c>
    </row>
    <row r="1735" spans="3:18" x14ac:dyDescent="0.25">
      <c r="C1735" t="s">
        <v>174</v>
      </c>
      <c r="D1735" t="s">
        <v>176</v>
      </c>
      <c r="E1735">
        <v>551060417</v>
      </c>
      <c r="H1735" t="s">
        <v>422</v>
      </c>
      <c r="K1735">
        <v>0</v>
      </c>
      <c r="M1735">
        <v>0</v>
      </c>
      <c r="O1735">
        <v>0</v>
      </c>
    </row>
    <row r="1736" spans="3:18" x14ac:dyDescent="0.25">
      <c r="C1736" t="s">
        <v>174</v>
      </c>
      <c r="D1736" t="s">
        <v>176</v>
      </c>
      <c r="E1736">
        <v>551060717</v>
      </c>
      <c r="H1736" t="s">
        <v>1819</v>
      </c>
      <c r="K1736">
        <v>0</v>
      </c>
      <c r="M1736">
        <v>0</v>
      </c>
      <c r="O1736">
        <v>0</v>
      </c>
    </row>
    <row r="1737" spans="3:18" x14ac:dyDescent="0.25">
      <c r="C1737" t="s">
        <v>174</v>
      </c>
      <c r="D1737" t="s">
        <v>176</v>
      </c>
      <c r="E1737">
        <v>551060817</v>
      </c>
      <c r="H1737" t="s">
        <v>1763</v>
      </c>
      <c r="K1737">
        <v>0</v>
      </c>
      <c r="M1737">
        <v>0</v>
      </c>
      <c r="O1737">
        <v>0</v>
      </c>
    </row>
    <row r="1738" spans="3:18" x14ac:dyDescent="0.25">
      <c r="C1738" t="s">
        <v>174</v>
      </c>
      <c r="D1738" t="s">
        <v>176</v>
      </c>
      <c r="E1738">
        <v>551061017</v>
      </c>
      <c r="H1738" t="s">
        <v>1820</v>
      </c>
      <c r="K1738">
        <v>0</v>
      </c>
      <c r="M1738">
        <v>0</v>
      </c>
      <c r="O1738">
        <v>0</v>
      </c>
    </row>
    <row r="1739" spans="3:18" x14ac:dyDescent="0.25">
      <c r="C1739" t="s">
        <v>174</v>
      </c>
      <c r="D1739" t="s">
        <v>176</v>
      </c>
      <c r="E1739">
        <v>551087117</v>
      </c>
      <c r="H1739" t="s">
        <v>1746</v>
      </c>
      <c r="K1739">
        <v>0</v>
      </c>
      <c r="M1739">
        <v>0</v>
      </c>
      <c r="O1739">
        <v>0</v>
      </c>
    </row>
    <row r="1740" spans="3:18" x14ac:dyDescent="0.25">
      <c r="C1740" t="s">
        <v>174</v>
      </c>
      <c r="D1740" t="s">
        <v>176</v>
      </c>
      <c r="E1740">
        <v>551120017</v>
      </c>
      <c r="H1740" t="s">
        <v>423</v>
      </c>
      <c r="K1740">
        <v>0</v>
      </c>
      <c r="M1740">
        <v>0</v>
      </c>
      <c r="O1740">
        <v>0</v>
      </c>
    </row>
    <row r="1741" spans="3:18" x14ac:dyDescent="0.25">
      <c r="C1741" t="s">
        <v>174</v>
      </c>
      <c r="D1741" t="s">
        <v>176</v>
      </c>
      <c r="E1741">
        <v>551120717</v>
      </c>
      <c r="H1741" t="s">
        <v>1749</v>
      </c>
      <c r="K1741">
        <v>0</v>
      </c>
      <c r="M1741">
        <v>0</v>
      </c>
      <c r="O1741">
        <v>0</v>
      </c>
    </row>
    <row r="1742" spans="3:18" x14ac:dyDescent="0.25">
      <c r="E1742" t="s">
        <v>478</v>
      </c>
      <c r="K1742">
        <v>0</v>
      </c>
      <c r="M1742">
        <v>0</v>
      </c>
      <c r="O1742">
        <v>0</v>
      </c>
      <c r="R1742" t="s">
        <v>467</v>
      </c>
    </row>
    <row r="1743" spans="3:18" x14ac:dyDescent="0.25">
      <c r="E1743" t="s">
        <v>479</v>
      </c>
    </row>
    <row r="1747" spans="1:18" x14ac:dyDescent="0.25">
      <c r="A1747" t="s">
        <v>2711</v>
      </c>
    </row>
    <row r="1748" spans="1:18" x14ac:dyDescent="0.25">
      <c r="A1748" t="s">
        <v>480</v>
      </c>
    </row>
    <row r="1750" spans="1:18" x14ac:dyDescent="0.25">
      <c r="A1750" t="s">
        <v>173</v>
      </c>
      <c r="F1750" t="s">
        <v>481</v>
      </c>
      <c r="G1750" t="s">
        <v>175</v>
      </c>
      <c r="I1750" t="s">
        <v>176</v>
      </c>
      <c r="N1750" t="s">
        <v>177</v>
      </c>
      <c r="P1750" t="s">
        <v>11</v>
      </c>
    </row>
    <row r="1752" spans="1:18" x14ac:dyDescent="0.25">
      <c r="B1752" t="s">
        <v>178</v>
      </c>
      <c r="C1752" t="s">
        <v>179</v>
      </c>
      <c r="D1752" t="s">
        <v>180</v>
      </c>
      <c r="E1752" t="s">
        <v>181</v>
      </c>
      <c r="J1752" t="s">
        <v>182</v>
      </c>
      <c r="L1752" t="s">
        <v>183</v>
      </c>
      <c r="O1752" t="s">
        <v>184</v>
      </c>
      <c r="Q1752" t="s">
        <v>185</v>
      </c>
      <c r="R1752" t="s">
        <v>186</v>
      </c>
    </row>
    <row r="1753" spans="1:18" x14ac:dyDescent="0.25">
      <c r="B1753" t="s">
        <v>187</v>
      </c>
      <c r="C1753" t="s">
        <v>188</v>
      </c>
      <c r="D1753" t="s">
        <v>189</v>
      </c>
      <c r="J1753" t="s">
        <v>2707</v>
      </c>
      <c r="L1753" t="s">
        <v>190</v>
      </c>
      <c r="O1753" t="s">
        <v>192</v>
      </c>
      <c r="Q1753" t="s">
        <v>193</v>
      </c>
      <c r="R1753" t="s">
        <v>194</v>
      </c>
    </row>
    <row r="1755" spans="1:18" x14ac:dyDescent="0.25">
      <c r="E1755" t="s">
        <v>195</v>
      </c>
    </row>
    <row r="1756" spans="1:18" x14ac:dyDescent="0.25">
      <c r="E1756" t="s">
        <v>196</v>
      </c>
    </row>
    <row r="1757" spans="1:18" x14ac:dyDescent="0.25">
      <c r="C1757" t="s">
        <v>481</v>
      </c>
      <c r="D1757" t="s">
        <v>176</v>
      </c>
      <c r="E1757">
        <v>110300</v>
      </c>
      <c r="H1757" t="s">
        <v>482</v>
      </c>
      <c r="K1757" s="40">
        <v>108615.54</v>
      </c>
      <c r="M1757" s="40">
        <v>128477.58</v>
      </c>
      <c r="O1757" s="40">
        <v>-19862.04</v>
      </c>
      <c r="Q1757">
        <v>-15.5</v>
      </c>
    </row>
    <row r="1758" spans="1:18" x14ac:dyDescent="0.25">
      <c r="C1758" t="s">
        <v>481</v>
      </c>
      <c r="D1758" t="s">
        <v>176</v>
      </c>
      <c r="E1758">
        <v>110301</v>
      </c>
      <c r="H1758" t="s">
        <v>483</v>
      </c>
      <c r="K1758" s="40">
        <v>810546.82</v>
      </c>
      <c r="M1758" s="40">
        <v>896316.22</v>
      </c>
      <c r="O1758" s="40">
        <v>-85769.4</v>
      </c>
      <c r="Q1758">
        <v>-9.6</v>
      </c>
    </row>
    <row r="1759" spans="1:18" x14ac:dyDescent="0.25">
      <c r="K1759" s="40">
        <v>919162.36</v>
      </c>
      <c r="M1759" s="40">
        <v>1024793.8</v>
      </c>
      <c r="O1759" s="40">
        <v>-105631.44</v>
      </c>
      <c r="Q1759">
        <v>-10.3</v>
      </c>
      <c r="R1759" t="s">
        <v>325</v>
      </c>
    </row>
    <row r="1760" spans="1:18" x14ac:dyDescent="0.25">
      <c r="C1760" t="s">
        <v>481</v>
      </c>
      <c r="D1760" t="s">
        <v>176</v>
      </c>
      <c r="E1760">
        <v>110104</v>
      </c>
      <c r="H1760" t="s">
        <v>484</v>
      </c>
      <c r="K1760" s="40">
        <v>30275820.940000001</v>
      </c>
      <c r="M1760" s="40">
        <v>30275820.940000001</v>
      </c>
      <c r="O1760">
        <v>0</v>
      </c>
    </row>
    <row r="1761" spans="3:17" x14ac:dyDescent="0.25">
      <c r="C1761" t="s">
        <v>481</v>
      </c>
      <c r="D1761" t="s">
        <v>176</v>
      </c>
      <c r="E1761">
        <v>110105</v>
      </c>
      <c r="H1761" t="s">
        <v>485</v>
      </c>
      <c r="K1761" s="40">
        <v>1323136.1399999999</v>
      </c>
      <c r="M1761" s="40">
        <v>1323136.1399999999</v>
      </c>
      <c r="O1761">
        <v>0</v>
      </c>
    </row>
    <row r="1762" spans="3:17" x14ac:dyDescent="0.25">
      <c r="C1762" t="s">
        <v>481</v>
      </c>
      <c r="D1762" t="s">
        <v>176</v>
      </c>
      <c r="E1762">
        <v>110106</v>
      </c>
      <c r="H1762" t="s">
        <v>486</v>
      </c>
      <c r="K1762" s="40">
        <v>1377440</v>
      </c>
      <c r="M1762" s="40">
        <v>1377440</v>
      </c>
      <c r="O1762">
        <v>0</v>
      </c>
    </row>
    <row r="1763" spans="3:17" x14ac:dyDescent="0.25">
      <c r="C1763" t="s">
        <v>481</v>
      </c>
      <c r="D1763" t="s">
        <v>176</v>
      </c>
      <c r="E1763">
        <v>110107</v>
      </c>
      <c r="H1763" t="s">
        <v>487</v>
      </c>
      <c r="K1763" s="40">
        <v>1929389.69</v>
      </c>
      <c r="M1763" s="40">
        <v>1929389.69</v>
      </c>
      <c r="O1763">
        <v>0</v>
      </c>
    </row>
    <row r="1764" spans="3:17" x14ac:dyDescent="0.25">
      <c r="C1764" t="s">
        <v>481</v>
      </c>
      <c r="D1764" t="s">
        <v>176</v>
      </c>
      <c r="E1764">
        <v>110108</v>
      </c>
      <c r="H1764" t="s">
        <v>488</v>
      </c>
      <c r="K1764" s="40">
        <v>26937479.629999999</v>
      </c>
      <c r="M1764" s="40">
        <v>26915399.629999999</v>
      </c>
      <c r="O1764" s="40">
        <v>22080</v>
      </c>
      <c r="Q1764">
        <v>0.1</v>
      </c>
    </row>
    <row r="1765" spans="3:17" x14ac:dyDescent="0.25">
      <c r="C1765" t="s">
        <v>481</v>
      </c>
      <c r="D1765" t="s">
        <v>176</v>
      </c>
      <c r="E1765">
        <v>110109</v>
      </c>
      <c r="H1765" t="s">
        <v>489</v>
      </c>
      <c r="K1765" s="40">
        <v>518878.38</v>
      </c>
      <c r="M1765" s="40">
        <v>518878.38</v>
      </c>
      <c r="O1765">
        <v>0</v>
      </c>
    </row>
    <row r="1766" spans="3:17" x14ac:dyDescent="0.25">
      <c r="C1766" t="s">
        <v>481</v>
      </c>
      <c r="D1766" t="s">
        <v>176</v>
      </c>
      <c r="E1766">
        <v>110110</v>
      </c>
      <c r="H1766" t="s">
        <v>490</v>
      </c>
      <c r="K1766" s="40">
        <v>1524653.62</v>
      </c>
      <c r="M1766" s="40">
        <v>1524653.62</v>
      </c>
      <c r="O1766">
        <v>0</v>
      </c>
    </row>
    <row r="1767" spans="3:17" x14ac:dyDescent="0.25">
      <c r="C1767" t="s">
        <v>481</v>
      </c>
      <c r="D1767" t="s">
        <v>176</v>
      </c>
      <c r="E1767">
        <v>110111</v>
      </c>
      <c r="H1767" t="s">
        <v>491</v>
      </c>
      <c r="K1767" s="40">
        <v>1390433.32</v>
      </c>
      <c r="M1767" s="40">
        <v>1161419.03</v>
      </c>
      <c r="O1767" s="40">
        <v>229014.29</v>
      </c>
      <c r="Q1767">
        <v>19.7</v>
      </c>
    </row>
    <row r="1768" spans="3:17" x14ac:dyDescent="0.25">
      <c r="C1768" t="s">
        <v>481</v>
      </c>
      <c r="D1768" t="s">
        <v>176</v>
      </c>
      <c r="E1768">
        <v>110112</v>
      </c>
      <c r="H1768" t="s">
        <v>492</v>
      </c>
      <c r="K1768" s="40">
        <v>9426</v>
      </c>
      <c r="M1768" s="40">
        <v>9426</v>
      </c>
      <c r="O1768">
        <v>0</v>
      </c>
    </row>
    <row r="1769" spans="3:17" x14ac:dyDescent="0.25">
      <c r="C1769" t="s">
        <v>481</v>
      </c>
      <c r="D1769" t="s">
        <v>176</v>
      </c>
      <c r="E1769">
        <v>110113</v>
      </c>
      <c r="H1769" t="s">
        <v>493</v>
      </c>
      <c r="K1769" s="40">
        <v>3240785.34</v>
      </c>
      <c r="M1769" s="40">
        <v>3240785.34</v>
      </c>
      <c r="O1769">
        <v>0</v>
      </c>
    </row>
    <row r="1770" spans="3:17" x14ac:dyDescent="0.25">
      <c r="C1770" t="s">
        <v>481</v>
      </c>
      <c r="D1770" t="s">
        <v>176</v>
      </c>
      <c r="E1770">
        <v>110114</v>
      </c>
      <c r="H1770" t="s">
        <v>1821</v>
      </c>
      <c r="K1770">
        <v>0</v>
      </c>
      <c r="M1770">
        <v>0</v>
      </c>
      <c r="O1770">
        <v>0</v>
      </c>
    </row>
    <row r="1771" spans="3:17" x14ac:dyDescent="0.25">
      <c r="C1771" t="s">
        <v>481</v>
      </c>
      <c r="D1771" t="s">
        <v>176</v>
      </c>
      <c r="E1771">
        <v>110115</v>
      </c>
      <c r="H1771" t="s">
        <v>494</v>
      </c>
      <c r="K1771" s="40">
        <v>6607144.6900000004</v>
      </c>
      <c r="M1771" s="40">
        <v>6607144.6900000004</v>
      </c>
      <c r="O1771">
        <v>0</v>
      </c>
    </row>
    <row r="1772" spans="3:17" x14ac:dyDescent="0.25">
      <c r="C1772" t="s">
        <v>481</v>
      </c>
      <c r="D1772" t="s">
        <v>176</v>
      </c>
      <c r="E1772">
        <v>110203</v>
      </c>
      <c r="H1772" t="s">
        <v>495</v>
      </c>
      <c r="K1772" s="40">
        <v>-28779917.73</v>
      </c>
      <c r="M1772" s="40">
        <v>-28708512.370000001</v>
      </c>
      <c r="O1772" s="40">
        <v>-71405.36</v>
      </c>
      <c r="Q1772">
        <v>-0.2</v>
      </c>
    </row>
    <row r="1773" spans="3:17" x14ac:dyDescent="0.25">
      <c r="C1773" t="s">
        <v>481</v>
      </c>
      <c r="D1773" t="s">
        <v>176</v>
      </c>
      <c r="E1773">
        <v>110204</v>
      </c>
      <c r="H1773" t="s">
        <v>496</v>
      </c>
      <c r="K1773" s="40">
        <v>-1080430.1000000001</v>
      </c>
      <c r="M1773" s="40">
        <v>-1072871.94</v>
      </c>
      <c r="O1773" s="40">
        <v>-7558.16</v>
      </c>
      <c r="Q1773">
        <v>-0.7</v>
      </c>
    </row>
    <row r="1774" spans="3:17" x14ac:dyDescent="0.25">
      <c r="C1774" t="s">
        <v>481</v>
      </c>
      <c r="D1774" t="s">
        <v>176</v>
      </c>
      <c r="E1774">
        <v>110205</v>
      </c>
      <c r="H1774" t="s">
        <v>497</v>
      </c>
      <c r="K1774" s="40">
        <v>-1376758</v>
      </c>
      <c r="M1774" s="40">
        <v>-1376740</v>
      </c>
      <c r="O1774">
        <v>-18</v>
      </c>
    </row>
    <row r="1775" spans="3:17" x14ac:dyDescent="0.25">
      <c r="C1775" t="s">
        <v>481</v>
      </c>
      <c r="D1775" t="s">
        <v>176</v>
      </c>
      <c r="E1775">
        <v>110206</v>
      </c>
      <c r="H1775" t="s">
        <v>498</v>
      </c>
      <c r="K1775" s="40">
        <v>-1804718.13</v>
      </c>
      <c r="M1775" s="40">
        <v>-1801935.51</v>
      </c>
      <c r="O1775" s="40">
        <v>-2782.62</v>
      </c>
      <c r="Q1775">
        <v>-0.2</v>
      </c>
    </row>
    <row r="1776" spans="3:17" x14ac:dyDescent="0.25">
      <c r="C1776" t="s">
        <v>481</v>
      </c>
      <c r="D1776" t="s">
        <v>176</v>
      </c>
      <c r="E1776">
        <v>110207</v>
      </c>
      <c r="H1776" t="s">
        <v>499</v>
      </c>
      <c r="K1776" s="40">
        <v>-26188557.100000001</v>
      </c>
      <c r="M1776" s="40">
        <v>-26143303.48</v>
      </c>
      <c r="O1776" s="40">
        <v>-45253.62</v>
      </c>
      <c r="Q1776">
        <v>-0.2</v>
      </c>
    </row>
    <row r="1777" spans="3:18" x14ac:dyDescent="0.25">
      <c r="C1777" t="s">
        <v>481</v>
      </c>
      <c r="D1777" t="s">
        <v>176</v>
      </c>
      <c r="E1777">
        <v>110208</v>
      </c>
      <c r="H1777" t="s">
        <v>500</v>
      </c>
      <c r="K1777" s="40">
        <v>-515401.38</v>
      </c>
      <c r="M1777" s="40">
        <v>-515272.71</v>
      </c>
      <c r="O1777">
        <v>-128.66999999999999</v>
      </c>
    </row>
    <row r="1778" spans="3:18" x14ac:dyDescent="0.25">
      <c r="C1778" t="s">
        <v>481</v>
      </c>
      <c r="D1778" t="s">
        <v>176</v>
      </c>
      <c r="E1778">
        <v>110209</v>
      </c>
      <c r="H1778" t="s">
        <v>501</v>
      </c>
      <c r="K1778" s="40">
        <v>-1524653.62</v>
      </c>
      <c r="M1778" s="40">
        <v>-1524653.62</v>
      </c>
      <c r="O1778">
        <v>0</v>
      </c>
    </row>
    <row r="1779" spans="3:18" x14ac:dyDescent="0.25">
      <c r="C1779" t="s">
        <v>481</v>
      </c>
      <c r="D1779" t="s">
        <v>176</v>
      </c>
      <c r="E1779">
        <v>110210</v>
      </c>
      <c r="H1779" t="s">
        <v>502</v>
      </c>
      <c r="K1779" s="40">
        <v>-4467.8</v>
      </c>
      <c r="M1779" s="40">
        <v>-4205.96</v>
      </c>
      <c r="O1779">
        <v>-261.83999999999997</v>
      </c>
      <c r="Q1779">
        <v>-6.2</v>
      </c>
    </row>
    <row r="1780" spans="3:18" x14ac:dyDescent="0.25">
      <c r="C1780" t="s">
        <v>481</v>
      </c>
      <c r="D1780" t="s">
        <v>176</v>
      </c>
      <c r="E1780">
        <v>110211</v>
      </c>
      <c r="H1780" t="s">
        <v>503</v>
      </c>
      <c r="K1780" s="40">
        <v>-1779212.81</v>
      </c>
      <c r="M1780" s="40">
        <v>-1721774.82</v>
      </c>
      <c r="O1780" s="40">
        <v>-57437.99</v>
      </c>
      <c r="Q1780">
        <v>-3.3</v>
      </c>
    </row>
    <row r="1781" spans="3:18" x14ac:dyDescent="0.25">
      <c r="C1781" t="s">
        <v>481</v>
      </c>
      <c r="D1781" t="s">
        <v>176</v>
      </c>
      <c r="E1781">
        <v>110212</v>
      </c>
      <c r="H1781" t="s">
        <v>1822</v>
      </c>
      <c r="K1781">
        <v>0</v>
      </c>
      <c r="M1781">
        <v>0</v>
      </c>
      <c r="O1781">
        <v>0</v>
      </c>
    </row>
    <row r="1782" spans="3:18" x14ac:dyDescent="0.25">
      <c r="C1782" t="s">
        <v>481</v>
      </c>
      <c r="D1782" t="s">
        <v>176</v>
      </c>
      <c r="E1782">
        <v>110213</v>
      </c>
      <c r="H1782" t="s">
        <v>504</v>
      </c>
      <c r="K1782" s="40">
        <v>-3542675.57</v>
      </c>
      <c r="M1782" s="40">
        <v>-3405706.74</v>
      </c>
      <c r="O1782" s="40">
        <v>-136968.82999999999</v>
      </c>
      <c r="Q1782">
        <v>-4</v>
      </c>
    </row>
    <row r="1783" spans="3:18" x14ac:dyDescent="0.25">
      <c r="E1783" t="s">
        <v>505</v>
      </c>
      <c r="K1783" s="40">
        <v>8537795.5099999998</v>
      </c>
      <c r="M1783" s="40">
        <v>8608516.3100000005</v>
      </c>
      <c r="O1783" s="40">
        <v>-70720.800000000003</v>
      </c>
      <c r="Q1783">
        <v>-0.8</v>
      </c>
      <c r="R1783" t="s">
        <v>325</v>
      </c>
    </row>
    <row r="1785" spans="3:18" x14ac:dyDescent="0.25">
      <c r="C1785" t="s">
        <v>481</v>
      </c>
      <c r="D1785" t="s">
        <v>176</v>
      </c>
      <c r="E1785">
        <v>120201</v>
      </c>
      <c r="H1785" t="s">
        <v>910</v>
      </c>
      <c r="K1785">
        <v>0</v>
      </c>
      <c r="M1785">
        <v>0</v>
      </c>
      <c r="O1785">
        <v>0</v>
      </c>
    </row>
    <row r="1786" spans="3:18" x14ac:dyDescent="0.25">
      <c r="E1786" t="s">
        <v>911</v>
      </c>
      <c r="K1786">
        <v>0</v>
      </c>
      <c r="M1786">
        <v>0</v>
      </c>
      <c r="O1786">
        <v>0</v>
      </c>
      <c r="R1786" t="s">
        <v>325</v>
      </c>
    </row>
    <row r="1788" spans="3:18" x14ac:dyDescent="0.25">
      <c r="C1788" t="s">
        <v>481</v>
      </c>
      <c r="D1788" t="s">
        <v>176</v>
      </c>
      <c r="E1788">
        <v>110101</v>
      </c>
      <c r="H1788" t="s">
        <v>506</v>
      </c>
      <c r="K1788" s="40">
        <v>30400000</v>
      </c>
      <c r="M1788" s="40">
        <v>30400000</v>
      </c>
      <c r="O1788">
        <v>0</v>
      </c>
    </row>
    <row r="1789" spans="3:18" x14ac:dyDescent="0.25">
      <c r="C1789" t="s">
        <v>481</v>
      </c>
      <c r="D1789" t="s">
        <v>176</v>
      </c>
      <c r="E1789">
        <v>110102</v>
      </c>
      <c r="H1789" t="s">
        <v>912</v>
      </c>
      <c r="K1789">
        <v>0</v>
      </c>
      <c r="M1789">
        <v>0</v>
      </c>
      <c r="O1789">
        <v>0</v>
      </c>
    </row>
    <row r="1790" spans="3:18" x14ac:dyDescent="0.25">
      <c r="C1790" t="s">
        <v>481</v>
      </c>
      <c r="D1790" t="s">
        <v>176</v>
      </c>
      <c r="E1790">
        <v>110103</v>
      </c>
      <c r="H1790" t="s">
        <v>507</v>
      </c>
      <c r="K1790" s="40">
        <v>33900000</v>
      </c>
      <c r="M1790" s="40">
        <v>33900000</v>
      </c>
      <c r="O1790">
        <v>0</v>
      </c>
    </row>
    <row r="1791" spans="3:18" x14ac:dyDescent="0.25">
      <c r="C1791" t="s">
        <v>481</v>
      </c>
      <c r="D1791" t="s">
        <v>176</v>
      </c>
      <c r="E1791">
        <v>110201</v>
      </c>
      <c r="H1791" t="s">
        <v>913</v>
      </c>
      <c r="K1791">
        <v>0</v>
      </c>
      <c r="M1791">
        <v>0</v>
      </c>
      <c r="O1791">
        <v>0</v>
      </c>
    </row>
    <row r="1792" spans="3:18" x14ac:dyDescent="0.25">
      <c r="C1792" t="s">
        <v>481</v>
      </c>
      <c r="D1792" t="s">
        <v>176</v>
      </c>
      <c r="E1792">
        <v>110202</v>
      </c>
      <c r="H1792" t="s">
        <v>508</v>
      </c>
      <c r="K1792" s="40">
        <v>-11108999.9</v>
      </c>
      <c r="M1792" s="40">
        <v>-11052499.9</v>
      </c>
      <c r="O1792" s="40">
        <v>-56500</v>
      </c>
      <c r="Q1792">
        <v>-0.5</v>
      </c>
    </row>
    <row r="1793" spans="3:18" x14ac:dyDescent="0.25">
      <c r="C1793" t="s">
        <v>481</v>
      </c>
      <c r="D1793" t="s">
        <v>176</v>
      </c>
      <c r="E1793">
        <v>110400</v>
      </c>
      <c r="H1793" t="s">
        <v>509</v>
      </c>
      <c r="K1793" s="40">
        <v>-232975.8</v>
      </c>
      <c r="M1793" s="40">
        <v>-232975.8</v>
      </c>
      <c r="O1793">
        <v>0</v>
      </c>
    </row>
    <row r="1794" spans="3:18" x14ac:dyDescent="0.25">
      <c r="E1794" t="s">
        <v>510</v>
      </c>
      <c r="K1794" s="40">
        <v>52958024.299999997</v>
      </c>
      <c r="M1794" s="40">
        <v>53014524.299999997</v>
      </c>
      <c r="O1794" s="40">
        <v>-56500</v>
      </c>
      <c r="Q1794">
        <v>-0.1</v>
      </c>
      <c r="R1794" t="s">
        <v>325</v>
      </c>
    </row>
    <row r="1796" spans="3:18" x14ac:dyDescent="0.25">
      <c r="C1796" t="s">
        <v>481</v>
      </c>
      <c r="D1796" t="s">
        <v>176</v>
      </c>
      <c r="E1796">
        <v>120101</v>
      </c>
      <c r="H1796" t="s">
        <v>511</v>
      </c>
      <c r="K1796" s="40">
        <v>64129064.640000001</v>
      </c>
      <c r="M1796" s="40">
        <v>64129064.640000001</v>
      </c>
      <c r="O1796">
        <v>0</v>
      </c>
    </row>
    <row r="1797" spans="3:18" x14ac:dyDescent="0.25">
      <c r="C1797" t="s">
        <v>481</v>
      </c>
      <c r="D1797" t="s">
        <v>176</v>
      </c>
      <c r="E1797">
        <v>120102</v>
      </c>
      <c r="H1797" t="s">
        <v>1823</v>
      </c>
      <c r="K1797">
        <v>0</v>
      </c>
      <c r="M1797">
        <v>0</v>
      </c>
      <c r="O1797">
        <v>0</v>
      </c>
    </row>
    <row r="1798" spans="3:18" x14ac:dyDescent="0.25">
      <c r="C1798" t="s">
        <v>481</v>
      </c>
      <c r="D1798" t="s">
        <v>176</v>
      </c>
      <c r="E1798">
        <v>120103</v>
      </c>
      <c r="H1798" t="s">
        <v>1824</v>
      </c>
      <c r="K1798">
        <v>0</v>
      </c>
      <c r="M1798">
        <v>0</v>
      </c>
      <c r="O1798">
        <v>0</v>
      </c>
    </row>
    <row r="1799" spans="3:18" x14ac:dyDescent="0.25">
      <c r="E1799" t="s">
        <v>512</v>
      </c>
      <c r="K1799" s="40">
        <v>64129064.640000001</v>
      </c>
      <c r="M1799" s="40">
        <v>64129064.640000001</v>
      </c>
      <c r="O1799">
        <v>0</v>
      </c>
      <c r="R1799" t="s">
        <v>325</v>
      </c>
    </row>
    <row r="1801" spans="3:18" x14ac:dyDescent="0.25">
      <c r="C1801" t="s">
        <v>481</v>
      </c>
      <c r="D1801" t="s">
        <v>176</v>
      </c>
      <c r="E1801">
        <v>140700</v>
      </c>
      <c r="H1801" t="s">
        <v>914</v>
      </c>
      <c r="K1801">
        <v>0</v>
      </c>
      <c r="M1801">
        <v>0</v>
      </c>
      <c r="O1801">
        <v>0</v>
      </c>
    </row>
    <row r="1802" spans="3:18" x14ac:dyDescent="0.25">
      <c r="E1802" t="s">
        <v>915</v>
      </c>
      <c r="K1802">
        <v>0</v>
      </c>
      <c r="M1802">
        <v>0</v>
      </c>
      <c r="O1802">
        <v>0</v>
      </c>
      <c r="R1802" t="s">
        <v>325</v>
      </c>
    </row>
    <row r="1804" spans="3:18" x14ac:dyDescent="0.25">
      <c r="E1804" t="s">
        <v>197</v>
      </c>
    </row>
    <row r="1805" spans="3:18" x14ac:dyDescent="0.25">
      <c r="C1805" t="s">
        <v>481</v>
      </c>
      <c r="D1805" t="s">
        <v>176</v>
      </c>
      <c r="E1805">
        <v>140200</v>
      </c>
      <c r="H1805" t="s">
        <v>916</v>
      </c>
      <c r="K1805">
        <v>0</v>
      </c>
      <c r="M1805">
        <v>0</v>
      </c>
      <c r="O1805">
        <v>0</v>
      </c>
    </row>
    <row r="1806" spans="3:18" x14ac:dyDescent="0.25">
      <c r="E1806" t="s">
        <v>917</v>
      </c>
      <c r="K1806">
        <v>0</v>
      </c>
      <c r="M1806">
        <v>0</v>
      </c>
      <c r="O1806">
        <v>0</v>
      </c>
      <c r="R1806" t="s">
        <v>201</v>
      </c>
    </row>
    <row r="1807" spans="3:18" x14ac:dyDescent="0.25">
      <c r="C1807" t="s">
        <v>481</v>
      </c>
      <c r="D1807" t="s">
        <v>176</v>
      </c>
      <c r="E1807">
        <v>140400</v>
      </c>
      <c r="H1807" t="s">
        <v>918</v>
      </c>
      <c r="K1807">
        <v>0</v>
      </c>
      <c r="M1807">
        <v>0</v>
      </c>
      <c r="O1807">
        <v>0</v>
      </c>
    </row>
    <row r="1808" spans="3:18" x14ac:dyDescent="0.25">
      <c r="E1808" t="s">
        <v>919</v>
      </c>
      <c r="K1808">
        <v>0</v>
      </c>
      <c r="M1808">
        <v>0</v>
      </c>
      <c r="O1808">
        <v>0</v>
      </c>
      <c r="R1808" t="s">
        <v>201</v>
      </c>
    </row>
    <row r="1809" spans="3:18" x14ac:dyDescent="0.25">
      <c r="C1809" t="s">
        <v>481</v>
      </c>
      <c r="D1809" t="s">
        <v>176</v>
      </c>
      <c r="E1809">
        <v>140100</v>
      </c>
      <c r="H1809" t="s">
        <v>920</v>
      </c>
      <c r="K1809">
        <v>0</v>
      </c>
      <c r="M1809">
        <v>0</v>
      </c>
      <c r="O1809">
        <v>0</v>
      </c>
    </row>
    <row r="1810" spans="3:18" x14ac:dyDescent="0.25">
      <c r="E1810" t="s">
        <v>921</v>
      </c>
      <c r="K1810">
        <v>0</v>
      </c>
      <c r="M1810">
        <v>0</v>
      </c>
      <c r="O1810">
        <v>0</v>
      </c>
      <c r="R1810" t="s">
        <v>201</v>
      </c>
    </row>
    <row r="1811" spans="3:18" x14ac:dyDescent="0.25">
      <c r="C1811" t="s">
        <v>481</v>
      </c>
      <c r="D1811" t="s">
        <v>176</v>
      </c>
      <c r="E1811">
        <v>140300</v>
      </c>
      <c r="H1811" t="s">
        <v>922</v>
      </c>
      <c r="K1811">
        <v>0</v>
      </c>
      <c r="M1811">
        <v>0</v>
      </c>
      <c r="O1811">
        <v>0</v>
      </c>
    </row>
    <row r="1812" spans="3:18" x14ac:dyDescent="0.25">
      <c r="C1812" t="s">
        <v>481</v>
      </c>
      <c r="D1812" t="s">
        <v>176</v>
      </c>
      <c r="E1812">
        <v>140301</v>
      </c>
      <c r="H1812" t="s">
        <v>923</v>
      </c>
      <c r="K1812">
        <v>0</v>
      </c>
      <c r="M1812">
        <v>0</v>
      </c>
      <c r="O1812">
        <v>0</v>
      </c>
    </row>
    <row r="1813" spans="3:18" x14ac:dyDescent="0.25">
      <c r="C1813" t="s">
        <v>481</v>
      </c>
      <c r="D1813" t="s">
        <v>176</v>
      </c>
      <c r="E1813">
        <v>140302</v>
      </c>
      <c r="H1813" t="s">
        <v>924</v>
      </c>
      <c r="K1813">
        <v>0</v>
      </c>
      <c r="M1813">
        <v>0</v>
      </c>
      <c r="O1813">
        <v>0</v>
      </c>
    </row>
    <row r="1814" spans="3:18" x14ac:dyDescent="0.25">
      <c r="E1814" t="s">
        <v>200</v>
      </c>
      <c r="K1814">
        <v>0</v>
      </c>
      <c r="M1814">
        <v>0</v>
      </c>
      <c r="O1814">
        <v>0</v>
      </c>
      <c r="R1814" t="s">
        <v>201</v>
      </c>
    </row>
    <row r="1815" spans="3:18" x14ac:dyDescent="0.25">
      <c r="E1815" t="s">
        <v>202</v>
      </c>
    </row>
    <row r="1816" spans="3:18" x14ac:dyDescent="0.25">
      <c r="C1816" t="s">
        <v>481</v>
      </c>
      <c r="D1816" t="s">
        <v>176</v>
      </c>
      <c r="E1816">
        <v>131790</v>
      </c>
      <c r="H1816" t="s">
        <v>513</v>
      </c>
      <c r="K1816" s="40">
        <v>11248.58</v>
      </c>
      <c r="M1816" s="40">
        <v>11334.79</v>
      </c>
      <c r="O1816">
        <v>-86.21</v>
      </c>
      <c r="Q1816">
        <v>-0.8</v>
      </c>
    </row>
    <row r="1817" spans="3:18" x14ac:dyDescent="0.25">
      <c r="C1817" t="s">
        <v>481</v>
      </c>
      <c r="D1817" t="s">
        <v>176</v>
      </c>
      <c r="E1817">
        <v>131791</v>
      </c>
      <c r="H1817" t="s">
        <v>1825</v>
      </c>
      <c r="K1817">
        <v>0</v>
      </c>
      <c r="M1817">
        <v>0</v>
      </c>
      <c r="O1817">
        <v>0</v>
      </c>
    </row>
    <row r="1818" spans="3:18" x14ac:dyDescent="0.25">
      <c r="C1818" t="s">
        <v>481</v>
      </c>
      <c r="D1818" t="s">
        <v>176</v>
      </c>
      <c r="E1818">
        <v>131792</v>
      </c>
      <c r="H1818" t="s">
        <v>1826</v>
      </c>
      <c r="K1818">
        <v>0</v>
      </c>
      <c r="M1818">
        <v>0</v>
      </c>
      <c r="O1818">
        <v>0</v>
      </c>
    </row>
    <row r="1819" spans="3:18" x14ac:dyDescent="0.25">
      <c r="C1819" t="s">
        <v>481</v>
      </c>
      <c r="D1819" t="s">
        <v>176</v>
      </c>
      <c r="E1819">
        <v>131793</v>
      </c>
      <c r="H1819" t="s">
        <v>1827</v>
      </c>
      <c r="K1819">
        <v>0</v>
      </c>
      <c r="M1819">
        <v>0</v>
      </c>
      <c r="O1819">
        <v>0</v>
      </c>
    </row>
    <row r="1820" spans="3:18" x14ac:dyDescent="0.25">
      <c r="C1820" t="s">
        <v>481</v>
      </c>
      <c r="D1820" t="s">
        <v>176</v>
      </c>
      <c r="E1820">
        <v>131794</v>
      </c>
      <c r="H1820" t="s">
        <v>1828</v>
      </c>
      <c r="K1820">
        <v>0</v>
      </c>
      <c r="M1820">
        <v>0</v>
      </c>
      <c r="O1820">
        <v>0</v>
      </c>
    </row>
    <row r="1821" spans="3:18" x14ac:dyDescent="0.25">
      <c r="K1821" s="40">
        <v>11248.58</v>
      </c>
      <c r="M1821" s="40">
        <v>11334.79</v>
      </c>
      <c r="O1821">
        <v>-86.21</v>
      </c>
      <c r="Q1821">
        <v>-0.8</v>
      </c>
      <c r="R1821" t="s">
        <v>205</v>
      </c>
    </row>
    <row r="1822" spans="3:18" x14ac:dyDescent="0.25">
      <c r="C1822" t="s">
        <v>481</v>
      </c>
      <c r="D1822" t="s">
        <v>176</v>
      </c>
      <c r="E1822">
        <v>131770</v>
      </c>
      <c r="H1822" t="s">
        <v>514</v>
      </c>
      <c r="K1822" s="40">
        <v>88838.34</v>
      </c>
      <c r="M1822" s="40">
        <v>89708.12</v>
      </c>
      <c r="O1822">
        <v>-869.78</v>
      </c>
      <c r="Q1822">
        <v>-1</v>
      </c>
    </row>
    <row r="1823" spans="3:18" x14ac:dyDescent="0.25">
      <c r="C1823" t="s">
        <v>481</v>
      </c>
      <c r="D1823" t="s">
        <v>176</v>
      </c>
      <c r="E1823">
        <v>131771</v>
      </c>
      <c r="H1823" t="s">
        <v>1829</v>
      </c>
      <c r="K1823">
        <v>0</v>
      </c>
      <c r="M1823">
        <v>0</v>
      </c>
      <c r="O1823">
        <v>0</v>
      </c>
    </row>
    <row r="1824" spans="3:18" x14ac:dyDescent="0.25">
      <c r="C1824" t="s">
        <v>481</v>
      </c>
      <c r="D1824" t="s">
        <v>176</v>
      </c>
      <c r="E1824">
        <v>131772</v>
      </c>
      <c r="H1824" t="s">
        <v>1830</v>
      </c>
      <c r="K1824">
        <v>0</v>
      </c>
      <c r="M1824">
        <v>0</v>
      </c>
      <c r="O1824">
        <v>0</v>
      </c>
    </row>
    <row r="1825" spans="3:18" x14ac:dyDescent="0.25">
      <c r="C1825" t="s">
        <v>481</v>
      </c>
      <c r="D1825" t="s">
        <v>176</v>
      </c>
      <c r="E1825">
        <v>131773</v>
      </c>
      <c r="H1825" t="s">
        <v>1831</v>
      </c>
      <c r="K1825">
        <v>0</v>
      </c>
      <c r="M1825">
        <v>0</v>
      </c>
      <c r="O1825">
        <v>0</v>
      </c>
    </row>
    <row r="1826" spans="3:18" x14ac:dyDescent="0.25">
      <c r="C1826" t="s">
        <v>481</v>
      </c>
      <c r="D1826" t="s">
        <v>176</v>
      </c>
      <c r="E1826">
        <v>131774</v>
      </c>
      <c r="H1826" t="s">
        <v>1832</v>
      </c>
      <c r="K1826">
        <v>0</v>
      </c>
      <c r="M1826">
        <v>0</v>
      </c>
      <c r="O1826">
        <v>0</v>
      </c>
    </row>
    <row r="1827" spans="3:18" x14ac:dyDescent="0.25">
      <c r="K1827" s="40">
        <v>88838.34</v>
      </c>
      <c r="M1827" s="40">
        <v>89708.12</v>
      </c>
      <c r="O1827">
        <v>-869.78</v>
      </c>
      <c r="Q1827">
        <v>-1</v>
      </c>
      <c r="R1827" t="s">
        <v>205</v>
      </c>
    </row>
    <row r="1828" spans="3:18" x14ac:dyDescent="0.25">
      <c r="C1828" t="s">
        <v>481</v>
      </c>
      <c r="D1828" t="s">
        <v>176</v>
      </c>
      <c r="E1828">
        <v>131750</v>
      </c>
      <c r="H1828" t="s">
        <v>1833</v>
      </c>
      <c r="K1828">
        <v>0</v>
      </c>
      <c r="M1828">
        <v>0</v>
      </c>
      <c r="O1828">
        <v>0</v>
      </c>
    </row>
    <row r="1829" spans="3:18" x14ac:dyDescent="0.25">
      <c r="C1829" t="s">
        <v>481</v>
      </c>
      <c r="D1829" t="s">
        <v>176</v>
      </c>
      <c r="E1829">
        <v>131751</v>
      </c>
      <c r="H1829" t="s">
        <v>1834</v>
      </c>
      <c r="K1829">
        <v>0</v>
      </c>
      <c r="M1829">
        <v>0</v>
      </c>
      <c r="O1829">
        <v>0</v>
      </c>
    </row>
    <row r="1830" spans="3:18" x14ac:dyDescent="0.25">
      <c r="C1830" t="s">
        <v>481</v>
      </c>
      <c r="D1830" t="s">
        <v>176</v>
      </c>
      <c r="E1830">
        <v>131752</v>
      </c>
      <c r="H1830" t="s">
        <v>1835</v>
      </c>
      <c r="K1830">
        <v>0</v>
      </c>
      <c r="M1830">
        <v>0</v>
      </c>
      <c r="O1830">
        <v>0</v>
      </c>
    </row>
    <row r="1831" spans="3:18" x14ac:dyDescent="0.25">
      <c r="C1831" t="s">
        <v>481</v>
      </c>
      <c r="D1831" t="s">
        <v>176</v>
      </c>
      <c r="E1831">
        <v>131753</v>
      </c>
      <c r="H1831" t="s">
        <v>1836</v>
      </c>
      <c r="K1831">
        <v>0</v>
      </c>
      <c r="M1831">
        <v>0</v>
      </c>
      <c r="O1831">
        <v>0</v>
      </c>
    </row>
    <row r="1832" spans="3:18" x14ac:dyDescent="0.25">
      <c r="C1832" t="s">
        <v>481</v>
      </c>
      <c r="D1832" t="s">
        <v>176</v>
      </c>
      <c r="E1832">
        <v>131754</v>
      </c>
      <c r="H1832" t="s">
        <v>1837</v>
      </c>
      <c r="K1832">
        <v>0</v>
      </c>
      <c r="M1832">
        <v>0</v>
      </c>
      <c r="O1832">
        <v>0</v>
      </c>
    </row>
    <row r="1833" spans="3:18" x14ac:dyDescent="0.25">
      <c r="C1833" t="s">
        <v>481</v>
      </c>
      <c r="D1833" t="s">
        <v>176</v>
      </c>
      <c r="E1833">
        <v>131800</v>
      </c>
      <c r="H1833" t="s">
        <v>515</v>
      </c>
      <c r="K1833" s="40">
        <v>1724799.74</v>
      </c>
      <c r="M1833" s="40">
        <v>1088820.58</v>
      </c>
      <c r="O1833" s="40">
        <v>635979.16</v>
      </c>
      <c r="Q1833">
        <v>58.4</v>
      </c>
    </row>
    <row r="1834" spans="3:18" x14ac:dyDescent="0.25">
      <c r="C1834" t="s">
        <v>481</v>
      </c>
      <c r="D1834" t="s">
        <v>176</v>
      </c>
      <c r="E1834">
        <v>131801</v>
      </c>
      <c r="H1834" t="s">
        <v>1838</v>
      </c>
      <c r="K1834">
        <v>0</v>
      </c>
      <c r="M1834">
        <v>0</v>
      </c>
      <c r="O1834">
        <v>0</v>
      </c>
    </row>
    <row r="1835" spans="3:18" x14ac:dyDescent="0.25">
      <c r="C1835" t="s">
        <v>481</v>
      </c>
      <c r="D1835" t="s">
        <v>176</v>
      </c>
      <c r="E1835">
        <v>131802</v>
      </c>
      <c r="H1835" t="s">
        <v>1839</v>
      </c>
      <c r="K1835">
        <v>0</v>
      </c>
      <c r="M1835">
        <v>0</v>
      </c>
      <c r="O1835">
        <v>0</v>
      </c>
    </row>
    <row r="1836" spans="3:18" x14ac:dyDescent="0.25">
      <c r="C1836" t="s">
        <v>481</v>
      </c>
      <c r="D1836" t="s">
        <v>176</v>
      </c>
      <c r="E1836">
        <v>131803</v>
      </c>
      <c r="H1836" t="s">
        <v>1840</v>
      </c>
      <c r="K1836">
        <v>0</v>
      </c>
      <c r="M1836">
        <v>0</v>
      </c>
      <c r="O1836">
        <v>0</v>
      </c>
    </row>
    <row r="1837" spans="3:18" x14ac:dyDescent="0.25">
      <c r="C1837" t="s">
        <v>481</v>
      </c>
      <c r="D1837" t="s">
        <v>176</v>
      </c>
      <c r="E1837">
        <v>131804</v>
      </c>
      <c r="H1837" t="s">
        <v>1841</v>
      </c>
      <c r="K1837">
        <v>0</v>
      </c>
      <c r="M1837">
        <v>0</v>
      </c>
      <c r="O1837">
        <v>0</v>
      </c>
    </row>
    <row r="1838" spans="3:18" x14ac:dyDescent="0.25">
      <c r="K1838" s="40">
        <v>1724799.74</v>
      </c>
      <c r="M1838" s="40">
        <v>1088820.58</v>
      </c>
      <c r="O1838" s="40">
        <v>635979.16</v>
      </c>
      <c r="Q1838">
        <v>58.4</v>
      </c>
      <c r="R1838" t="s">
        <v>205</v>
      </c>
    </row>
    <row r="1839" spans="3:18" x14ac:dyDescent="0.25">
      <c r="C1839" t="s">
        <v>481</v>
      </c>
      <c r="D1839" t="s">
        <v>176</v>
      </c>
      <c r="E1839">
        <v>151003</v>
      </c>
      <c r="H1839" t="s">
        <v>1842</v>
      </c>
      <c r="K1839">
        <v>0</v>
      </c>
      <c r="M1839">
        <v>0</v>
      </c>
      <c r="O1839">
        <v>0</v>
      </c>
    </row>
    <row r="1840" spans="3:18" x14ac:dyDescent="0.25">
      <c r="K1840">
        <v>0</v>
      </c>
      <c r="M1840">
        <v>0</v>
      </c>
      <c r="O1840">
        <v>0</v>
      </c>
      <c r="R1840" t="s">
        <v>205</v>
      </c>
    </row>
    <row r="1841" spans="3:18" x14ac:dyDescent="0.25">
      <c r="C1841" t="s">
        <v>481</v>
      </c>
      <c r="D1841" t="s">
        <v>176</v>
      </c>
      <c r="E1841">
        <v>138213</v>
      </c>
      <c r="H1841" t="s">
        <v>516</v>
      </c>
      <c r="K1841" s="40">
        <v>-3457149.41</v>
      </c>
      <c r="M1841" s="40">
        <v>-3487925.23</v>
      </c>
      <c r="O1841" s="40">
        <v>30775.82</v>
      </c>
      <c r="Q1841">
        <v>0.9</v>
      </c>
    </row>
    <row r="1842" spans="3:18" x14ac:dyDescent="0.25">
      <c r="C1842" t="s">
        <v>481</v>
      </c>
      <c r="D1842" t="s">
        <v>176</v>
      </c>
      <c r="E1842">
        <v>138214</v>
      </c>
      <c r="H1842" t="s">
        <v>1843</v>
      </c>
      <c r="K1842">
        <v>0</v>
      </c>
      <c r="M1842">
        <v>0</v>
      </c>
      <c r="O1842">
        <v>0</v>
      </c>
    </row>
    <row r="1843" spans="3:18" x14ac:dyDescent="0.25">
      <c r="C1843" t="s">
        <v>481</v>
      </c>
      <c r="D1843" t="s">
        <v>176</v>
      </c>
      <c r="E1843">
        <v>138215</v>
      </c>
      <c r="H1843" t="s">
        <v>1844</v>
      </c>
      <c r="K1843" s="40">
        <v>-481528.05</v>
      </c>
      <c r="M1843">
        <v>0</v>
      </c>
      <c r="O1843" s="40">
        <v>-481528.05</v>
      </c>
    </row>
    <row r="1844" spans="3:18" x14ac:dyDescent="0.25">
      <c r="C1844" t="s">
        <v>481</v>
      </c>
      <c r="D1844" t="s">
        <v>176</v>
      </c>
      <c r="E1844">
        <v>138217</v>
      </c>
      <c r="H1844" t="s">
        <v>1845</v>
      </c>
      <c r="K1844">
        <v>0</v>
      </c>
      <c r="M1844">
        <v>0</v>
      </c>
      <c r="O1844">
        <v>0</v>
      </c>
    </row>
    <row r="1845" spans="3:18" x14ac:dyDescent="0.25">
      <c r="C1845" t="s">
        <v>481</v>
      </c>
      <c r="D1845" t="s">
        <v>176</v>
      </c>
      <c r="E1845">
        <v>138218</v>
      </c>
      <c r="H1845" t="s">
        <v>936</v>
      </c>
      <c r="K1845">
        <v>0</v>
      </c>
      <c r="M1845">
        <v>0</v>
      </c>
      <c r="O1845">
        <v>0</v>
      </c>
    </row>
    <row r="1846" spans="3:18" x14ac:dyDescent="0.25">
      <c r="C1846" t="s">
        <v>481</v>
      </c>
      <c r="D1846" t="s">
        <v>176</v>
      </c>
      <c r="E1846">
        <v>138219</v>
      </c>
      <c r="H1846" t="s">
        <v>1846</v>
      </c>
      <c r="K1846">
        <v>0</v>
      </c>
      <c r="M1846">
        <v>0</v>
      </c>
      <c r="O1846">
        <v>0</v>
      </c>
    </row>
    <row r="1847" spans="3:18" x14ac:dyDescent="0.25">
      <c r="C1847" t="s">
        <v>481</v>
      </c>
      <c r="D1847" t="s">
        <v>176</v>
      </c>
      <c r="E1847">
        <v>138249</v>
      </c>
      <c r="H1847" t="s">
        <v>1847</v>
      </c>
      <c r="K1847">
        <v>0</v>
      </c>
      <c r="M1847">
        <v>0</v>
      </c>
      <c r="O1847">
        <v>0</v>
      </c>
    </row>
    <row r="1848" spans="3:18" x14ac:dyDescent="0.25">
      <c r="C1848" t="s">
        <v>481</v>
      </c>
      <c r="D1848" t="s">
        <v>176</v>
      </c>
      <c r="E1848">
        <v>138250</v>
      </c>
      <c r="H1848" t="s">
        <v>517</v>
      </c>
      <c r="K1848" s="40">
        <v>1408.96</v>
      </c>
      <c r="M1848" s="40">
        <v>1421.29</v>
      </c>
      <c r="O1848">
        <v>-12.33</v>
      </c>
      <c r="Q1848">
        <v>-0.9</v>
      </c>
    </row>
    <row r="1849" spans="3:18" x14ac:dyDescent="0.25">
      <c r="C1849" t="s">
        <v>481</v>
      </c>
      <c r="D1849" t="s">
        <v>176</v>
      </c>
      <c r="E1849">
        <v>138251</v>
      </c>
      <c r="H1849" t="s">
        <v>518</v>
      </c>
      <c r="K1849" s="40">
        <v>650003.65</v>
      </c>
      <c r="M1849" s="40">
        <v>832318.16</v>
      </c>
      <c r="O1849" s="40">
        <v>-182314.51</v>
      </c>
      <c r="Q1849">
        <v>-21.9</v>
      </c>
    </row>
    <row r="1850" spans="3:18" x14ac:dyDescent="0.25">
      <c r="C1850" t="s">
        <v>481</v>
      </c>
      <c r="D1850" t="s">
        <v>176</v>
      </c>
      <c r="E1850">
        <v>138252</v>
      </c>
      <c r="H1850" t="s">
        <v>1848</v>
      </c>
      <c r="K1850">
        <v>0</v>
      </c>
      <c r="M1850">
        <v>0</v>
      </c>
      <c r="O1850">
        <v>0</v>
      </c>
    </row>
    <row r="1851" spans="3:18" x14ac:dyDescent="0.25">
      <c r="C1851" t="s">
        <v>481</v>
      </c>
      <c r="D1851" t="s">
        <v>176</v>
      </c>
      <c r="E1851">
        <v>228250</v>
      </c>
      <c r="H1851" t="s">
        <v>519</v>
      </c>
      <c r="K1851" s="40">
        <v>-6059.56</v>
      </c>
      <c r="M1851" s="40">
        <v>-6113.17</v>
      </c>
      <c r="O1851">
        <v>53.61</v>
      </c>
      <c r="Q1851">
        <v>0.9</v>
      </c>
    </row>
    <row r="1852" spans="3:18" x14ac:dyDescent="0.25">
      <c r="C1852" t="s">
        <v>481</v>
      </c>
      <c r="D1852" t="s">
        <v>176</v>
      </c>
      <c r="E1852">
        <v>228251</v>
      </c>
      <c r="H1852" t="s">
        <v>520</v>
      </c>
      <c r="K1852" s="40">
        <v>-422528.44</v>
      </c>
      <c r="M1852" s="40">
        <v>-416655.08</v>
      </c>
      <c r="O1852" s="40">
        <v>-5873.36</v>
      </c>
      <c r="Q1852">
        <v>-1.4</v>
      </c>
    </row>
    <row r="1853" spans="3:18" x14ac:dyDescent="0.25">
      <c r="C1853" t="s">
        <v>481</v>
      </c>
      <c r="D1853" t="s">
        <v>176</v>
      </c>
      <c r="E1853">
        <v>228252</v>
      </c>
      <c r="H1853" t="s">
        <v>1849</v>
      </c>
      <c r="K1853">
        <v>0</v>
      </c>
      <c r="M1853">
        <v>0</v>
      </c>
      <c r="O1853">
        <v>0</v>
      </c>
    </row>
    <row r="1854" spans="3:18" x14ac:dyDescent="0.25">
      <c r="K1854" s="40">
        <v>-3715852.85</v>
      </c>
      <c r="M1854" s="40">
        <v>-3076954.03</v>
      </c>
      <c r="O1854" s="40">
        <v>-638898.81999999995</v>
      </c>
      <c r="Q1854">
        <v>-20.8</v>
      </c>
      <c r="R1854" t="s">
        <v>205</v>
      </c>
    </row>
    <row r="1855" spans="3:18" x14ac:dyDescent="0.25">
      <c r="C1855" t="s">
        <v>481</v>
      </c>
      <c r="D1855" t="s">
        <v>176</v>
      </c>
      <c r="E1855">
        <v>2293103</v>
      </c>
      <c r="H1855" t="s">
        <v>217</v>
      </c>
      <c r="K1855">
        <v>0</v>
      </c>
      <c r="M1855">
        <v>0</v>
      </c>
      <c r="O1855">
        <v>0</v>
      </c>
    </row>
    <row r="1856" spans="3:18" x14ac:dyDescent="0.25">
      <c r="K1856">
        <v>0</v>
      </c>
      <c r="M1856">
        <v>0</v>
      </c>
      <c r="O1856">
        <v>0</v>
      </c>
      <c r="R1856" t="s">
        <v>205</v>
      </c>
    </row>
    <row r="1857" spans="3:18" x14ac:dyDescent="0.25">
      <c r="C1857" t="s">
        <v>481</v>
      </c>
      <c r="D1857" t="s">
        <v>176</v>
      </c>
      <c r="E1857">
        <v>131660</v>
      </c>
      <c r="H1857" t="s">
        <v>942</v>
      </c>
      <c r="K1857">
        <v>0</v>
      </c>
      <c r="M1857">
        <v>0</v>
      </c>
      <c r="O1857">
        <v>0</v>
      </c>
    </row>
    <row r="1858" spans="3:18" x14ac:dyDescent="0.25">
      <c r="C1858" t="s">
        <v>481</v>
      </c>
      <c r="D1858" t="s">
        <v>176</v>
      </c>
      <c r="E1858">
        <v>131661</v>
      </c>
      <c r="H1858" t="s">
        <v>943</v>
      </c>
      <c r="K1858">
        <v>0</v>
      </c>
      <c r="M1858">
        <v>0</v>
      </c>
      <c r="O1858">
        <v>0</v>
      </c>
    </row>
    <row r="1859" spans="3:18" x14ac:dyDescent="0.25">
      <c r="C1859" t="s">
        <v>481</v>
      </c>
      <c r="D1859" t="s">
        <v>176</v>
      </c>
      <c r="E1859">
        <v>131662</v>
      </c>
      <c r="H1859" t="s">
        <v>944</v>
      </c>
      <c r="K1859">
        <v>0</v>
      </c>
      <c r="M1859">
        <v>0</v>
      </c>
      <c r="O1859">
        <v>0</v>
      </c>
    </row>
    <row r="1860" spans="3:18" x14ac:dyDescent="0.25">
      <c r="C1860" t="s">
        <v>481</v>
      </c>
      <c r="D1860" t="s">
        <v>176</v>
      </c>
      <c r="E1860">
        <v>131663</v>
      </c>
      <c r="H1860" t="s">
        <v>945</v>
      </c>
      <c r="K1860">
        <v>0</v>
      </c>
      <c r="M1860">
        <v>0</v>
      </c>
      <c r="O1860">
        <v>0</v>
      </c>
    </row>
    <row r="1861" spans="3:18" x14ac:dyDescent="0.25">
      <c r="C1861" t="s">
        <v>481</v>
      </c>
      <c r="D1861" t="s">
        <v>176</v>
      </c>
      <c r="E1861">
        <v>131664</v>
      </c>
      <c r="H1861" t="s">
        <v>946</v>
      </c>
      <c r="K1861">
        <v>0</v>
      </c>
      <c r="M1861">
        <v>0</v>
      </c>
      <c r="O1861">
        <v>0</v>
      </c>
    </row>
    <row r="1862" spans="3:18" x14ac:dyDescent="0.25">
      <c r="C1862" t="s">
        <v>481</v>
      </c>
      <c r="D1862" t="s">
        <v>176</v>
      </c>
      <c r="E1862">
        <v>131710</v>
      </c>
      <c r="H1862" t="s">
        <v>1850</v>
      </c>
      <c r="K1862">
        <v>0</v>
      </c>
      <c r="M1862">
        <v>0</v>
      </c>
      <c r="O1862">
        <v>0</v>
      </c>
    </row>
    <row r="1863" spans="3:18" x14ac:dyDescent="0.25">
      <c r="C1863" t="s">
        <v>481</v>
      </c>
      <c r="D1863" t="s">
        <v>176</v>
      </c>
      <c r="E1863">
        <v>131711</v>
      </c>
      <c r="H1863" t="s">
        <v>1851</v>
      </c>
      <c r="K1863">
        <v>0</v>
      </c>
      <c r="M1863">
        <v>0</v>
      </c>
      <c r="O1863">
        <v>0</v>
      </c>
    </row>
    <row r="1864" spans="3:18" x14ac:dyDescent="0.25">
      <c r="C1864" t="s">
        <v>481</v>
      </c>
      <c r="D1864" t="s">
        <v>176</v>
      </c>
      <c r="E1864">
        <v>131712</v>
      </c>
      <c r="H1864" t="s">
        <v>1852</v>
      </c>
      <c r="K1864">
        <v>0</v>
      </c>
      <c r="M1864">
        <v>0</v>
      </c>
      <c r="O1864">
        <v>0</v>
      </c>
    </row>
    <row r="1865" spans="3:18" x14ac:dyDescent="0.25">
      <c r="C1865" t="s">
        <v>481</v>
      </c>
      <c r="D1865" t="s">
        <v>176</v>
      </c>
      <c r="E1865">
        <v>131713</v>
      </c>
      <c r="H1865" t="s">
        <v>1853</v>
      </c>
      <c r="K1865">
        <v>0</v>
      </c>
      <c r="M1865">
        <v>0</v>
      </c>
      <c r="O1865">
        <v>0</v>
      </c>
    </row>
    <row r="1866" spans="3:18" x14ac:dyDescent="0.25">
      <c r="C1866" t="s">
        <v>481</v>
      </c>
      <c r="D1866" t="s">
        <v>176</v>
      </c>
      <c r="E1866">
        <v>131714</v>
      </c>
      <c r="H1866" t="s">
        <v>1854</v>
      </c>
      <c r="K1866">
        <v>0</v>
      </c>
      <c r="M1866">
        <v>0</v>
      </c>
      <c r="O1866">
        <v>0</v>
      </c>
    </row>
    <row r="1867" spans="3:18" x14ac:dyDescent="0.25">
      <c r="E1867" t="s">
        <v>947</v>
      </c>
      <c r="K1867">
        <v>0</v>
      </c>
      <c r="M1867">
        <v>0</v>
      </c>
      <c r="O1867">
        <v>0</v>
      </c>
      <c r="R1867" t="s">
        <v>205</v>
      </c>
    </row>
    <row r="1868" spans="3:18" x14ac:dyDescent="0.25">
      <c r="C1868" t="s">
        <v>481</v>
      </c>
      <c r="D1868" t="s">
        <v>176</v>
      </c>
      <c r="E1868">
        <v>131650</v>
      </c>
      <c r="H1868" t="s">
        <v>948</v>
      </c>
      <c r="K1868">
        <v>0</v>
      </c>
      <c r="M1868">
        <v>0</v>
      </c>
      <c r="O1868">
        <v>0</v>
      </c>
    </row>
    <row r="1869" spans="3:18" x14ac:dyDescent="0.25">
      <c r="C1869" t="s">
        <v>481</v>
      </c>
      <c r="D1869" t="s">
        <v>176</v>
      </c>
      <c r="E1869">
        <v>131651</v>
      </c>
      <c r="H1869" t="s">
        <v>949</v>
      </c>
      <c r="K1869">
        <v>0</v>
      </c>
      <c r="M1869">
        <v>0</v>
      </c>
      <c r="O1869">
        <v>0</v>
      </c>
    </row>
    <row r="1870" spans="3:18" x14ac:dyDescent="0.25">
      <c r="C1870" t="s">
        <v>481</v>
      </c>
      <c r="D1870" t="s">
        <v>176</v>
      </c>
      <c r="E1870">
        <v>131652</v>
      </c>
      <c r="H1870" t="s">
        <v>950</v>
      </c>
      <c r="K1870">
        <v>0</v>
      </c>
      <c r="M1870">
        <v>0</v>
      </c>
      <c r="O1870">
        <v>0</v>
      </c>
    </row>
    <row r="1871" spans="3:18" x14ac:dyDescent="0.25">
      <c r="C1871" t="s">
        <v>481</v>
      </c>
      <c r="D1871" t="s">
        <v>176</v>
      </c>
      <c r="E1871">
        <v>131653</v>
      </c>
      <c r="H1871" t="s">
        <v>951</v>
      </c>
      <c r="K1871">
        <v>0</v>
      </c>
      <c r="M1871">
        <v>0</v>
      </c>
      <c r="O1871">
        <v>0</v>
      </c>
    </row>
    <row r="1872" spans="3:18" x14ac:dyDescent="0.25">
      <c r="C1872" t="s">
        <v>481</v>
      </c>
      <c r="D1872" t="s">
        <v>176</v>
      </c>
      <c r="E1872">
        <v>131654</v>
      </c>
      <c r="H1872" t="s">
        <v>952</v>
      </c>
      <c r="K1872">
        <v>0</v>
      </c>
      <c r="M1872">
        <v>0</v>
      </c>
      <c r="O1872">
        <v>0</v>
      </c>
    </row>
    <row r="1873" spans="3:18" x14ac:dyDescent="0.25">
      <c r="C1873" t="s">
        <v>481</v>
      </c>
      <c r="D1873" t="s">
        <v>176</v>
      </c>
      <c r="E1873">
        <v>131810</v>
      </c>
      <c r="H1873" t="s">
        <v>521</v>
      </c>
      <c r="K1873" s="40">
        <v>4972658.47</v>
      </c>
      <c r="M1873" s="40">
        <v>3757358.34</v>
      </c>
      <c r="O1873" s="40">
        <v>1215300.1299999999</v>
      </c>
      <c r="Q1873">
        <v>32.299999999999997</v>
      </c>
    </row>
    <row r="1874" spans="3:18" x14ac:dyDescent="0.25">
      <c r="C1874" t="s">
        <v>481</v>
      </c>
      <c r="D1874" t="s">
        <v>176</v>
      </c>
      <c r="E1874">
        <v>131811</v>
      </c>
      <c r="H1874" t="s">
        <v>1855</v>
      </c>
      <c r="K1874">
        <v>0</v>
      </c>
      <c r="M1874">
        <v>0</v>
      </c>
      <c r="O1874">
        <v>0</v>
      </c>
    </row>
    <row r="1875" spans="3:18" x14ac:dyDescent="0.25">
      <c r="C1875" t="s">
        <v>481</v>
      </c>
      <c r="D1875" t="s">
        <v>176</v>
      </c>
      <c r="E1875">
        <v>131812</v>
      </c>
      <c r="H1875" t="s">
        <v>1856</v>
      </c>
      <c r="K1875">
        <v>0</v>
      </c>
      <c r="M1875">
        <v>0</v>
      </c>
      <c r="O1875">
        <v>0</v>
      </c>
    </row>
    <row r="1876" spans="3:18" x14ac:dyDescent="0.25">
      <c r="C1876" t="s">
        <v>481</v>
      </c>
      <c r="D1876" t="s">
        <v>176</v>
      </c>
      <c r="E1876">
        <v>131813</v>
      </c>
      <c r="H1876" t="s">
        <v>1857</v>
      </c>
      <c r="K1876">
        <v>0</v>
      </c>
      <c r="M1876">
        <v>0</v>
      </c>
      <c r="O1876">
        <v>0</v>
      </c>
    </row>
    <row r="1877" spans="3:18" x14ac:dyDescent="0.25">
      <c r="C1877" t="s">
        <v>481</v>
      </c>
      <c r="D1877" t="s">
        <v>176</v>
      </c>
      <c r="E1877">
        <v>131814</v>
      </c>
      <c r="H1877" t="s">
        <v>1858</v>
      </c>
      <c r="K1877">
        <v>0</v>
      </c>
      <c r="M1877">
        <v>0</v>
      </c>
      <c r="O1877">
        <v>0</v>
      </c>
    </row>
    <row r="1878" spans="3:18" x14ac:dyDescent="0.25">
      <c r="E1878" t="s">
        <v>522</v>
      </c>
      <c r="K1878" s="40">
        <v>4972658.47</v>
      </c>
      <c r="M1878" s="40">
        <v>3757358.34</v>
      </c>
      <c r="O1878" s="40">
        <v>1215300.1299999999</v>
      </c>
      <c r="Q1878">
        <v>32.299999999999997</v>
      </c>
      <c r="R1878" t="s">
        <v>205</v>
      </c>
    </row>
    <row r="1879" spans="3:18" x14ac:dyDescent="0.25">
      <c r="C1879" t="s">
        <v>481</v>
      </c>
      <c r="D1879" t="s">
        <v>176</v>
      </c>
      <c r="E1879">
        <v>131640</v>
      </c>
      <c r="H1879" t="s">
        <v>948</v>
      </c>
      <c r="K1879">
        <v>0</v>
      </c>
      <c r="M1879">
        <v>0</v>
      </c>
      <c r="O1879">
        <v>0</v>
      </c>
    </row>
    <row r="1880" spans="3:18" x14ac:dyDescent="0.25">
      <c r="C1880" t="s">
        <v>481</v>
      </c>
      <c r="D1880" t="s">
        <v>176</v>
      </c>
      <c r="E1880">
        <v>131641</v>
      </c>
      <c r="H1880" t="s">
        <v>953</v>
      </c>
      <c r="K1880">
        <v>0</v>
      </c>
      <c r="M1880">
        <v>0</v>
      </c>
      <c r="O1880">
        <v>0</v>
      </c>
    </row>
    <row r="1881" spans="3:18" x14ac:dyDescent="0.25">
      <c r="C1881" t="s">
        <v>481</v>
      </c>
      <c r="D1881" t="s">
        <v>176</v>
      </c>
      <c r="E1881">
        <v>131642</v>
      </c>
      <c r="H1881" t="s">
        <v>954</v>
      </c>
      <c r="K1881">
        <v>0</v>
      </c>
      <c r="M1881">
        <v>0</v>
      </c>
      <c r="O1881">
        <v>0</v>
      </c>
    </row>
    <row r="1882" spans="3:18" x14ac:dyDescent="0.25">
      <c r="C1882" t="s">
        <v>481</v>
      </c>
      <c r="D1882" t="s">
        <v>176</v>
      </c>
      <c r="E1882">
        <v>131643</v>
      </c>
      <c r="H1882" t="s">
        <v>955</v>
      </c>
      <c r="K1882">
        <v>0</v>
      </c>
      <c r="M1882">
        <v>0</v>
      </c>
      <c r="O1882">
        <v>0</v>
      </c>
    </row>
    <row r="1883" spans="3:18" x14ac:dyDescent="0.25">
      <c r="C1883" t="s">
        <v>481</v>
      </c>
      <c r="D1883" t="s">
        <v>176</v>
      </c>
      <c r="E1883">
        <v>131644</v>
      </c>
      <c r="H1883" t="s">
        <v>956</v>
      </c>
      <c r="K1883">
        <v>0</v>
      </c>
      <c r="M1883">
        <v>0</v>
      </c>
      <c r="O1883">
        <v>0</v>
      </c>
    </row>
    <row r="1884" spans="3:18" x14ac:dyDescent="0.25">
      <c r="C1884" t="s">
        <v>481</v>
      </c>
      <c r="D1884" t="s">
        <v>176</v>
      </c>
      <c r="E1884">
        <v>131730</v>
      </c>
      <c r="H1884" t="s">
        <v>523</v>
      </c>
      <c r="K1884" s="40">
        <v>152722.23000000001</v>
      </c>
      <c r="M1884" s="40">
        <v>155919.26999999999</v>
      </c>
      <c r="O1884" s="40">
        <v>-3197.04</v>
      </c>
      <c r="Q1884">
        <v>-2.1</v>
      </c>
    </row>
    <row r="1885" spans="3:18" x14ac:dyDescent="0.25">
      <c r="C1885" t="s">
        <v>481</v>
      </c>
      <c r="D1885" t="s">
        <v>176</v>
      </c>
      <c r="E1885">
        <v>131731</v>
      </c>
      <c r="H1885" t="s">
        <v>1859</v>
      </c>
      <c r="K1885">
        <v>0</v>
      </c>
      <c r="M1885">
        <v>0</v>
      </c>
      <c r="O1885">
        <v>0</v>
      </c>
    </row>
    <row r="1886" spans="3:18" x14ac:dyDescent="0.25">
      <c r="C1886" t="s">
        <v>481</v>
      </c>
      <c r="D1886" t="s">
        <v>176</v>
      </c>
      <c r="E1886">
        <v>131732</v>
      </c>
      <c r="H1886" t="s">
        <v>1860</v>
      </c>
      <c r="K1886">
        <v>0</v>
      </c>
      <c r="M1886">
        <v>0</v>
      </c>
      <c r="O1886">
        <v>0</v>
      </c>
    </row>
    <row r="1887" spans="3:18" x14ac:dyDescent="0.25">
      <c r="C1887" t="s">
        <v>481</v>
      </c>
      <c r="D1887" t="s">
        <v>176</v>
      </c>
      <c r="E1887">
        <v>131733</v>
      </c>
      <c r="H1887" t="s">
        <v>1857</v>
      </c>
      <c r="K1887">
        <v>0</v>
      </c>
      <c r="M1887">
        <v>0</v>
      </c>
      <c r="O1887">
        <v>0</v>
      </c>
    </row>
    <row r="1888" spans="3:18" x14ac:dyDescent="0.25">
      <c r="C1888" t="s">
        <v>481</v>
      </c>
      <c r="D1888" t="s">
        <v>176</v>
      </c>
      <c r="E1888">
        <v>131734</v>
      </c>
      <c r="H1888" t="s">
        <v>1861</v>
      </c>
      <c r="K1888">
        <v>0</v>
      </c>
      <c r="M1888">
        <v>0</v>
      </c>
      <c r="O1888">
        <v>0</v>
      </c>
    </row>
    <row r="1889" spans="3:18" x14ac:dyDescent="0.25">
      <c r="E1889" t="s">
        <v>524</v>
      </c>
      <c r="K1889" s="40">
        <v>152722.23000000001</v>
      </c>
      <c r="M1889" s="40">
        <v>155919.26999999999</v>
      </c>
      <c r="O1889" s="40">
        <v>-3197.04</v>
      </c>
      <c r="Q1889">
        <v>-2.1</v>
      </c>
      <c r="R1889" t="s">
        <v>205</v>
      </c>
    </row>
    <row r="1890" spans="3:18" x14ac:dyDescent="0.25">
      <c r="C1890" t="s">
        <v>481</v>
      </c>
      <c r="D1890" t="s">
        <v>176</v>
      </c>
      <c r="E1890">
        <v>131400</v>
      </c>
      <c r="H1890" t="s">
        <v>957</v>
      </c>
      <c r="K1890">
        <v>0</v>
      </c>
      <c r="M1890">
        <v>0</v>
      </c>
      <c r="O1890">
        <v>0</v>
      </c>
    </row>
    <row r="1891" spans="3:18" x14ac:dyDescent="0.25">
      <c r="C1891" t="s">
        <v>481</v>
      </c>
      <c r="D1891" t="s">
        <v>176</v>
      </c>
      <c r="E1891">
        <v>131401</v>
      </c>
      <c r="H1891" t="s">
        <v>958</v>
      </c>
      <c r="K1891">
        <v>0</v>
      </c>
      <c r="M1891">
        <v>0</v>
      </c>
      <c r="O1891">
        <v>0</v>
      </c>
    </row>
    <row r="1892" spans="3:18" x14ac:dyDescent="0.25">
      <c r="C1892" t="s">
        <v>481</v>
      </c>
      <c r="D1892" t="s">
        <v>176</v>
      </c>
      <c r="E1892">
        <v>131402</v>
      </c>
      <c r="H1892" t="s">
        <v>959</v>
      </c>
      <c r="K1892">
        <v>0</v>
      </c>
      <c r="M1892">
        <v>0</v>
      </c>
      <c r="O1892">
        <v>0</v>
      </c>
    </row>
    <row r="1893" spans="3:18" x14ac:dyDescent="0.25">
      <c r="C1893" t="s">
        <v>481</v>
      </c>
      <c r="D1893" t="s">
        <v>176</v>
      </c>
      <c r="E1893">
        <v>131404</v>
      </c>
      <c r="H1893" t="s">
        <v>960</v>
      </c>
      <c r="K1893">
        <v>0</v>
      </c>
      <c r="M1893">
        <v>0</v>
      </c>
      <c r="O1893">
        <v>0</v>
      </c>
    </row>
    <row r="1894" spans="3:18" x14ac:dyDescent="0.25">
      <c r="C1894" t="s">
        <v>481</v>
      </c>
      <c r="D1894" t="s">
        <v>176</v>
      </c>
      <c r="E1894">
        <v>131410</v>
      </c>
      <c r="H1894" t="s">
        <v>957</v>
      </c>
      <c r="K1894">
        <v>0</v>
      </c>
      <c r="M1894">
        <v>0</v>
      </c>
      <c r="O1894">
        <v>0</v>
      </c>
    </row>
    <row r="1895" spans="3:18" x14ac:dyDescent="0.25">
      <c r="C1895" t="s">
        <v>481</v>
      </c>
      <c r="D1895" t="s">
        <v>176</v>
      </c>
      <c r="E1895">
        <v>131411</v>
      </c>
      <c r="H1895" t="s">
        <v>958</v>
      </c>
      <c r="K1895">
        <v>0</v>
      </c>
      <c r="M1895">
        <v>0</v>
      </c>
      <c r="O1895">
        <v>0</v>
      </c>
    </row>
    <row r="1896" spans="3:18" x14ac:dyDescent="0.25">
      <c r="C1896" t="s">
        <v>481</v>
      </c>
      <c r="D1896" t="s">
        <v>176</v>
      </c>
      <c r="E1896">
        <v>131412</v>
      </c>
      <c r="H1896" t="s">
        <v>959</v>
      </c>
      <c r="K1896">
        <v>0</v>
      </c>
      <c r="M1896">
        <v>0</v>
      </c>
      <c r="O1896">
        <v>0</v>
      </c>
    </row>
    <row r="1897" spans="3:18" x14ac:dyDescent="0.25">
      <c r="C1897" t="s">
        <v>481</v>
      </c>
      <c r="D1897" t="s">
        <v>176</v>
      </c>
      <c r="E1897">
        <v>131413</v>
      </c>
      <c r="H1897" t="s">
        <v>961</v>
      </c>
      <c r="K1897">
        <v>0</v>
      </c>
      <c r="M1897">
        <v>0</v>
      </c>
      <c r="O1897">
        <v>0</v>
      </c>
    </row>
    <row r="1898" spans="3:18" x14ac:dyDescent="0.25">
      <c r="C1898" t="s">
        <v>481</v>
      </c>
      <c r="D1898" t="s">
        <v>176</v>
      </c>
      <c r="E1898">
        <v>131414</v>
      </c>
      <c r="H1898" t="s">
        <v>960</v>
      </c>
      <c r="K1898">
        <v>0</v>
      </c>
      <c r="M1898">
        <v>0</v>
      </c>
      <c r="O1898">
        <v>0</v>
      </c>
    </row>
    <row r="1899" spans="3:18" x14ac:dyDescent="0.25">
      <c r="C1899" t="s">
        <v>481</v>
      </c>
      <c r="D1899" t="s">
        <v>176</v>
      </c>
      <c r="E1899">
        <v>131600</v>
      </c>
      <c r="H1899" t="s">
        <v>948</v>
      </c>
      <c r="K1899">
        <v>0</v>
      </c>
      <c r="M1899">
        <v>0</v>
      </c>
      <c r="O1899">
        <v>0</v>
      </c>
    </row>
    <row r="1900" spans="3:18" x14ac:dyDescent="0.25">
      <c r="C1900" t="s">
        <v>481</v>
      </c>
      <c r="D1900" t="s">
        <v>176</v>
      </c>
      <c r="E1900">
        <v>131601</v>
      </c>
      <c r="H1900" t="s">
        <v>962</v>
      </c>
      <c r="K1900">
        <v>0</v>
      </c>
      <c r="M1900">
        <v>0</v>
      </c>
      <c r="O1900">
        <v>0</v>
      </c>
    </row>
    <row r="1901" spans="3:18" x14ac:dyDescent="0.25">
      <c r="C1901" t="s">
        <v>481</v>
      </c>
      <c r="D1901" t="s">
        <v>176</v>
      </c>
      <c r="E1901">
        <v>131602</v>
      </c>
      <c r="H1901" t="s">
        <v>963</v>
      </c>
      <c r="K1901">
        <v>0</v>
      </c>
      <c r="M1901">
        <v>0</v>
      </c>
      <c r="O1901">
        <v>0</v>
      </c>
    </row>
    <row r="1902" spans="3:18" x14ac:dyDescent="0.25">
      <c r="C1902" t="s">
        <v>481</v>
      </c>
      <c r="D1902" t="s">
        <v>176</v>
      </c>
      <c r="E1902">
        <v>131603</v>
      </c>
      <c r="H1902" t="s">
        <v>964</v>
      </c>
      <c r="K1902">
        <v>0</v>
      </c>
      <c r="M1902">
        <v>0</v>
      </c>
      <c r="O1902">
        <v>0</v>
      </c>
    </row>
    <row r="1903" spans="3:18" x14ac:dyDescent="0.25">
      <c r="C1903" t="s">
        <v>481</v>
      </c>
      <c r="D1903" t="s">
        <v>176</v>
      </c>
      <c r="E1903">
        <v>131604</v>
      </c>
      <c r="H1903" t="s">
        <v>965</v>
      </c>
      <c r="K1903">
        <v>0</v>
      </c>
      <c r="M1903">
        <v>0</v>
      </c>
      <c r="O1903">
        <v>0</v>
      </c>
    </row>
    <row r="1904" spans="3:18" x14ac:dyDescent="0.25">
      <c r="C1904" t="s">
        <v>481</v>
      </c>
      <c r="D1904" t="s">
        <v>176</v>
      </c>
      <c r="E1904">
        <v>131610</v>
      </c>
      <c r="H1904" t="s">
        <v>948</v>
      </c>
      <c r="K1904">
        <v>0</v>
      </c>
      <c r="M1904">
        <v>0</v>
      </c>
      <c r="O1904">
        <v>0</v>
      </c>
    </row>
    <row r="1905" spans="3:18" x14ac:dyDescent="0.25">
      <c r="C1905" t="s">
        <v>481</v>
      </c>
      <c r="D1905" t="s">
        <v>176</v>
      </c>
      <c r="E1905">
        <v>131611</v>
      </c>
      <c r="H1905" t="s">
        <v>948</v>
      </c>
      <c r="K1905">
        <v>0</v>
      </c>
      <c r="M1905">
        <v>0</v>
      </c>
      <c r="O1905">
        <v>0</v>
      </c>
    </row>
    <row r="1906" spans="3:18" x14ac:dyDescent="0.25">
      <c r="C1906" t="s">
        <v>481</v>
      </c>
      <c r="D1906" t="s">
        <v>176</v>
      </c>
      <c r="E1906">
        <v>131612</v>
      </c>
      <c r="H1906" t="s">
        <v>966</v>
      </c>
      <c r="K1906">
        <v>0</v>
      </c>
      <c r="M1906">
        <v>0</v>
      </c>
      <c r="O1906">
        <v>0</v>
      </c>
    </row>
    <row r="1907" spans="3:18" x14ac:dyDescent="0.25">
      <c r="C1907" t="s">
        <v>481</v>
      </c>
      <c r="D1907" t="s">
        <v>176</v>
      </c>
      <c r="E1907">
        <v>131613</v>
      </c>
      <c r="H1907" t="s">
        <v>967</v>
      </c>
      <c r="K1907">
        <v>0</v>
      </c>
      <c r="M1907">
        <v>0</v>
      </c>
      <c r="O1907">
        <v>0</v>
      </c>
    </row>
    <row r="1908" spans="3:18" x14ac:dyDescent="0.25">
      <c r="C1908" t="s">
        <v>481</v>
      </c>
      <c r="D1908" t="s">
        <v>176</v>
      </c>
      <c r="E1908">
        <v>131614</v>
      </c>
      <c r="H1908" t="s">
        <v>968</v>
      </c>
      <c r="K1908">
        <v>0</v>
      </c>
      <c r="M1908">
        <v>0</v>
      </c>
      <c r="O1908">
        <v>0</v>
      </c>
    </row>
    <row r="1909" spans="3:18" x14ac:dyDescent="0.25">
      <c r="C1909" t="s">
        <v>481</v>
      </c>
      <c r="D1909" t="s">
        <v>176</v>
      </c>
      <c r="E1909">
        <v>131615</v>
      </c>
      <c r="H1909" t="s">
        <v>969</v>
      </c>
      <c r="K1909">
        <v>0</v>
      </c>
      <c r="M1909">
        <v>0</v>
      </c>
      <c r="O1909">
        <v>0</v>
      </c>
    </row>
    <row r="1910" spans="3:18" x14ac:dyDescent="0.25">
      <c r="C1910" t="s">
        <v>481</v>
      </c>
      <c r="D1910" t="s">
        <v>176</v>
      </c>
      <c r="E1910">
        <v>131760</v>
      </c>
      <c r="H1910" t="s">
        <v>525</v>
      </c>
      <c r="K1910" s="40">
        <v>1385792.87</v>
      </c>
      <c r="M1910" s="40">
        <v>1349863.45</v>
      </c>
      <c r="O1910" s="40">
        <v>35929.42</v>
      </c>
      <c r="Q1910">
        <v>2.7</v>
      </c>
    </row>
    <row r="1911" spans="3:18" x14ac:dyDescent="0.25">
      <c r="C1911" t="s">
        <v>481</v>
      </c>
      <c r="D1911" t="s">
        <v>176</v>
      </c>
      <c r="E1911">
        <v>131761</v>
      </c>
      <c r="H1911" t="s">
        <v>1862</v>
      </c>
      <c r="K1911">
        <v>0</v>
      </c>
      <c r="M1911">
        <v>0</v>
      </c>
      <c r="O1911">
        <v>0</v>
      </c>
    </row>
    <row r="1912" spans="3:18" x14ac:dyDescent="0.25">
      <c r="C1912" t="s">
        <v>481</v>
      </c>
      <c r="D1912" t="s">
        <v>176</v>
      </c>
      <c r="E1912">
        <v>131762</v>
      </c>
      <c r="H1912" t="s">
        <v>1863</v>
      </c>
      <c r="K1912">
        <v>0</v>
      </c>
      <c r="M1912">
        <v>0</v>
      </c>
      <c r="O1912">
        <v>0</v>
      </c>
    </row>
    <row r="1913" spans="3:18" x14ac:dyDescent="0.25">
      <c r="C1913" t="s">
        <v>481</v>
      </c>
      <c r="D1913" t="s">
        <v>176</v>
      </c>
      <c r="E1913">
        <v>131763</v>
      </c>
      <c r="H1913" t="s">
        <v>1864</v>
      </c>
      <c r="K1913">
        <v>0</v>
      </c>
      <c r="M1913">
        <v>0</v>
      </c>
      <c r="O1913">
        <v>0</v>
      </c>
    </row>
    <row r="1914" spans="3:18" x14ac:dyDescent="0.25">
      <c r="C1914" t="s">
        <v>481</v>
      </c>
      <c r="D1914" t="s">
        <v>176</v>
      </c>
      <c r="E1914">
        <v>131764</v>
      </c>
      <c r="H1914" t="s">
        <v>1865</v>
      </c>
      <c r="K1914">
        <v>0</v>
      </c>
      <c r="M1914">
        <v>0</v>
      </c>
      <c r="O1914">
        <v>0</v>
      </c>
    </row>
    <row r="1915" spans="3:18" x14ac:dyDescent="0.25">
      <c r="C1915" t="s">
        <v>481</v>
      </c>
      <c r="D1915" t="s">
        <v>176</v>
      </c>
      <c r="E1915">
        <v>131820</v>
      </c>
      <c r="H1915" t="s">
        <v>526</v>
      </c>
      <c r="K1915" s="40">
        <v>2514526.58</v>
      </c>
      <c r="M1915" s="40">
        <v>1907641.18</v>
      </c>
      <c r="O1915" s="40">
        <v>606885.4</v>
      </c>
      <c r="Q1915">
        <v>31.8</v>
      </c>
    </row>
    <row r="1916" spans="3:18" x14ac:dyDescent="0.25">
      <c r="C1916" t="s">
        <v>481</v>
      </c>
      <c r="D1916" t="s">
        <v>176</v>
      </c>
      <c r="E1916">
        <v>131821</v>
      </c>
      <c r="H1916" t="s">
        <v>1866</v>
      </c>
      <c r="K1916">
        <v>0</v>
      </c>
      <c r="M1916">
        <v>0</v>
      </c>
      <c r="O1916">
        <v>0</v>
      </c>
    </row>
    <row r="1917" spans="3:18" x14ac:dyDescent="0.25">
      <c r="C1917" t="s">
        <v>481</v>
      </c>
      <c r="D1917" t="s">
        <v>176</v>
      </c>
      <c r="E1917">
        <v>131822</v>
      </c>
      <c r="H1917" t="s">
        <v>1856</v>
      </c>
      <c r="K1917">
        <v>0</v>
      </c>
      <c r="M1917">
        <v>0</v>
      </c>
      <c r="O1917">
        <v>0</v>
      </c>
    </row>
    <row r="1918" spans="3:18" x14ac:dyDescent="0.25">
      <c r="C1918" t="s">
        <v>481</v>
      </c>
      <c r="D1918" t="s">
        <v>176</v>
      </c>
      <c r="E1918">
        <v>131823</v>
      </c>
      <c r="H1918" t="s">
        <v>1857</v>
      </c>
      <c r="K1918">
        <v>0</v>
      </c>
      <c r="M1918">
        <v>0</v>
      </c>
      <c r="O1918">
        <v>0</v>
      </c>
    </row>
    <row r="1919" spans="3:18" x14ac:dyDescent="0.25">
      <c r="C1919" t="s">
        <v>481</v>
      </c>
      <c r="D1919" t="s">
        <v>176</v>
      </c>
      <c r="E1919">
        <v>131824</v>
      </c>
      <c r="H1919" t="s">
        <v>1867</v>
      </c>
      <c r="K1919">
        <v>0</v>
      </c>
      <c r="M1919">
        <v>0</v>
      </c>
      <c r="O1919">
        <v>0</v>
      </c>
    </row>
    <row r="1920" spans="3:18" x14ac:dyDescent="0.25">
      <c r="E1920" t="s">
        <v>527</v>
      </c>
      <c r="K1920" s="40">
        <v>3900319.45</v>
      </c>
      <c r="M1920" s="40">
        <v>3257504.63</v>
      </c>
      <c r="O1920" s="40">
        <v>642814.81999999995</v>
      </c>
      <c r="Q1920">
        <v>19.7</v>
      </c>
      <c r="R1920" t="s">
        <v>205</v>
      </c>
    </row>
    <row r="1921" spans="3:18" x14ac:dyDescent="0.25">
      <c r="C1921" t="s">
        <v>481</v>
      </c>
      <c r="D1921" t="s">
        <v>176</v>
      </c>
      <c r="E1921">
        <v>131620</v>
      </c>
      <c r="H1921" t="s">
        <v>948</v>
      </c>
      <c r="K1921">
        <v>0</v>
      </c>
      <c r="M1921">
        <v>0</v>
      </c>
      <c r="O1921">
        <v>0</v>
      </c>
    </row>
    <row r="1922" spans="3:18" x14ac:dyDescent="0.25">
      <c r="C1922" t="s">
        <v>481</v>
      </c>
      <c r="D1922" t="s">
        <v>176</v>
      </c>
      <c r="E1922">
        <v>131630</v>
      </c>
      <c r="H1922" t="s">
        <v>948</v>
      </c>
      <c r="K1922">
        <v>0</v>
      </c>
      <c r="M1922">
        <v>0</v>
      </c>
      <c r="O1922">
        <v>0</v>
      </c>
    </row>
    <row r="1923" spans="3:18" x14ac:dyDescent="0.25">
      <c r="C1923" t="s">
        <v>481</v>
      </c>
      <c r="D1923" t="s">
        <v>176</v>
      </c>
      <c r="E1923">
        <v>131631</v>
      </c>
      <c r="H1923" t="s">
        <v>970</v>
      </c>
      <c r="K1923">
        <v>0</v>
      </c>
      <c r="M1923">
        <v>0</v>
      </c>
      <c r="O1923">
        <v>0</v>
      </c>
    </row>
    <row r="1924" spans="3:18" x14ac:dyDescent="0.25">
      <c r="C1924" t="s">
        <v>481</v>
      </c>
      <c r="D1924" t="s">
        <v>176</v>
      </c>
      <c r="E1924">
        <v>131632</v>
      </c>
      <c r="H1924" t="s">
        <v>971</v>
      </c>
      <c r="K1924">
        <v>0</v>
      </c>
      <c r="M1924">
        <v>0</v>
      </c>
      <c r="O1924">
        <v>0</v>
      </c>
    </row>
    <row r="1925" spans="3:18" x14ac:dyDescent="0.25">
      <c r="C1925" t="s">
        <v>481</v>
      </c>
      <c r="D1925" t="s">
        <v>176</v>
      </c>
      <c r="E1925">
        <v>131633</v>
      </c>
      <c r="H1925" t="s">
        <v>972</v>
      </c>
      <c r="K1925">
        <v>0</v>
      </c>
      <c r="M1925">
        <v>0</v>
      </c>
      <c r="O1925">
        <v>0</v>
      </c>
    </row>
    <row r="1926" spans="3:18" x14ac:dyDescent="0.25">
      <c r="C1926" t="s">
        <v>481</v>
      </c>
      <c r="D1926" t="s">
        <v>176</v>
      </c>
      <c r="E1926">
        <v>131634</v>
      </c>
      <c r="H1926" t="s">
        <v>973</v>
      </c>
      <c r="K1926">
        <v>0</v>
      </c>
      <c r="M1926">
        <v>0</v>
      </c>
      <c r="O1926">
        <v>0</v>
      </c>
    </row>
    <row r="1927" spans="3:18" x14ac:dyDescent="0.25">
      <c r="C1927" t="s">
        <v>481</v>
      </c>
      <c r="D1927" t="s">
        <v>176</v>
      </c>
      <c r="E1927">
        <v>131720</v>
      </c>
      <c r="H1927" t="s">
        <v>1868</v>
      </c>
      <c r="K1927">
        <v>0</v>
      </c>
      <c r="M1927">
        <v>0</v>
      </c>
      <c r="O1927">
        <v>0</v>
      </c>
    </row>
    <row r="1928" spans="3:18" x14ac:dyDescent="0.25">
      <c r="C1928" t="s">
        <v>481</v>
      </c>
      <c r="D1928" t="s">
        <v>176</v>
      </c>
      <c r="E1928">
        <v>131721</v>
      </c>
      <c r="H1928" t="s">
        <v>1869</v>
      </c>
      <c r="K1928">
        <v>0</v>
      </c>
      <c r="M1928">
        <v>0</v>
      </c>
      <c r="O1928">
        <v>0</v>
      </c>
    </row>
    <row r="1929" spans="3:18" x14ac:dyDescent="0.25">
      <c r="C1929" t="s">
        <v>481</v>
      </c>
      <c r="D1929" t="s">
        <v>176</v>
      </c>
      <c r="E1929">
        <v>131722</v>
      </c>
      <c r="H1929" t="s">
        <v>1870</v>
      </c>
      <c r="K1929">
        <v>0</v>
      </c>
      <c r="M1929">
        <v>0</v>
      </c>
      <c r="O1929">
        <v>0</v>
      </c>
    </row>
    <row r="1930" spans="3:18" x14ac:dyDescent="0.25">
      <c r="C1930" t="s">
        <v>481</v>
      </c>
      <c r="D1930" t="s">
        <v>176</v>
      </c>
      <c r="E1930">
        <v>131723</v>
      </c>
      <c r="H1930" t="s">
        <v>1871</v>
      </c>
      <c r="K1930">
        <v>0</v>
      </c>
      <c r="M1930">
        <v>0</v>
      </c>
      <c r="O1930">
        <v>0</v>
      </c>
    </row>
    <row r="1931" spans="3:18" x14ac:dyDescent="0.25">
      <c r="C1931" t="s">
        <v>481</v>
      </c>
      <c r="D1931" t="s">
        <v>176</v>
      </c>
      <c r="E1931">
        <v>131724</v>
      </c>
      <c r="H1931" t="s">
        <v>1872</v>
      </c>
      <c r="K1931">
        <v>0</v>
      </c>
      <c r="M1931">
        <v>0</v>
      </c>
      <c r="O1931">
        <v>0</v>
      </c>
    </row>
    <row r="1932" spans="3:18" x14ac:dyDescent="0.25">
      <c r="E1932" t="s">
        <v>974</v>
      </c>
      <c r="K1932">
        <v>0</v>
      </c>
      <c r="M1932">
        <v>0</v>
      </c>
      <c r="O1932">
        <v>0</v>
      </c>
      <c r="R1932" t="s">
        <v>205</v>
      </c>
    </row>
    <row r="1933" spans="3:18" x14ac:dyDescent="0.25">
      <c r="C1933" t="s">
        <v>481</v>
      </c>
      <c r="D1933" t="s">
        <v>176</v>
      </c>
      <c r="E1933">
        <v>130100</v>
      </c>
      <c r="H1933" t="s">
        <v>528</v>
      </c>
      <c r="K1933" s="40">
        <v>12243960.810000001</v>
      </c>
      <c r="M1933" s="40">
        <v>12063895.4</v>
      </c>
      <c r="O1933" s="40">
        <v>180065.41</v>
      </c>
      <c r="Q1933">
        <v>1.5</v>
      </c>
    </row>
    <row r="1934" spans="3:18" x14ac:dyDescent="0.25">
      <c r="C1934" t="s">
        <v>481</v>
      </c>
      <c r="D1934" t="s">
        <v>176</v>
      </c>
      <c r="E1934">
        <v>130101</v>
      </c>
      <c r="H1934" t="s">
        <v>975</v>
      </c>
      <c r="K1934">
        <v>0</v>
      </c>
      <c r="M1934">
        <v>0</v>
      </c>
      <c r="O1934">
        <v>0</v>
      </c>
    </row>
    <row r="1935" spans="3:18" x14ac:dyDescent="0.25">
      <c r="C1935" t="s">
        <v>481</v>
      </c>
      <c r="D1935" t="s">
        <v>176</v>
      </c>
      <c r="E1935">
        <v>130102</v>
      </c>
      <c r="H1935" t="s">
        <v>976</v>
      </c>
      <c r="K1935">
        <v>0</v>
      </c>
      <c r="M1935">
        <v>0</v>
      </c>
      <c r="O1935">
        <v>0</v>
      </c>
    </row>
    <row r="1936" spans="3:18" x14ac:dyDescent="0.25">
      <c r="C1936" t="s">
        <v>481</v>
      </c>
      <c r="D1936" t="s">
        <v>176</v>
      </c>
      <c r="E1936">
        <v>130103</v>
      </c>
      <c r="H1936" t="s">
        <v>977</v>
      </c>
      <c r="K1936">
        <v>0</v>
      </c>
      <c r="M1936">
        <v>0</v>
      </c>
      <c r="O1936">
        <v>0</v>
      </c>
    </row>
    <row r="1937" spans="3:17" x14ac:dyDescent="0.25">
      <c r="C1937" t="s">
        <v>481</v>
      </c>
      <c r="D1937" t="s">
        <v>176</v>
      </c>
      <c r="E1937">
        <v>130104</v>
      </c>
      <c r="H1937" t="s">
        <v>978</v>
      </c>
      <c r="K1937">
        <v>0</v>
      </c>
      <c r="M1937">
        <v>0</v>
      </c>
      <c r="O1937">
        <v>0</v>
      </c>
    </row>
    <row r="1938" spans="3:17" x14ac:dyDescent="0.25">
      <c r="C1938" t="s">
        <v>481</v>
      </c>
      <c r="D1938" t="s">
        <v>176</v>
      </c>
      <c r="E1938">
        <v>130110</v>
      </c>
      <c r="H1938" t="s">
        <v>529</v>
      </c>
      <c r="K1938" s="40">
        <v>1080181.74</v>
      </c>
      <c r="M1938" s="40">
        <v>1092650.81</v>
      </c>
      <c r="O1938" s="40">
        <v>-12469.07</v>
      </c>
      <c r="Q1938">
        <v>-1.1000000000000001</v>
      </c>
    </row>
    <row r="1939" spans="3:17" x14ac:dyDescent="0.25">
      <c r="C1939" t="s">
        <v>481</v>
      </c>
      <c r="D1939" t="s">
        <v>176</v>
      </c>
      <c r="E1939">
        <v>130111</v>
      </c>
      <c r="H1939" t="s">
        <v>979</v>
      </c>
      <c r="K1939">
        <v>0</v>
      </c>
      <c r="M1939">
        <v>0</v>
      </c>
      <c r="O1939">
        <v>0</v>
      </c>
    </row>
    <row r="1940" spans="3:17" x14ac:dyDescent="0.25">
      <c r="C1940" t="s">
        <v>481</v>
      </c>
      <c r="D1940" t="s">
        <v>176</v>
      </c>
      <c r="E1940">
        <v>130112</v>
      </c>
      <c r="H1940" t="s">
        <v>980</v>
      </c>
      <c r="K1940">
        <v>0</v>
      </c>
      <c r="M1940">
        <v>0</v>
      </c>
      <c r="O1940">
        <v>0</v>
      </c>
    </row>
    <row r="1941" spans="3:17" x14ac:dyDescent="0.25">
      <c r="C1941" t="s">
        <v>481</v>
      </c>
      <c r="D1941" t="s">
        <v>176</v>
      </c>
      <c r="E1941">
        <v>130113</v>
      </c>
      <c r="H1941" t="s">
        <v>981</v>
      </c>
      <c r="K1941">
        <v>0</v>
      </c>
      <c r="M1941">
        <v>0</v>
      </c>
      <c r="O1941">
        <v>0</v>
      </c>
    </row>
    <row r="1942" spans="3:17" x14ac:dyDescent="0.25">
      <c r="C1942" t="s">
        <v>481</v>
      </c>
      <c r="D1942" t="s">
        <v>176</v>
      </c>
      <c r="E1942">
        <v>130120</v>
      </c>
      <c r="H1942" t="s">
        <v>982</v>
      </c>
      <c r="K1942">
        <v>0</v>
      </c>
      <c r="M1942">
        <v>0</v>
      </c>
      <c r="O1942">
        <v>0</v>
      </c>
    </row>
    <row r="1943" spans="3:17" x14ac:dyDescent="0.25">
      <c r="C1943" t="s">
        <v>481</v>
      </c>
      <c r="D1943" t="s">
        <v>176</v>
      </c>
      <c r="E1943">
        <v>130121</v>
      </c>
      <c r="H1943" t="s">
        <v>983</v>
      </c>
      <c r="K1943">
        <v>0</v>
      </c>
      <c r="M1943">
        <v>0</v>
      </c>
      <c r="O1943">
        <v>0</v>
      </c>
    </row>
    <row r="1944" spans="3:17" x14ac:dyDescent="0.25">
      <c r="C1944" t="s">
        <v>481</v>
      </c>
      <c r="D1944" t="s">
        <v>176</v>
      </c>
      <c r="E1944">
        <v>130122</v>
      </c>
      <c r="H1944" t="s">
        <v>984</v>
      </c>
      <c r="K1944">
        <v>0</v>
      </c>
      <c r="M1944">
        <v>0</v>
      </c>
      <c r="O1944">
        <v>0</v>
      </c>
    </row>
    <row r="1945" spans="3:17" x14ac:dyDescent="0.25">
      <c r="C1945" t="s">
        <v>481</v>
      </c>
      <c r="D1945" t="s">
        <v>176</v>
      </c>
      <c r="E1945">
        <v>130123</v>
      </c>
      <c r="H1945" t="s">
        <v>985</v>
      </c>
      <c r="K1945">
        <v>0</v>
      </c>
      <c r="M1945">
        <v>0</v>
      </c>
      <c r="O1945">
        <v>0</v>
      </c>
    </row>
    <row r="1946" spans="3:17" x14ac:dyDescent="0.25">
      <c r="C1946" t="s">
        <v>481</v>
      </c>
      <c r="D1946" t="s">
        <v>176</v>
      </c>
      <c r="E1946">
        <v>130130</v>
      </c>
      <c r="H1946" t="s">
        <v>530</v>
      </c>
      <c r="K1946" s="40">
        <v>782419.19</v>
      </c>
      <c r="M1946" s="40">
        <v>782419.29</v>
      </c>
      <c r="O1946">
        <v>-0.1</v>
      </c>
    </row>
    <row r="1947" spans="3:17" x14ac:dyDescent="0.25">
      <c r="C1947" t="s">
        <v>481</v>
      </c>
      <c r="D1947" t="s">
        <v>176</v>
      </c>
      <c r="E1947">
        <v>130131</v>
      </c>
      <c r="H1947" t="s">
        <v>1873</v>
      </c>
      <c r="K1947">
        <v>0</v>
      </c>
      <c r="M1947">
        <v>0</v>
      </c>
      <c r="O1947">
        <v>0</v>
      </c>
    </row>
    <row r="1948" spans="3:17" x14ac:dyDescent="0.25">
      <c r="C1948" t="s">
        <v>481</v>
      </c>
      <c r="D1948" t="s">
        <v>176</v>
      </c>
      <c r="E1948">
        <v>130132</v>
      </c>
      <c r="H1948" t="s">
        <v>1874</v>
      </c>
      <c r="K1948">
        <v>0</v>
      </c>
      <c r="M1948">
        <v>0</v>
      </c>
      <c r="O1948">
        <v>0</v>
      </c>
    </row>
    <row r="1949" spans="3:17" x14ac:dyDescent="0.25">
      <c r="C1949" t="s">
        <v>481</v>
      </c>
      <c r="D1949" t="s">
        <v>176</v>
      </c>
      <c r="E1949">
        <v>130133</v>
      </c>
      <c r="H1949" t="s">
        <v>1875</v>
      </c>
      <c r="K1949">
        <v>0</v>
      </c>
      <c r="M1949">
        <v>0</v>
      </c>
      <c r="O1949">
        <v>0</v>
      </c>
    </row>
    <row r="1950" spans="3:17" x14ac:dyDescent="0.25">
      <c r="C1950" t="s">
        <v>481</v>
      </c>
      <c r="D1950" t="s">
        <v>176</v>
      </c>
      <c r="E1950">
        <v>130140</v>
      </c>
      <c r="H1950" t="s">
        <v>531</v>
      </c>
      <c r="K1950" s="40">
        <v>116584.47</v>
      </c>
      <c r="M1950" s="40">
        <v>116584.47</v>
      </c>
      <c r="O1950">
        <v>0</v>
      </c>
    </row>
    <row r="1951" spans="3:17" x14ac:dyDescent="0.25">
      <c r="C1951" t="s">
        <v>481</v>
      </c>
      <c r="D1951" t="s">
        <v>176</v>
      </c>
      <c r="E1951">
        <v>130141</v>
      </c>
      <c r="H1951" t="s">
        <v>1876</v>
      </c>
      <c r="K1951">
        <v>0</v>
      </c>
      <c r="M1951">
        <v>0</v>
      </c>
      <c r="O1951">
        <v>0</v>
      </c>
    </row>
    <row r="1952" spans="3:17" x14ac:dyDescent="0.25">
      <c r="C1952" t="s">
        <v>481</v>
      </c>
      <c r="D1952" t="s">
        <v>176</v>
      </c>
      <c r="E1952">
        <v>130142</v>
      </c>
      <c r="H1952" t="s">
        <v>1874</v>
      </c>
      <c r="K1952">
        <v>0</v>
      </c>
      <c r="M1952">
        <v>0</v>
      </c>
      <c r="O1952">
        <v>0</v>
      </c>
    </row>
    <row r="1953" spans="3:15" x14ac:dyDescent="0.25">
      <c r="C1953" t="s">
        <v>481</v>
      </c>
      <c r="D1953" t="s">
        <v>176</v>
      </c>
      <c r="E1953">
        <v>130143</v>
      </c>
      <c r="H1953" t="s">
        <v>1877</v>
      </c>
      <c r="K1953">
        <v>0</v>
      </c>
      <c r="M1953">
        <v>0</v>
      </c>
      <c r="O1953">
        <v>0</v>
      </c>
    </row>
    <row r="1954" spans="3:15" x14ac:dyDescent="0.25">
      <c r="C1954" t="s">
        <v>481</v>
      </c>
      <c r="D1954" t="s">
        <v>176</v>
      </c>
      <c r="E1954">
        <v>130145</v>
      </c>
      <c r="H1954" t="s">
        <v>220</v>
      </c>
      <c r="K1954">
        <v>0</v>
      </c>
      <c r="M1954">
        <v>0</v>
      </c>
      <c r="O1954">
        <v>0</v>
      </c>
    </row>
    <row r="1955" spans="3:15" x14ac:dyDescent="0.25">
      <c r="C1955" t="s">
        <v>481</v>
      </c>
      <c r="D1955" t="s">
        <v>176</v>
      </c>
      <c r="E1955">
        <v>130146</v>
      </c>
      <c r="H1955" t="s">
        <v>1878</v>
      </c>
      <c r="K1955">
        <v>0</v>
      </c>
      <c r="M1955">
        <v>0</v>
      </c>
      <c r="O1955">
        <v>0</v>
      </c>
    </row>
    <row r="1956" spans="3:15" x14ac:dyDescent="0.25">
      <c r="C1956" t="s">
        <v>481</v>
      </c>
      <c r="D1956" t="s">
        <v>176</v>
      </c>
      <c r="E1956">
        <v>130147</v>
      </c>
      <c r="H1956" t="s">
        <v>1879</v>
      </c>
      <c r="K1956">
        <v>0</v>
      </c>
      <c r="M1956">
        <v>0</v>
      </c>
      <c r="O1956">
        <v>0</v>
      </c>
    </row>
    <row r="1957" spans="3:15" x14ac:dyDescent="0.25">
      <c r="C1957" t="s">
        <v>481</v>
      </c>
      <c r="D1957" t="s">
        <v>176</v>
      </c>
      <c r="E1957">
        <v>130148</v>
      </c>
      <c r="H1957" t="s">
        <v>1880</v>
      </c>
      <c r="K1957">
        <v>0</v>
      </c>
      <c r="M1957">
        <v>0</v>
      </c>
      <c r="O1957">
        <v>0</v>
      </c>
    </row>
    <row r="1958" spans="3:15" x14ac:dyDescent="0.25">
      <c r="C1958" t="s">
        <v>481</v>
      </c>
      <c r="D1958" t="s">
        <v>176</v>
      </c>
      <c r="E1958">
        <v>130149</v>
      </c>
      <c r="H1958" t="s">
        <v>1881</v>
      </c>
      <c r="K1958">
        <v>0</v>
      </c>
      <c r="M1958">
        <v>0</v>
      </c>
      <c r="O1958">
        <v>0</v>
      </c>
    </row>
    <row r="1959" spans="3:15" x14ac:dyDescent="0.25">
      <c r="C1959" t="s">
        <v>481</v>
      </c>
      <c r="D1959" t="s">
        <v>176</v>
      </c>
      <c r="E1959">
        <v>130150</v>
      </c>
      <c r="H1959" t="s">
        <v>220</v>
      </c>
      <c r="K1959">
        <v>0</v>
      </c>
      <c r="M1959">
        <v>0</v>
      </c>
      <c r="O1959">
        <v>0</v>
      </c>
    </row>
    <row r="1960" spans="3:15" x14ac:dyDescent="0.25">
      <c r="C1960" t="s">
        <v>481</v>
      </c>
      <c r="D1960" t="s">
        <v>176</v>
      </c>
      <c r="E1960">
        <v>130200</v>
      </c>
      <c r="H1960" t="s">
        <v>986</v>
      </c>
      <c r="K1960">
        <v>0</v>
      </c>
      <c r="M1960">
        <v>0</v>
      </c>
      <c r="O1960">
        <v>0</v>
      </c>
    </row>
    <row r="1961" spans="3:15" x14ac:dyDescent="0.25">
      <c r="C1961" t="s">
        <v>481</v>
      </c>
      <c r="D1961" t="s">
        <v>176</v>
      </c>
      <c r="E1961">
        <v>130201</v>
      </c>
      <c r="H1961" t="s">
        <v>987</v>
      </c>
      <c r="K1961">
        <v>0</v>
      </c>
      <c r="M1961">
        <v>0</v>
      </c>
      <c r="O1961">
        <v>0</v>
      </c>
    </row>
    <row r="1962" spans="3:15" x14ac:dyDescent="0.25">
      <c r="C1962" t="s">
        <v>481</v>
      </c>
      <c r="D1962" t="s">
        <v>176</v>
      </c>
      <c r="E1962">
        <v>130202</v>
      </c>
      <c r="H1962" t="s">
        <v>988</v>
      </c>
      <c r="K1962">
        <v>0</v>
      </c>
      <c r="M1962">
        <v>0</v>
      </c>
      <c r="O1962">
        <v>0</v>
      </c>
    </row>
    <row r="1963" spans="3:15" x14ac:dyDescent="0.25">
      <c r="C1963" t="s">
        <v>481</v>
      </c>
      <c r="D1963" t="s">
        <v>176</v>
      </c>
      <c r="E1963">
        <v>130203</v>
      </c>
      <c r="H1963" t="s">
        <v>989</v>
      </c>
      <c r="K1963">
        <v>0</v>
      </c>
      <c r="M1963">
        <v>0</v>
      </c>
      <c r="O1963">
        <v>0</v>
      </c>
    </row>
    <row r="1964" spans="3:15" x14ac:dyDescent="0.25">
      <c r="C1964" t="s">
        <v>481</v>
      </c>
      <c r="D1964" t="s">
        <v>176</v>
      </c>
      <c r="E1964">
        <v>130204</v>
      </c>
      <c r="H1964" t="s">
        <v>990</v>
      </c>
      <c r="K1964">
        <v>0</v>
      </c>
      <c r="M1964">
        <v>0</v>
      </c>
      <c r="O1964">
        <v>0</v>
      </c>
    </row>
    <row r="1965" spans="3:15" x14ac:dyDescent="0.25">
      <c r="C1965" t="s">
        <v>481</v>
      </c>
      <c r="D1965" t="s">
        <v>176</v>
      </c>
      <c r="E1965">
        <v>130210</v>
      </c>
      <c r="H1965" t="s">
        <v>991</v>
      </c>
      <c r="K1965">
        <v>0</v>
      </c>
      <c r="M1965">
        <v>0</v>
      </c>
      <c r="O1965">
        <v>0</v>
      </c>
    </row>
    <row r="1966" spans="3:15" x14ac:dyDescent="0.25">
      <c r="C1966" t="s">
        <v>481</v>
      </c>
      <c r="D1966" t="s">
        <v>176</v>
      </c>
      <c r="E1966">
        <v>130211</v>
      </c>
      <c r="H1966" t="s">
        <v>992</v>
      </c>
      <c r="K1966">
        <v>0</v>
      </c>
      <c r="M1966">
        <v>0</v>
      </c>
      <c r="O1966">
        <v>0</v>
      </c>
    </row>
    <row r="1967" spans="3:15" x14ac:dyDescent="0.25">
      <c r="C1967" t="s">
        <v>481</v>
      </c>
      <c r="D1967" t="s">
        <v>176</v>
      </c>
      <c r="E1967">
        <v>130212</v>
      </c>
      <c r="H1967" t="s">
        <v>993</v>
      </c>
      <c r="K1967">
        <v>0</v>
      </c>
      <c r="M1967">
        <v>0</v>
      </c>
      <c r="O1967">
        <v>0</v>
      </c>
    </row>
    <row r="1968" spans="3:15" x14ac:dyDescent="0.25">
      <c r="C1968" t="s">
        <v>481</v>
      </c>
      <c r="D1968" t="s">
        <v>176</v>
      </c>
      <c r="E1968">
        <v>130213</v>
      </c>
      <c r="H1968" t="s">
        <v>994</v>
      </c>
      <c r="K1968">
        <v>0</v>
      </c>
      <c r="M1968">
        <v>0</v>
      </c>
      <c r="O1968">
        <v>0</v>
      </c>
    </row>
    <row r="1969" spans="3:15" x14ac:dyDescent="0.25">
      <c r="C1969" t="s">
        <v>481</v>
      </c>
      <c r="D1969" t="s">
        <v>176</v>
      </c>
      <c r="E1969">
        <v>130214</v>
      </c>
      <c r="H1969" t="s">
        <v>995</v>
      </c>
      <c r="K1969">
        <v>0</v>
      </c>
      <c r="M1969">
        <v>0</v>
      </c>
      <c r="O1969">
        <v>0</v>
      </c>
    </row>
    <row r="1970" spans="3:15" x14ac:dyDescent="0.25">
      <c r="C1970" t="s">
        <v>481</v>
      </c>
      <c r="D1970" t="s">
        <v>176</v>
      </c>
      <c r="E1970">
        <v>130220</v>
      </c>
      <c r="H1970" t="s">
        <v>532</v>
      </c>
      <c r="K1970" s="40">
        <v>24201.15</v>
      </c>
      <c r="M1970" s="40">
        <v>24201.15</v>
      </c>
      <c r="O1970">
        <v>0</v>
      </c>
    </row>
    <row r="1971" spans="3:15" x14ac:dyDescent="0.25">
      <c r="C1971" t="s">
        <v>481</v>
      </c>
      <c r="D1971" t="s">
        <v>176</v>
      </c>
      <c r="E1971">
        <v>130221</v>
      </c>
      <c r="H1971" t="s">
        <v>996</v>
      </c>
      <c r="K1971">
        <v>0</v>
      </c>
      <c r="M1971">
        <v>0</v>
      </c>
      <c r="O1971">
        <v>0</v>
      </c>
    </row>
    <row r="1972" spans="3:15" x14ac:dyDescent="0.25">
      <c r="C1972" t="s">
        <v>481</v>
      </c>
      <c r="D1972" t="s">
        <v>176</v>
      </c>
      <c r="E1972">
        <v>130222</v>
      </c>
      <c r="H1972" t="s">
        <v>997</v>
      </c>
      <c r="K1972">
        <v>0</v>
      </c>
      <c r="M1972">
        <v>0</v>
      </c>
      <c r="O1972">
        <v>0</v>
      </c>
    </row>
    <row r="1973" spans="3:15" x14ac:dyDescent="0.25">
      <c r="C1973" t="s">
        <v>481</v>
      </c>
      <c r="D1973" t="s">
        <v>176</v>
      </c>
      <c r="E1973">
        <v>130223</v>
      </c>
      <c r="H1973" t="s">
        <v>998</v>
      </c>
      <c r="K1973">
        <v>0</v>
      </c>
      <c r="M1973">
        <v>0</v>
      </c>
      <c r="O1973">
        <v>0</v>
      </c>
    </row>
    <row r="1974" spans="3:15" x14ac:dyDescent="0.25">
      <c r="C1974" t="s">
        <v>481</v>
      </c>
      <c r="D1974" t="s">
        <v>176</v>
      </c>
      <c r="E1974">
        <v>130224</v>
      </c>
      <c r="H1974" t="s">
        <v>999</v>
      </c>
      <c r="K1974">
        <v>0</v>
      </c>
      <c r="M1974">
        <v>0</v>
      </c>
      <c r="O1974">
        <v>0</v>
      </c>
    </row>
    <row r="1975" spans="3:15" x14ac:dyDescent="0.25">
      <c r="C1975" t="s">
        <v>481</v>
      </c>
      <c r="D1975" t="s">
        <v>176</v>
      </c>
      <c r="E1975">
        <v>130230</v>
      </c>
      <c r="H1975" t="s">
        <v>1000</v>
      </c>
      <c r="K1975">
        <v>0</v>
      </c>
      <c r="M1975">
        <v>0</v>
      </c>
      <c r="O1975">
        <v>0</v>
      </c>
    </row>
    <row r="1976" spans="3:15" x14ac:dyDescent="0.25">
      <c r="C1976" t="s">
        <v>481</v>
      </c>
      <c r="D1976" t="s">
        <v>176</v>
      </c>
      <c r="E1976">
        <v>130231</v>
      </c>
      <c r="H1976" t="s">
        <v>1001</v>
      </c>
      <c r="K1976">
        <v>0</v>
      </c>
      <c r="M1976">
        <v>0</v>
      </c>
      <c r="O1976">
        <v>0</v>
      </c>
    </row>
    <row r="1977" spans="3:15" x14ac:dyDescent="0.25">
      <c r="C1977" t="s">
        <v>481</v>
      </c>
      <c r="D1977" t="s">
        <v>176</v>
      </c>
      <c r="E1977">
        <v>130232</v>
      </c>
      <c r="H1977" t="s">
        <v>1002</v>
      </c>
      <c r="K1977">
        <v>0</v>
      </c>
      <c r="M1977">
        <v>0</v>
      </c>
      <c r="O1977">
        <v>0</v>
      </c>
    </row>
    <row r="1978" spans="3:15" x14ac:dyDescent="0.25">
      <c r="C1978" t="s">
        <v>481</v>
      </c>
      <c r="D1978" t="s">
        <v>176</v>
      </c>
      <c r="E1978">
        <v>130233</v>
      </c>
      <c r="H1978" t="s">
        <v>1003</v>
      </c>
      <c r="K1978">
        <v>0</v>
      </c>
      <c r="M1978">
        <v>0</v>
      </c>
      <c r="O1978">
        <v>0</v>
      </c>
    </row>
    <row r="1979" spans="3:15" x14ac:dyDescent="0.25">
      <c r="C1979" t="s">
        <v>481</v>
      </c>
      <c r="D1979" t="s">
        <v>176</v>
      </c>
      <c r="E1979">
        <v>130234</v>
      </c>
      <c r="H1979" t="s">
        <v>1004</v>
      </c>
      <c r="K1979">
        <v>0</v>
      </c>
      <c r="M1979">
        <v>0</v>
      </c>
      <c r="O1979">
        <v>0</v>
      </c>
    </row>
    <row r="1980" spans="3:15" x14ac:dyDescent="0.25">
      <c r="C1980" t="s">
        <v>481</v>
      </c>
      <c r="D1980" t="s">
        <v>176</v>
      </c>
      <c r="E1980">
        <v>130300</v>
      </c>
      <c r="H1980" t="s">
        <v>1005</v>
      </c>
      <c r="K1980">
        <v>0</v>
      </c>
      <c r="M1980">
        <v>0</v>
      </c>
      <c r="O1980">
        <v>0</v>
      </c>
    </row>
    <row r="1981" spans="3:15" x14ac:dyDescent="0.25">
      <c r="C1981" t="s">
        <v>481</v>
      </c>
      <c r="D1981" t="s">
        <v>176</v>
      </c>
      <c r="E1981">
        <v>130301</v>
      </c>
      <c r="H1981" t="s">
        <v>1006</v>
      </c>
      <c r="K1981">
        <v>0</v>
      </c>
      <c r="M1981">
        <v>0</v>
      </c>
      <c r="O1981">
        <v>0</v>
      </c>
    </row>
    <row r="1982" spans="3:15" x14ac:dyDescent="0.25">
      <c r="C1982" t="s">
        <v>481</v>
      </c>
      <c r="D1982" t="s">
        <v>176</v>
      </c>
      <c r="E1982">
        <v>130302</v>
      </c>
      <c r="H1982" t="s">
        <v>1007</v>
      </c>
      <c r="K1982">
        <v>0</v>
      </c>
      <c r="M1982">
        <v>0</v>
      </c>
      <c r="O1982">
        <v>0</v>
      </c>
    </row>
    <row r="1983" spans="3:15" x14ac:dyDescent="0.25">
      <c r="C1983" t="s">
        <v>481</v>
      </c>
      <c r="D1983" t="s">
        <v>176</v>
      </c>
      <c r="E1983">
        <v>130303</v>
      </c>
      <c r="H1983" t="s">
        <v>1008</v>
      </c>
      <c r="K1983">
        <v>0</v>
      </c>
      <c r="M1983">
        <v>0</v>
      </c>
      <c r="O1983">
        <v>0</v>
      </c>
    </row>
    <row r="1984" spans="3:15" x14ac:dyDescent="0.25">
      <c r="C1984" t="s">
        <v>481</v>
      </c>
      <c r="D1984" t="s">
        <v>176</v>
      </c>
      <c r="E1984">
        <v>130304</v>
      </c>
      <c r="H1984" t="s">
        <v>1009</v>
      </c>
      <c r="K1984">
        <v>0</v>
      </c>
      <c r="M1984">
        <v>0</v>
      </c>
      <c r="O1984">
        <v>0</v>
      </c>
    </row>
    <row r="1985" spans="3:17" x14ac:dyDescent="0.25">
      <c r="C1985" t="s">
        <v>481</v>
      </c>
      <c r="D1985" t="s">
        <v>176</v>
      </c>
      <c r="E1985">
        <v>130400</v>
      </c>
      <c r="H1985" t="s">
        <v>1010</v>
      </c>
      <c r="K1985">
        <v>0</v>
      </c>
      <c r="M1985">
        <v>0</v>
      </c>
      <c r="O1985">
        <v>0</v>
      </c>
    </row>
    <row r="1986" spans="3:17" x14ac:dyDescent="0.25">
      <c r="C1986" t="s">
        <v>481</v>
      </c>
      <c r="D1986" t="s">
        <v>176</v>
      </c>
      <c r="E1986">
        <v>130401</v>
      </c>
      <c r="H1986" t="s">
        <v>1011</v>
      </c>
      <c r="K1986">
        <v>0</v>
      </c>
      <c r="M1986">
        <v>0</v>
      </c>
      <c r="O1986">
        <v>0</v>
      </c>
    </row>
    <row r="1987" spans="3:17" x14ac:dyDescent="0.25">
      <c r="C1987" t="s">
        <v>481</v>
      </c>
      <c r="D1987" t="s">
        <v>176</v>
      </c>
      <c r="E1987">
        <v>130402</v>
      </c>
      <c r="H1987" t="s">
        <v>1012</v>
      </c>
      <c r="K1987">
        <v>0</v>
      </c>
      <c r="M1987">
        <v>0</v>
      </c>
      <c r="O1987">
        <v>0</v>
      </c>
    </row>
    <row r="1988" spans="3:17" x14ac:dyDescent="0.25">
      <c r="C1988" t="s">
        <v>481</v>
      </c>
      <c r="D1988" t="s">
        <v>176</v>
      </c>
      <c r="E1988">
        <v>130403</v>
      </c>
      <c r="H1988" t="s">
        <v>1013</v>
      </c>
      <c r="K1988">
        <v>0</v>
      </c>
      <c r="M1988">
        <v>0</v>
      </c>
      <c r="O1988">
        <v>0</v>
      </c>
    </row>
    <row r="1989" spans="3:17" x14ac:dyDescent="0.25">
      <c r="C1989" t="s">
        <v>481</v>
      </c>
      <c r="D1989" t="s">
        <v>176</v>
      </c>
      <c r="E1989">
        <v>130500</v>
      </c>
      <c r="H1989" t="s">
        <v>218</v>
      </c>
      <c r="K1989">
        <v>0</v>
      </c>
      <c r="M1989">
        <v>0</v>
      </c>
      <c r="O1989">
        <v>0</v>
      </c>
    </row>
    <row r="1990" spans="3:17" x14ac:dyDescent="0.25">
      <c r="C1990" t="s">
        <v>481</v>
      </c>
      <c r="D1990" t="s">
        <v>176</v>
      </c>
      <c r="E1990">
        <v>130501</v>
      </c>
      <c r="H1990" t="s">
        <v>1014</v>
      </c>
      <c r="K1990">
        <v>0</v>
      </c>
      <c r="M1990">
        <v>0</v>
      </c>
      <c r="O1990">
        <v>0</v>
      </c>
    </row>
    <row r="1991" spans="3:17" x14ac:dyDescent="0.25">
      <c r="C1991" t="s">
        <v>481</v>
      </c>
      <c r="D1991" t="s">
        <v>176</v>
      </c>
      <c r="E1991">
        <v>130502</v>
      </c>
      <c r="H1991" t="s">
        <v>1015</v>
      </c>
      <c r="K1991">
        <v>0</v>
      </c>
      <c r="M1991">
        <v>0</v>
      </c>
      <c r="O1991">
        <v>0</v>
      </c>
    </row>
    <row r="1992" spans="3:17" x14ac:dyDescent="0.25">
      <c r="C1992" t="s">
        <v>481</v>
      </c>
      <c r="D1992" t="s">
        <v>176</v>
      </c>
      <c r="E1992">
        <v>130503</v>
      </c>
      <c r="H1992" t="s">
        <v>1016</v>
      </c>
      <c r="K1992">
        <v>0</v>
      </c>
      <c r="M1992">
        <v>0</v>
      </c>
      <c r="O1992">
        <v>0</v>
      </c>
    </row>
    <row r="1993" spans="3:17" x14ac:dyDescent="0.25">
      <c r="C1993" t="s">
        <v>481</v>
      </c>
      <c r="D1993" t="s">
        <v>176</v>
      </c>
      <c r="E1993">
        <v>130600</v>
      </c>
      <c r="H1993" t="s">
        <v>1882</v>
      </c>
      <c r="K1993">
        <v>0</v>
      </c>
      <c r="M1993">
        <v>0</v>
      </c>
      <c r="O1993">
        <v>0</v>
      </c>
    </row>
    <row r="1994" spans="3:17" x14ac:dyDescent="0.25">
      <c r="C1994" t="s">
        <v>481</v>
      </c>
      <c r="D1994" t="s">
        <v>176</v>
      </c>
      <c r="E1994">
        <v>130601</v>
      </c>
      <c r="H1994" t="s">
        <v>1883</v>
      </c>
      <c r="K1994">
        <v>0</v>
      </c>
      <c r="M1994">
        <v>0</v>
      </c>
      <c r="O1994">
        <v>0</v>
      </c>
    </row>
    <row r="1995" spans="3:17" x14ac:dyDescent="0.25">
      <c r="C1995" t="s">
        <v>481</v>
      </c>
      <c r="D1995" t="s">
        <v>176</v>
      </c>
      <c r="E1995">
        <v>130602</v>
      </c>
      <c r="H1995" t="s">
        <v>1884</v>
      </c>
      <c r="K1995">
        <v>0</v>
      </c>
      <c r="M1995">
        <v>0</v>
      </c>
      <c r="O1995">
        <v>0</v>
      </c>
    </row>
    <row r="1996" spans="3:17" x14ac:dyDescent="0.25">
      <c r="C1996" t="s">
        <v>481</v>
      </c>
      <c r="D1996" t="s">
        <v>176</v>
      </c>
      <c r="E1996">
        <v>130603</v>
      </c>
      <c r="H1996" t="s">
        <v>1885</v>
      </c>
      <c r="K1996">
        <v>0</v>
      </c>
      <c r="M1996">
        <v>0</v>
      </c>
      <c r="O1996">
        <v>0</v>
      </c>
    </row>
    <row r="1997" spans="3:17" x14ac:dyDescent="0.25">
      <c r="C1997" t="s">
        <v>481</v>
      </c>
      <c r="D1997" t="s">
        <v>176</v>
      </c>
      <c r="E1997">
        <v>130604</v>
      </c>
      <c r="H1997" t="s">
        <v>1886</v>
      </c>
      <c r="K1997">
        <v>0</v>
      </c>
      <c r="M1997">
        <v>0</v>
      </c>
      <c r="O1997">
        <v>0</v>
      </c>
    </row>
    <row r="1998" spans="3:17" x14ac:dyDescent="0.25">
      <c r="C1998" t="s">
        <v>481</v>
      </c>
      <c r="D1998" t="s">
        <v>176</v>
      </c>
      <c r="E1998">
        <v>131740</v>
      </c>
      <c r="H1998" t="s">
        <v>219</v>
      </c>
      <c r="K1998" s="40">
        <v>392693.75</v>
      </c>
      <c r="M1998" s="40">
        <v>524639.06999999995</v>
      </c>
      <c r="O1998" s="40">
        <v>-131945.32</v>
      </c>
      <c r="Q1998">
        <v>-25.1</v>
      </c>
    </row>
    <row r="1999" spans="3:17" x14ac:dyDescent="0.25">
      <c r="C1999" t="s">
        <v>481</v>
      </c>
      <c r="D1999" t="s">
        <v>176</v>
      </c>
      <c r="E1999">
        <v>131741</v>
      </c>
      <c r="H1999" t="s">
        <v>1024</v>
      </c>
      <c r="K1999">
        <v>0</v>
      </c>
      <c r="M1999">
        <v>0</v>
      </c>
      <c r="O1999">
        <v>0</v>
      </c>
    </row>
    <row r="2000" spans="3:17" x14ac:dyDescent="0.25">
      <c r="C2000" t="s">
        <v>481</v>
      </c>
      <c r="D2000" t="s">
        <v>176</v>
      </c>
      <c r="E2000">
        <v>131742</v>
      </c>
      <c r="H2000" t="s">
        <v>1025</v>
      </c>
      <c r="K2000">
        <v>0</v>
      </c>
      <c r="M2000">
        <v>0</v>
      </c>
      <c r="O2000">
        <v>0</v>
      </c>
    </row>
    <row r="2001" spans="3:18" x14ac:dyDescent="0.25">
      <c r="C2001" t="s">
        <v>481</v>
      </c>
      <c r="D2001" t="s">
        <v>176</v>
      </c>
      <c r="E2001">
        <v>131743</v>
      </c>
      <c r="H2001" t="s">
        <v>1026</v>
      </c>
      <c r="K2001">
        <v>0</v>
      </c>
      <c r="M2001">
        <v>0</v>
      </c>
      <c r="O2001">
        <v>0</v>
      </c>
    </row>
    <row r="2002" spans="3:18" x14ac:dyDescent="0.25">
      <c r="C2002" t="s">
        <v>481</v>
      </c>
      <c r="D2002" t="s">
        <v>176</v>
      </c>
      <c r="E2002">
        <v>131744</v>
      </c>
      <c r="H2002" t="s">
        <v>1027</v>
      </c>
      <c r="K2002">
        <v>0</v>
      </c>
      <c r="M2002">
        <v>0</v>
      </c>
      <c r="O2002">
        <v>0</v>
      </c>
    </row>
    <row r="2003" spans="3:18" x14ac:dyDescent="0.25">
      <c r="C2003" t="s">
        <v>481</v>
      </c>
      <c r="D2003" t="s">
        <v>176</v>
      </c>
      <c r="E2003">
        <v>132000</v>
      </c>
      <c r="H2003" t="s">
        <v>533</v>
      </c>
      <c r="K2003" s="40">
        <v>2000</v>
      </c>
      <c r="M2003" s="40">
        <v>2000</v>
      </c>
      <c r="O2003">
        <v>0</v>
      </c>
    </row>
    <row r="2004" spans="3:18" x14ac:dyDescent="0.25">
      <c r="C2004" t="s">
        <v>481</v>
      </c>
      <c r="D2004" t="s">
        <v>176</v>
      </c>
      <c r="E2004">
        <v>132001</v>
      </c>
      <c r="H2004" t="s">
        <v>1017</v>
      </c>
      <c r="K2004">
        <v>0</v>
      </c>
      <c r="M2004">
        <v>0</v>
      </c>
      <c r="O2004">
        <v>0</v>
      </c>
    </row>
    <row r="2005" spans="3:18" x14ac:dyDescent="0.25">
      <c r="C2005" t="s">
        <v>481</v>
      </c>
      <c r="D2005" t="s">
        <v>176</v>
      </c>
      <c r="E2005">
        <v>132002</v>
      </c>
      <c r="H2005" t="s">
        <v>1018</v>
      </c>
      <c r="K2005">
        <v>0</v>
      </c>
      <c r="M2005">
        <v>0</v>
      </c>
      <c r="O2005">
        <v>0</v>
      </c>
    </row>
    <row r="2006" spans="3:18" x14ac:dyDescent="0.25">
      <c r="C2006" t="s">
        <v>481</v>
      </c>
      <c r="D2006" t="s">
        <v>176</v>
      </c>
      <c r="E2006">
        <v>132003</v>
      </c>
      <c r="H2006" t="s">
        <v>1019</v>
      </c>
      <c r="K2006">
        <v>0</v>
      </c>
      <c r="M2006">
        <v>0</v>
      </c>
      <c r="O2006">
        <v>0</v>
      </c>
    </row>
    <row r="2007" spans="3:18" x14ac:dyDescent="0.25">
      <c r="C2007" t="s">
        <v>481</v>
      </c>
      <c r="D2007" t="s">
        <v>176</v>
      </c>
      <c r="E2007">
        <v>132004</v>
      </c>
      <c r="H2007" t="s">
        <v>1020</v>
      </c>
      <c r="K2007">
        <v>0</v>
      </c>
      <c r="M2007">
        <v>0</v>
      </c>
      <c r="O2007">
        <v>0</v>
      </c>
    </row>
    <row r="2008" spans="3:18" x14ac:dyDescent="0.25">
      <c r="C2008" t="s">
        <v>481</v>
      </c>
      <c r="D2008" t="s">
        <v>176</v>
      </c>
      <c r="E2008">
        <v>132005</v>
      </c>
      <c r="H2008" t="s">
        <v>1021</v>
      </c>
      <c r="K2008">
        <v>0</v>
      </c>
      <c r="M2008">
        <v>0</v>
      </c>
      <c r="O2008">
        <v>0</v>
      </c>
    </row>
    <row r="2009" spans="3:18" x14ac:dyDescent="0.25">
      <c r="C2009" t="s">
        <v>481</v>
      </c>
      <c r="D2009" t="s">
        <v>176</v>
      </c>
      <c r="E2009">
        <v>132007</v>
      </c>
      <c r="H2009" t="s">
        <v>534</v>
      </c>
      <c r="K2009" s="40">
        <v>2000</v>
      </c>
      <c r="M2009" s="40">
        <v>2000</v>
      </c>
      <c r="O2009">
        <v>0</v>
      </c>
    </row>
    <row r="2010" spans="3:18" x14ac:dyDescent="0.25">
      <c r="C2010" t="s">
        <v>481</v>
      </c>
      <c r="D2010" t="s">
        <v>176</v>
      </c>
      <c r="E2010">
        <v>132008</v>
      </c>
      <c r="H2010" t="s">
        <v>1022</v>
      </c>
      <c r="K2010">
        <v>0</v>
      </c>
      <c r="M2010">
        <v>0</v>
      </c>
      <c r="O2010">
        <v>0</v>
      </c>
    </row>
    <row r="2011" spans="3:18" x14ac:dyDescent="0.25">
      <c r="E2011" t="s">
        <v>221</v>
      </c>
      <c r="K2011" s="40">
        <v>14644041.109999999</v>
      </c>
      <c r="M2011" s="40">
        <v>14608390.189999999</v>
      </c>
      <c r="O2011" s="40">
        <v>35650.92</v>
      </c>
      <c r="Q2011">
        <v>0.2</v>
      </c>
      <c r="R2011" t="s">
        <v>205</v>
      </c>
    </row>
    <row r="2012" spans="3:18" x14ac:dyDescent="0.25">
      <c r="C2012" t="s">
        <v>481</v>
      </c>
      <c r="D2012" t="s">
        <v>176</v>
      </c>
      <c r="E2012">
        <v>131100</v>
      </c>
      <c r="H2012" t="s">
        <v>1037</v>
      </c>
      <c r="K2012">
        <v>0</v>
      </c>
      <c r="M2012">
        <v>0</v>
      </c>
      <c r="O2012">
        <v>0</v>
      </c>
    </row>
    <row r="2013" spans="3:18" x14ac:dyDescent="0.25">
      <c r="C2013" t="s">
        <v>481</v>
      </c>
      <c r="D2013" t="s">
        <v>176</v>
      </c>
      <c r="E2013">
        <v>131101</v>
      </c>
      <c r="H2013" t="s">
        <v>1038</v>
      </c>
      <c r="K2013">
        <v>0</v>
      </c>
      <c r="M2013">
        <v>0</v>
      </c>
      <c r="O2013">
        <v>0</v>
      </c>
    </row>
    <row r="2014" spans="3:18" x14ac:dyDescent="0.25">
      <c r="C2014" t="s">
        <v>481</v>
      </c>
      <c r="D2014" t="s">
        <v>176</v>
      </c>
      <c r="E2014">
        <v>131102</v>
      </c>
      <c r="H2014" t="s">
        <v>1039</v>
      </c>
      <c r="K2014">
        <v>0</v>
      </c>
      <c r="M2014">
        <v>0</v>
      </c>
      <c r="O2014">
        <v>0</v>
      </c>
    </row>
    <row r="2015" spans="3:18" x14ac:dyDescent="0.25">
      <c r="C2015" t="s">
        <v>481</v>
      </c>
      <c r="D2015" t="s">
        <v>176</v>
      </c>
      <c r="E2015">
        <v>131103</v>
      </c>
      <c r="H2015" t="s">
        <v>1040</v>
      </c>
      <c r="K2015">
        <v>0</v>
      </c>
      <c r="M2015">
        <v>0</v>
      </c>
      <c r="O2015">
        <v>0</v>
      </c>
    </row>
    <row r="2016" spans="3:18" x14ac:dyDescent="0.25">
      <c r="C2016" t="s">
        <v>481</v>
      </c>
      <c r="D2016" t="s">
        <v>176</v>
      </c>
      <c r="E2016">
        <v>131110</v>
      </c>
      <c r="H2016" t="s">
        <v>1041</v>
      </c>
      <c r="K2016">
        <v>0</v>
      </c>
      <c r="M2016">
        <v>0</v>
      </c>
      <c r="O2016">
        <v>0</v>
      </c>
    </row>
    <row r="2017" spans="3:15" x14ac:dyDescent="0.25">
      <c r="C2017" t="s">
        <v>481</v>
      </c>
      <c r="D2017" t="s">
        <v>176</v>
      </c>
      <c r="E2017">
        <v>131111</v>
      </c>
      <c r="H2017" t="s">
        <v>1042</v>
      </c>
      <c r="K2017">
        <v>0</v>
      </c>
      <c r="M2017">
        <v>0</v>
      </c>
      <c r="O2017">
        <v>0</v>
      </c>
    </row>
    <row r="2018" spans="3:15" x14ac:dyDescent="0.25">
      <c r="C2018" t="s">
        <v>481</v>
      </c>
      <c r="D2018" t="s">
        <v>176</v>
      </c>
      <c r="E2018">
        <v>131112</v>
      </c>
      <c r="H2018" t="s">
        <v>1043</v>
      </c>
      <c r="K2018">
        <v>0</v>
      </c>
      <c r="M2018">
        <v>0</v>
      </c>
      <c r="O2018">
        <v>0</v>
      </c>
    </row>
    <row r="2019" spans="3:15" x14ac:dyDescent="0.25">
      <c r="C2019" t="s">
        <v>481</v>
      </c>
      <c r="D2019" t="s">
        <v>176</v>
      </c>
      <c r="E2019">
        <v>131113</v>
      </c>
      <c r="H2019" t="s">
        <v>1044</v>
      </c>
      <c r="K2019">
        <v>0</v>
      </c>
      <c r="M2019">
        <v>0</v>
      </c>
      <c r="O2019">
        <v>0</v>
      </c>
    </row>
    <row r="2020" spans="3:15" x14ac:dyDescent="0.25">
      <c r="C2020" t="s">
        <v>481</v>
      </c>
      <c r="D2020" t="s">
        <v>176</v>
      </c>
      <c r="E2020">
        <v>131114</v>
      </c>
      <c r="H2020" t="s">
        <v>1045</v>
      </c>
      <c r="K2020">
        <v>0</v>
      </c>
      <c r="M2020">
        <v>0</v>
      </c>
      <c r="O2020">
        <v>0</v>
      </c>
    </row>
    <row r="2021" spans="3:15" x14ac:dyDescent="0.25">
      <c r="C2021" t="s">
        <v>481</v>
      </c>
      <c r="D2021" t="s">
        <v>176</v>
      </c>
      <c r="E2021">
        <v>131120</v>
      </c>
      <c r="H2021" t="s">
        <v>1046</v>
      </c>
      <c r="K2021">
        <v>0</v>
      </c>
      <c r="M2021">
        <v>0</v>
      </c>
      <c r="O2021">
        <v>0</v>
      </c>
    </row>
    <row r="2022" spans="3:15" x14ac:dyDescent="0.25">
      <c r="C2022" t="s">
        <v>481</v>
      </c>
      <c r="D2022" t="s">
        <v>176</v>
      </c>
      <c r="E2022">
        <v>131121</v>
      </c>
      <c r="H2022" t="s">
        <v>1047</v>
      </c>
      <c r="K2022">
        <v>0</v>
      </c>
      <c r="M2022">
        <v>0</v>
      </c>
      <c r="O2022">
        <v>0</v>
      </c>
    </row>
    <row r="2023" spans="3:15" x14ac:dyDescent="0.25">
      <c r="C2023" t="s">
        <v>481</v>
      </c>
      <c r="D2023" t="s">
        <v>176</v>
      </c>
      <c r="E2023">
        <v>131122</v>
      </c>
      <c r="H2023" t="s">
        <v>1043</v>
      </c>
      <c r="K2023">
        <v>0</v>
      </c>
      <c r="M2023">
        <v>0</v>
      </c>
      <c r="O2023">
        <v>0</v>
      </c>
    </row>
    <row r="2024" spans="3:15" x14ac:dyDescent="0.25">
      <c r="C2024" t="s">
        <v>481</v>
      </c>
      <c r="D2024" t="s">
        <v>176</v>
      </c>
      <c r="E2024">
        <v>131123</v>
      </c>
      <c r="H2024" t="s">
        <v>1048</v>
      </c>
      <c r="K2024">
        <v>0</v>
      </c>
      <c r="M2024">
        <v>0</v>
      </c>
      <c r="O2024">
        <v>0</v>
      </c>
    </row>
    <row r="2025" spans="3:15" x14ac:dyDescent="0.25">
      <c r="C2025" t="s">
        <v>481</v>
      </c>
      <c r="D2025" t="s">
        <v>176</v>
      </c>
      <c r="E2025">
        <v>131124</v>
      </c>
      <c r="H2025" t="s">
        <v>1049</v>
      </c>
      <c r="K2025">
        <v>0</v>
      </c>
      <c r="M2025">
        <v>0</v>
      </c>
      <c r="O2025">
        <v>0</v>
      </c>
    </row>
    <row r="2026" spans="3:15" x14ac:dyDescent="0.25">
      <c r="C2026" t="s">
        <v>481</v>
      </c>
      <c r="D2026" t="s">
        <v>176</v>
      </c>
      <c r="E2026">
        <v>131200</v>
      </c>
      <c r="H2026" t="s">
        <v>1050</v>
      </c>
      <c r="K2026">
        <v>0</v>
      </c>
      <c r="M2026">
        <v>0</v>
      </c>
      <c r="O2026">
        <v>0</v>
      </c>
    </row>
    <row r="2027" spans="3:15" x14ac:dyDescent="0.25">
      <c r="C2027" t="s">
        <v>481</v>
      </c>
      <c r="D2027" t="s">
        <v>176</v>
      </c>
      <c r="E2027">
        <v>131201</v>
      </c>
      <c r="H2027" t="s">
        <v>1051</v>
      </c>
      <c r="K2027">
        <v>0</v>
      </c>
      <c r="M2027">
        <v>0</v>
      </c>
      <c r="O2027">
        <v>0</v>
      </c>
    </row>
    <row r="2028" spans="3:15" x14ac:dyDescent="0.25">
      <c r="C2028" t="s">
        <v>481</v>
      </c>
      <c r="D2028" t="s">
        <v>176</v>
      </c>
      <c r="E2028">
        <v>131202</v>
      </c>
      <c r="H2028" t="s">
        <v>1052</v>
      </c>
      <c r="K2028">
        <v>0</v>
      </c>
      <c r="M2028">
        <v>0</v>
      </c>
      <c r="O2028">
        <v>0</v>
      </c>
    </row>
    <row r="2029" spans="3:15" x14ac:dyDescent="0.25">
      <c r="C2029" t="s">
        <v>481</v>
      </c>
      <c r="D2029" t="s">
        <v>176</v>
      </c>
      <c r="E2029">
        <v>131203</v>
      </c>
      <c r="H2029" t="s">
        <v>1053</v>
      </c>
      <c r="K2029">
        <v>0</v>
      </c>
      <c r="M2029">
        <v>0</v>
      </c>
      <c r="O2029">
        <v>0</v>
      </c>
    </row>
    <row r="2030" spans="3:15" x14ac:dyDescent="0.25">
      <c r="C2030" t="s">
        <v>481</v>
      </c>
      <c r="D2030" t="s">
        <v>176</v>
      </c>
      <c r="E2030">
        <v>131300</v>
      </c>
      <c r="H2030" t="s">
        <v>1054</v>
      </c>
      <c r="K2030">
        <v>0</v>
      </c>
      <c r="M2030">
        <v>0</v>
      </c>
      <c r="O2030">
        <v>0</v>
      </c>
    </row>
    <row r="2031" spans="3:15" x14ac:dyDescent="0.25">
      <c r="C2031" t="s">
        <v>481</v>
      </c>
      <c r="D2031" t="s">
        <v>176</v>
      </c>
      <c r="E2031">
        <v>131301</v>
      </c>
      <c r="H2031" t="s">
        <v>1055</v>
      </c>
      <c r="K2031">
        <v>0</v>
      </c>
      <c r="M2031">
        <v>0</v>
      </c>
      <c r="O2031">
        <v>0</v>
      </c>
    </row>
    <row r="2032" spans="3:15" x14ac:dyDescent="0.25">
      <c r="C2032" t="s">
        <v>481</v>
      </c>
      <c r="D2032" t="s">
        <v>176</v>
      </c>
      <c r="E2032">
        <v>131302</v>
      </c>
      <c r="H2032" t="s">
        <v>1056</v>
      </c>
      <c r="K2032">
        <v>0</v>
      </c>
      <c r="M2032">
        <v>0</v>
      </c>
      <c r="O2032">
        <v>0</v>
      </c>
    </row>
    <row r="2033" spans="3:17" x14ac:dyDescent="0.25">
      <c r="C2033" t="s">
        <v>481</v>
      </c>
      <c r="D2033" t="s">
        <v>176</v>
      </c>
      <c r="E2033">
        <v>131303</v>
      </c>
      <c r="H2033" t="s">
        <v>1057</v>
      </c>
      <c r="K2033">
        <v>0</v>
      </c>
      <c r="M2033">
        <v>0</v>
      </c>
      <c r="O2033">
        <v>0</v>
      </c>
    </row>
    <row r="2034" spans="3:17" x14ac:dyDescent="0.25">
      <c r="C2034" t="s">
        <v>481</v>
      </c>
      <c r="D2034" t="s">
        <v>176</v>
      </c>
      <c r="E2034">
        <v>131304</v>
      </c>
      <c r="H2034" t="s">
        <v>1058</v>
      </c>
      <c r="K2034">
        <v>0</v>
      </c>
      <c r="M2034">
        <v>0</v>
      </c>
      <c r="O2034">
        <v>0</v>
      </c>
    </row>
    <row r="2035" spans="3:17" x14ac:dyDescent="0.25">
      <c r="C2035" t="s">
        <v>481</v>
      </c>
      <c r="D2035" t="s">
        <v>176</v>
      </c>
      <c r="E2035">
        <v>131500</v>
      </c>
      <c r="H2035" t="s">
        <v>535</v>
      </c>
      <c r="K2035" s="40">
        <v>2013497.24</v>
      </c>
      <c r="M2035" s="40">
        <v>1970628.19</v>
      </c>
      <c r="O2035" s="40">
        <v>42869.05</v>
      </c>
      <c r="Q2035">
        <v>2.2000000000000002</v>
      </c>
    </row>
    <row r="2036" spans="3:17" x14ac:dyDescent="0.25">
      <c r="C2036" t="s">
        <v>481</v>
      </c>
      <c r="D2036" t="s">
        <v>176</v>
      </c>
      <c r="E2036">
        <v>131501</v>
      </c>
      <c r="H2036" t="s">
        <v>1059</v>
      </c>
      <c r="K2036">
        <v>0</v>
      </c>
      <c r="M2036">
        <v>0</v>
      </c>
      <c r="O2036">
        <v>0</v>
      </c>
    </row>
    <row r="2037" spans="3:17" x14ac:dyDescent="0.25">
      <c r="C2037" t="s">
        <v>481</v>
      </c>
      <c r="D2037" t="s">
        <v>176</v>
      </c>
      <c r="E2037">
        <v>131502</v>
      </c>
      <c r="H2037" t="s">
        <v>1060</v>
      </c>
      <c r="K2037">
        <v>0</v>
      </c>
      <c r="M2037">
        <v>0</v>
      </c>
      <c r="O2037">
        <v>0</v>
      </c>
    </row>
    <row r="2038" spans="3:17" x14ac:dyDescent="0.25">
      <c r="C2038" t="s">
        <v>481</v>
      </c>
      <c r="D2038" t="s">
        <v>176</v>
      </c>
      <c r="E2038">
        <v>131503</v>
      </c>
      <c r="H2038" t="s">
        <v>1061</v>
      </c>
      <c r="K2038">
        <v>0</v>
      </c>
      <c r="M2038">
        <v>0</v>
      </c>
      <c r="O2038">
        <v>0</v>
      </c>
    </row>
    <row r="2039" spans="3:17" x14ac:dyDescent="0.25">
      <c r="C2039" t="s">
        <v>481</v>
      </c>
      <c r="D2039" t="s">
        <v>176</v>
      </c>
      <c r="E2039">
        <v>131504</v>
      </c>
      <c r="H2039" t="s">
        <v>1062</v>
      </c>
      <c r="K2039">
        <v>0</v>
      </c>
      <c r="M2039">
        <v>0</v>
      </c>
      <c r="O2039">
        <v>0</v>
      </c>
    </row>
    <row r="2040" spans="3:17" x14ac:dyDescent="0.25">
      <c r="C2040" t="s">
        <v>481</v>
      </c>
      <c r="D2040" t="s">
        <v>176</v>
      </c>
      <c r="E2040">
        <v>131700</v>
      </c>
      <c r="H2040" t="s">
        <v>1887</v>
      </c>
      <c r="K2040">
        <v>0</v>
      </c>
      <c r="M2040">
        <v>0</v>
      </c>
      <c r="O2040">
        <v>0</v>
      </c>
    </row>
    <row r="2041" spans="3:17" x14ac:dyDescent="0.25">
      <c r="C2041" t="s">
        <v>481</v>
      </c>
      <c r="D2041" t="s">
        <v>176</v>
      </c>
      <c r="E2041">
        <v>131701</v>
      </c>
      <c r="H2041" t="s">
        <v>1888</v>
      </c>
      <c r="K2041">
        <v>0</v>
      </c>
      <c r="M2041">
        <v>0</v>
      </c>
      <c r="O2041">
        <v>0</v>
      </c>
    </row>
    <row r="2042" spans="3:17" x14ac:dyDescent="0.25">
      <c r="C2042" t="s">
        <v>481</v>
      </c>
      <c r="D2042" t="s">
        <v>176</v>
      </c>
      <c r="E2042">
        <v>131702</v>
      </c>
      <c r="H2042" t="s">
        <v>1889</v>
      </c>
      <c r="K2042">
        <v>0</v>
      </c>
      <c r="M2042">
        <v>0</v>
      </c>
      <c r="O2042">
        <v>0</v>
      </c>
    </row>
    <row r="2043" spans="3:17" x14ac:dyDescent="0.25">
      <c r="C2043" t="s">
        <v>481</v>
      </c>
      <c r="D2043" t="s">
        <v>176</v>
      </c>
      <c r="E2043">
        <v>131704</v>
      </c>
      <c r="H2043" t="s">
        <v>1890</v>
      </c>
      <c r="K2043">
        <v>0</v>
      </c>
      <c r="M2043">
        <v>0</v>
      </c>
      <c r="O2043">
        <v>0</v>
      </c>
    </row>
    <row r="2044" spans="3:17" x14ac:dyDescent="0.25">
      <c r="C2044" t="s">
        <v>481</v>
      </c>
      <c r="D2044" t="s">
        <v>176</v>
      </c>
      <c r="E2044">
        <v>131780</v>
      </c>
      <c r="H2044" t="s">
        <v>1891</v>
      </c>
      <c r="K2044">
        <v>0</v>
      </c>
      <c r="M2044">
        <v>0</v>
      </c>
      <c r="O2044">
        <v>0</v>
      </c>
    </row>
    <row r="2045" spans="3:17" x14ac:dyDescent="0.25">
      <c r="C2045" t="s">
        <v>481</v>
      </c>
      <c r="D2045" t="s">
        <v>176</v>
      </c>
      <c r="E2045">
        <v>131781</v>
      </c>
      <c r="H2045" t="s">
        <v>1892</v>
      </c>
      <c r="K2045">
        <v>0</v>
      </c>
      <c r="M2045">
        <v>0</v>
      </c>
      <c r="O2045">
        <v>0</v>
      </c>
    </row>
    <row r="2046" spans="3:17" x14ac:dyDescent="0.25">
      <c r="C2046" t="s">
        <v>481</v>
      </c>
      <c r="D2046" t="s">
        <v>176</v>
      </c>
      <c r="E2046">
        <v>131782</v>
      </c>
      <c r="H2046" t="s">
        <v>1893</v>
      </c>
      <c r="K2046">
        <v>0</v>
      </c>
      <c r="M2046">
        <v>0</v>
      </c>
      <c r="O2046">
        <v>0</v>
      </c>
    </row>
    <row r="2047" spans="3:17" x14ac:dyDescent="0.25">
      <c r="C2047" t="s">
        <v>481</v>
      </c>
      <c r="D2047" t="s">
        <v>176</v>
      </c>
      <c r="E2047">
        <v>131783</v>
      </c>
      <c r="H2047" t="s">
        <v>1894</v>
      </c>
      <c r="K2047">
        <v>0</v>
      </c>
      <c r="M2047">
        <v>0</v>
      </c>
      <c r="O2047">
        <v>0</v>
      </c>
    </row>
    <row r="2048" spans="3:17" x14ac:dyDescent="0.25">
      <c r="C2048" t="s">
        <v>481</v>
      </c>
      <c r="D2048" t="s">
        <v>176</v>
      </c>
      <c r="E2048">
        <v>131784</v>
      </c>
      <c r="H2048" t="s">
        <v>1895</v>
      </c>
      <c r="K2048">
        <v>0</v>
      </c>
      <c r="M2048">
        <v>0</v>
      </c>
      <c r="O2048">
        <v>0</v>
      </c>
    </row>
    <row r="2049" spans="3:18" x14ac:dyDescent="0.25">
      <c r="E2049" t="s">
        <v>223</v>
      </c>
      <c r="K2049" s="40">
        <v>2013497.24</v>
      </c>
      <c r="M2049" s="40">
        <v>1970628.19</v>
      </c>
      <c r="O2049" s="40">
        <v>42869.05</v>
      </c>
      <c r="Q2049">
        <v>2.2000000000000002</v>
      </c>
      <c r="R2049" t="s">
        <v>205</v>
      </c>
    </row>
    <row r="2050" spans="3:18" x14ac:dyDescent="0.25">
      <c r="C2050" t="s">
        <v>481</v>
      </c>
      <c r="D2050" t="s">
        <v>176</v>
      </c>
      <c r="E2050">
        <v>133000</v>
      </c>
      <c r="H2050" t="s">
        <v>536</v>
      </c>
      <c r="K2050" s="40">
        <v>44500000</v>
      </c>
      <c r="M2050" s="40">
        <v>65700000</v>
      </c>
      <c r="O2050" s="40">
        <v>-21200000</v>
      </c>
      <c r="Q2050">
        <v>-32.299999999999997</v>
      </c>
    </row>
    <row r="2051" spans="3:18" x14ac:dyDescent="0.25">
      <c r="C2051" t="s">
        <v>481</v>
      </c>
      <c r="D2051" t="s">
        <v>176</v>
      </c>
      <c r="E2051">
        <v>133001</v>
      </c>
      <c r="H2051" t="s">
        <v>1068</v>
      </c>
      <c r="K2051">
        <v>0</v>
      </c>
      <c r="M2051">
        <v>0</v>
      </c>
      <c r="O2051">
        <v>0</v>
      </c>
    </row>
    <row r="2052" spans="3:18" x14ac:dyDescent="0.25">
      <c r="C2052" t="s">
        <v>481</v>
      </c>
      <c r="D2052" t="s">
        <v>176</v>
      </c>
      <c r="E2052">
        <v>133002</v>
      </c>
      <c r="H2052" t="s">
        <v>1069</v>
      </c>
      <c r="K2052">
        <v>0</v>
      </c>
      <c r="M2052">
        <v>0</v>
      </c>
      <c r="O2052">
        <v>0</v>
      </c>
    </row>
    <row r="2053" spans="3:18" x14ac:dyDescent="0.25">
      <c r="C2053" t="s">
        <v>481</v>
      </c>
      <c r="D2053" t="s">
        <v>176</v>
      </c>
      <c r="E2053">
        <v>133003</v>
      </c>
      <c r="H2053" t="s">
        <v>1070</v>
      </c>
      <c r="K2053">
        <v>0</v>
      </c>
      <c r="M2053">
        <v>0</v>
      </c>
      <c r="O2053">
        <v>0</v>
      </c>
    </row>
    <row r="2054" spans="3:18" x14ac:dyDescent="0.25">
      <c r="C2054" t="s">
        <v>481</v>
      </c>
      <c r="D2054" t="s">
        <v>176</v>
      </c>
      <c r="E2054">
        <v>133004</v>
      </c>
      <c r="H2054" t="s">
        <v>1071</v>
      </c>
      <c r="K2054">
        <v>0</v>
      </c>
      <c r="M2054">
        <v>0</v>
      </c>
      <c r="O2054">
        <v>0</v>
      </c>
    </row>
    <row r="2055" spans="3:18" x14ac:dyDescent="0.25">
      <c r="C2055" t="s">
        <v>481</v>
      </c>
      <c r="D2055" t="s">
        <v>176</v>
      </c>
      <c r="E2055">
        <v>133005</v>
      </c>
      <c r="H2055" t="s">
        <v>1072</v>
      </c>
      <c r="K2055">
        <v>0</v>
      </c>
      <c r="M2055">
        <v>0</v>
      </c>
      <c r="O2055">
        <v>0</v>
      </c>
    </row>
    <row r="2056" spans="3:18" x14ac:dyDescent="0.25">
      <c r="C2056" t="s">
        <v>481</v>
      </c>
      <c r="D2056" t="s">
        <v>176</v>
      </c>
      <c r="E2056">
        <v>133006</v>
      </c>
      <c r="H2056" t="s">
        <v>1073</v>
      </c>
      <c r="K2056">
        <v>0</v>
      </c>
      <c r="M2056">
        <v>0</v>
      </c>
      <c r="O2056">
        <v>0</v>
      </c>
    </row>
    <row r="2057" spans="3:18" x14ac:dyDescent="0.25">
      <c r="C2057" t="s">
        <v>481</v>
      </c>
      <c r="D2057" t="s">
        <v>176</v>
      </c>
      <c r="E2057">
        <v>133007</v>
      </c>
      <c r="H2057" t="s">
        <v>1074</v>
      </c>
      <c r="K2057">
        <v>0</v>
      </c>
      <c r="M2057">
        <v>0</v>
      </c>
      <c r="O2057">
        <v>0</v>
      </c>
    </row>
    <row r="2058" spans="3:18" x14ac:dyDescent="0.25">
      <c r="C2058" t="s">
        <v>481</v>
      </c>
      <c r="D2058" t="s">
        <v>176</v>
      </c>
      <c r="E2058">
        <v>133008</v>
      </c>
      <c r="H2058" t="s">
        <v>1075</v>
      </c>
      <c r="K2058">
        <v>0</v>
      </c>
      <c r="M2058">
        <v>0</v>
      </c>
      <c r="O2058">
        <v>0</v>
      </c>
    </row>
    <row r="2059" spans="3:18" x14ac:dyDescent="0.25">
      <c r="C2059" t="s">
        <v>481</v>
      </c>
      <c r="D2059" t="s">
        <v>176</v>
      </c>
      <c r="E2059">
        <v>133009</v>
      </c>
      <c r="H2059" t="s">
        <v>1076</v>
      </c>
      <c r="K2059">
        <v>0</v>
      </c>
      <c r="M2059">
        <v>0</v>
      </c>
      <c r="O2059">
        <v>0</v>
      </c>
    </row>
    <row r="2060" spans="3:18" x14ac:dyDescent="0.25">
      <c r="C2060" t="s">
        <v>481</v>
      </c>
      <c r="D2060" t="s">
        <v>176</v>
      </c>
      <c r="E2060">
        <v>133010</v>
      </c>
      <c r="H2060" t="s">
        <v>868</v>
      </c>
      <c r="K2060">
        <v>0</v>
      </c>
      <c r="M2060">
        <v>0</v>
      </c>
      <c r="O2060">
        <v>0</v>
      </c>
    </row>
    <row r="2061" spans="3:18" x14ac:dyDescent="0.25">
      <c r="C2061" t="s">
        <v>481</v>
      </c>
      <c r="D2061" t="s">
        <v>176</v>
      </c>
      <c r="E2061">
        <v>133011</v>
      </c>
      <c r="H2061" t="s">
        <v>1077</v>
      </c>
      <c r="K2061">
        <v>0</v>
      </c>
      <c r="M2061">
        <v>0</v>
      </c>
      <c r="O2061">
        <v>0</v>
      </c>
    </row>
    <row r="2062" spans="3:18" x14ac:dyDescent="0.25">
      <c r="C2062" t="s">
        <v>481</v>
      </c>
      <c r="D2062" t="s">
        <v>176</v>
      </c>
      <c r="E2062">
        <v>133012</v>
      </c>
      <c r="H2062" t="s">
        <v>1078</v>
      </c>
      <c r="K2062">
        <v>0</v>
      </c>
      <c r="M2062">
        <v>0</v>
      </c>
      <c r="O2062">
        <v>0</v>
      </c>
    </row>
    <row r="2063" spans="3:18" x14ac:dyDescent="0.25">
      <c r="C2063" t="s">
        <v>481</v>
      </c>
      <c r="D2063" t="s">
        <v>176</v>
      </c>
      <c r="E2063">
        <v>133013</v>
      </c>
      <c r="H2063" t="s">
        <v>1896</v>
      </c>
      <c r="K2063">
        <v>0</v>
      </c>
      <c r="M2063">
        <v>0</v>
      </c>
      <c r="O2063">
        <v>0</v>
      </c>
    </row>
    <row r="2064" spans="3:18" x14ac:dyDescent="0.25">
      <c r="C2064" t="s">
        <v>481</v>
      </c>
      <c r="D2064" t="s">
        <v>176</v>
      </c>
      <c r="E2064">
        <v>133014</v>
      </c>
      <c r="H2064" t="s">
        <v>1897</v>
      </c>
      <c r="K2064">
        <v>0</v>
      </c>
      <c r="M2064">
        <v>0</v>
      </c>
      <c r="O2064">
        <v>0</v>
      </c>
    </row>
    <row r="2065" spans="3:15" x14ac:dyDescent="0.25">
      <c r="C2065" t="s">
        <v>481</v>
      </c>
      <c r="D2065" t="s">
        <v>176</v>
      </c>
      <c r="E2065">
        <v>133015</v>
      </c>
      <c r="H2065" t="s">
        <v>1898</v>
      </c>
      <c r="K2065">
        <v>0</v>
      </c>
      <c r="M2065">
        <v>0</v>
      </c>
      <c r="O2065">
        <v>0</v>
      </c>
    </row>
    <row r="2066" spans="3:15" x14ac:dyDescent="0.25">
      <c r="C2066" t="s">
        <v>481</v>
      </c>
      <c r="D2066" t="s">
        <v>176</v>
      </c>
      <c r="E2066">
        <v>133016</v>
      </c>
      <c r="H2066" t="s">
        <v>1899</v>
      </c>
      <c r="K2066">
        <v>0</v>
      </c>
      <c r="M2066">
        <v>0</v>
      </c>
      <c r="O2066">
        <v>0</v>
      </c>
    </row>
    <row r="2067" spans="3:15" x14ac:dyDescent="0.25">
      <c r="C2067" t="s">
        <v>481</v>
      </c>
      <c r="D2067" t="s">
        <v>176</v>
      </c>
      <c r="E2067">
        <v>133017</v>
      </c>
      <c r="H2067" t="s">
        <v>1900</v>
      </c>
      <c r="K2067">
        <v>0</v>
      </c>
      <c r="M2067">
        <v>0</v>
      </c>
      <c r="O2067">
        <v>0</v>
      </c>
    </row>
    <row r="2068" spans="3:15" x14ac:dyDescent="0.25">
      <c r="C2068" t="s">
        <v>481</v>
      </c>
      <c r="D2068" t="s">
        <v>176</v>
      </c>
      <c r="E2068">
        <v>133019</v>
      </c>
      <c r="H2068" t="s">
        <v>1901</v>
      </c>
      <c r="K2068">
        <v>0</v>
      </c>
      <c r="M2068">
        <v>0</v>
      </c>
      <c r="O2068">
        <v>0</v>
      </c>
    </row>
    <row r="2069" spans="3:15" x14ac:dyDescent="0.25">
      <c r="C2069" t="s">
        <v>481</v>
      </c>
      <c r="D2069" t="s">
        <v>176</v>
      </c>
      <c r="E2069">
        <v>133020</v>
      </c>
      <c r="H2069" t="s">
        <v>1902</v>
      </c>
      <c r="K2069">
        <v>0</v>
      </c>
      <c r="M2069">
        <v>0</v>
      </c>
      <c r="O2069">
        <v>0</v>
      </c>
    </row>
    <row r="2070" spans="3:15" x14ac:dyDescent="0.25">
      <c r="C2070" t="s">
        <v>481</v>
      </c>
      <c r="D2070" t="s">
        <v>176</v>
      </c>
      <c r="E2070">
        <v>133021</v>
      </c>
      <c r="H2070" t="s">
        <v>1902</v>
      </c>
      <c r="K2070">
        <v>0</v>
      </c>
      <c r="M2070">
        <v>0</v>
      </c>
      <c r="O2070">
        <v>0</v>
      </c>
    </row>
    <row r="2071" spans="3:15" x14ac:dyDescent="0.25">
      <c r="C2071" t="s">
        <v>481</v>
      </c>
      <c r="D2071" t="s">
        <v>176</v>
      </c>
      <c r="E2071">
        <v>133023</v>
      </c>
      <c r="H2071" t="s">
        <v>1903</v>
      </c>
      <c r="K2071">
        <v>0</v>
      </c>
      <c r="M2071">
        <v>0</v>
      </c>
      <c r="O2071">
        <v>0</v>
      </c>
    </row>
    <row r="2072" spans="3:15" x14ac:dyDescent="0.25">
      <c r="C2072" t="s">
        <v>481</v>
      </c>
      <c r="D2072" t="s">
        <v>176</v>
      </c>
      <c r="E2072">
        <v>133024</v>
      </c>
      <c r="H2072" t="s">
        <v>1904</v>
      </c>
      <c r="K2072">
        <v>0</v>
      </c>
      <c r="M2072">
        <v>0</v>
      </c>
      <c r="O2072">
        <v>0</v>
      </c>
    </row>
    <row r="2073" spans="3:15" x14ac:dyDescent="0.25">
      <c r="C2073" t="s">
        <v>481</v>
      </c>
      <c r="D2073" t="s">
        <v>176</v>
      </c>
      <c r="E2073">
        <v>133026</v>
      </c>
      <c r="H2073" t="s">
        <v>1905</v>
      </c>
      <c r="K2073">
        <v>0</v>
      </c>
      <c r="M2073">
        <v>0</v>
      </c>
      <c r="O2073">
        <v>0</v>
      </c>
    </row>
    <row r="2074" spans="3:15" x14ac:dyDescent="0.25">
      <c r="C2074" t="s">
        <v>481</v>
      </c>
      <c r="D2074" t="s">
        <v>176</v>
      </c>
      <c r="E2074">
        <v>133027</v>
      </c>
      <c r="H2074" t="s">
        <v>1906</v>
      </c>
      <c r="K2074">
        <v>0</v>
      </c>
      <c r="M2074">
        <v>0</v>
      </c>
      <c r="O2074">
        <v>0</v>
      </c>
    </row>
    <row r="2075" spans="3:15" x14ac:dyDescent="0.25">
      <c r="C2075" t="s">
        <v>481</v>
      </c>
      <c r="D2075" t="s">
        <v>176</v>
      </c>
      <c r="E2075">
        <v>133029</v>
      </c>
      <c r="H2075" t="s">
        <v>1907</v>
      </c>
      <c r="K2075">
        <v>0</v>
      </c>
      <c r="M2075">
        <v>0</v>
      </c>
      <c r="O2075">
        <v>0</v>
      </c>
    </row>
    <row r="2076" spans="3:15" x14ac:dyDescent="0.25">
      <c r="C2076" t="s">
        <v>481</v>
      </c>
      <c r="D2076" t="s">
        <v>176</v>
      </c>
      <c r="E2076">
        <v>133030</v>
      </c>
      <c r="H2076" t="s">
        <v>1908</v>
      </c>
      <c r="K2076">
        <v>0</v>
      </c>
      <c r="M2076">
        <v>0</v>
      </c>
      <c r="O2076">
        <v>0</v>
      </c>
    </row>
    <row r="2077" spans="3:15" x14ac:dyDescent="0.25">
      <c r="C2077" t="s">
        <v>481</v>
      </c>
      <c r="D2077" t="s">
        <v>176</v>
      </c>
      <c r="E2077">
        <v>133032</v>
      </c>
      <c r="H2077" t="s">
        <v>1909</v>
      </c>
      <c r="K2077">
        <v>0</v>
      </c>
      <c r="M2077">
        <v>0</v>
      </c>
      <c r="O2077">
        <v>0</v>
      </c>
    </row>
    <row r="2078" spans="3:15" x14ac:dyDescent="0.25">
      <c r="C2078" t="s">
        <v>481</v>
      </c>
      <c r="D2078" t="s">
        <v>176</v>
      </c>
      <c r="E2078">
        <v>133033</v>
      </c>
      <c r="H2078" t="s">
        <v>1906</v>
      </c>
      <c r="K2078">
        <v>0</v>
      </c>
      <c r="M2078">
        <v>0</v>
      </c>
      <c r="O2078">
        <v>0</v>
      </c>
    </row>
    <row r="2079" spans="3:15" x14ac:dyDescent="0.25">
      <c r="C2079" t="s">
        <v>481</v>
      </c>
      <c r="D2079" t="s">
        <v>176</v>
      </c>
      <c r="E2079">
        <v>133035</v>
      </c>
      <c r="H2079" t="s">
        <v>1910</v>
      </c>
      <c r="K2079">
        <v>0</v>
      </c>
      <c r="M2079">
        <v>0</v>
      </c>
      <c r="O2079">
        <v>0</v>
      </c>
    </row>
    <row r="2080" spans="3:15" x14ac:dyDescent="0.25">
      <c r="C2080" t="s">
        <v>481</v>
      </c>
      <c r="D2080" t="s">
        <v>176</v>
      </c>
      <c r="E2080">
        <v>133100</v>
      </c>
      <c r="H2080" t="s">
        <v>1079</v>
      </c>
      <c r="K2080">
        <v>0</v>
      </c>
      <c r="M2080">
        <v>0</v>
      </c>
      <c r="O2080">
        <v>0</v>
      </c>
    </row>
    <row r="2081" spans="3:18" x14ac:dyDescent="0.25">
      <c r="C2081" t="s">
        <v>481</v>
      </c>
      <c r="D2081" t="s">
        <v>176</v>
      </c>
      <c r="E2081">
        <v>133101</v>
      </c>
      <c r="H2081" t="s">
        <v>1080</v>
      </c>
      <c r="K2081">
        <v>0</v>
      </c>
      <c r="M2081">
        <v>0</v>
      </c>
      <c r="O2081">
        <v>0</v>
      </c>
    </row>
    <row r="2082" spans="3:18" x14ac:dyDescent="0.25">
      <c r="C2082" t="s">
        <v>481</v>
      </c>
      <c r="D2082" t="s">
        <v>176</v>
      </c>
      <c r="E2082">
        <v>133102</v>
      </c>
      <c r="H2082" t="s">
        <v>1081</v>
      </c>
      <c r="K2082">
        <v>0</v>
      </c>
      <c r="M2082">
        <v>0</v>
      </c>
      <c r="O2082">
        <v>0</v>
      </c>
    </row>
    <row r="2083" spans="3:18" x14ac:dyDescent="0.25">
      <c r="C2083" t="s">
        <v>481</v>
      </c>
      <c r="D2083" t="s">
        <v>176</v>
      </c>
      <c r="E2083">
        <v>133103</v>
      </c>
      <c r="H2083" t="s">
        <v>1911</v>
      </c>
      <c r="K2083">
        <v>0</v>
      </c>
      <c r="M2083">
        <v>0</v>
      </c>
      <c r="O2083">
        <v>0</v>
      </c>
    </row>
    <row r="2084" spans="3:18" x14ac:dyDescent="0.25">
      <c r="C2084" t="s">
        <v>481</v>
      </c>
      <c r="D2084" t="s">
        <v>176</v>
      </c>
      <c r="E2084">
        <v>133241</v>
      </c>
      <c r="H2084" t="s">
        <v>1912</v>
      </c>
      <c r="K2084">
        <v>0</v>
      </c>
      <c r="M2084">
        <v>0</v>
      </c>
      <c r="O2084">
        <v>0</v>
      </c>
    </row>
    <row r="2085" spans="3:18" x14ac:dyDescent="0.25">
      <c r="C2085" t="s">
        <v>481</v>
      </c>
      <c r="D2085" t="s">
        <v>176</v>
      </c>
      <c r="E2085">
        <v>133242</v>
      </c>
      <c r="H2085" t="s">
        <v>1913</v>
      </c>
      <c r="K2085">
        <v>0</v>
      </c>
      <c r="M2085">
        <v>0</v>
      </c>
      <c r="O2085">
        <v>0</v>
      </c>
    </row>
    <row r="2086" spans="3:18" x14ac:dyDescent="0.25">
      <c r="C2086" t="s">
        <v>481</v>
      </c>
      <c r="D2086" t="s">
        <v>176</v>
      </c>
      <c r="E2086">
        <v>133243</v>
      </c>
      <c r="H2086" t="s">
        <v>1914</v>
      </c>
      <c r="K2086">
        <v>0</v>
      </c>
      <c r="M2086">
        <v>0</v>
      </c>
      <c r="O2086">
        <v>0</v>
      </c>
    </row>
    <row r="2087" spans="3:18" x14ac:dyDescent="0.25">
      <c r="E2087" t="s">
        <v>226</v>
      </c>
      <c r="K2087" s="40">
        <v>44500000</v>
      </c>
      <c r="M2087" s="40">
        <v>65700000</v>
      </c>
      <c r="O2087" s="40">
        <v>-21200000</v>
      </c>
      <c r="Q2087">
        <v>-32.299999999999997</v>
      </c>
      <c r="R2087" t="s">
        <v>205</v>
      </c>
    </row>
    <row r="2088" spans="3:18" x14ac:dyDescent="0.25">
      <c r="C2088" t="s">
        <v>481</v>
      </c>
      <c r="D2088" t="s">
        <v>176</v>
      </c>
      <c r="E2088">
        <v>133200</v>
      </c>
      <c r="H2088" t="s">
        <v>537</v>
      </c>
      <c r="K2088">
        <v>0</v>
      </c>
      <c r="M2088">
        <v>0</v>
      </c>
      <c r="O2088">
        <v>0</v>
      </c>
    </row>
    <row r="2089" spans="3:18" x14ac:dyDescent="0.25">
      <c r="C2089" t="s">
        <v>481</v>
      </c>
      <c r="D2089" t="s">
        <v>176</v>
      </c>
      <c r="E2089">
        <v>133201</v>
      </c>
      <c r="H2089" t="s">
        <v>1101</v>
      </c>
      <c r="K2089">
        <v>0</v>
      </c>
      <c r="M2089">
        <v>0</v>
      </c>
      <c r="O2089">
        <v>0</v>
      </c>
    </row>
    <row r="2090" spans="3:18" x14ac:dyDescent="0.25">
      <c r="C2090" t="s">
        <v>481</v>
      </c>
      <c r="D2090" t="s">
        <v>176</v>
      </c>
      <c r="E2090">
        <v>133202</v>
      </c>
      <c r="H2090" t="s">
        <v>1102</v>
      </c>
      <c r="K2090">
        <v>0</v>
      </c>
      <c r="M2090">
        <v>0</v>
      </c>
      <c r="O2090">
        <v>0</v>
      </c>
    </row>
    <row r="2091" spans="3:18" x14ac:dyDescent="0.25">
      <c r="C2091" t="s">
        <v>481</v>
      </c>
      <c r="D2091" t="s">
        <v>176</v>
      </c>
      <c r="E2091">
        <v>133203</v>
      </c>
      <c r="H2091" t="s">
        <v>1103</v>
      </c>
      <c r="K2091">
        <v>0</v>
      </c>
      <c r="M2091">
        <v>0</v>
      </c>
      <c r="O2091">
        <v>0</v>
      </c>
    </row>
    <row r="2092" spans="3:18" x14ac:dyDescent="0.25">
      <c r="C2092" t="s">
        <v>481</v>
      </c>
      <c r="D2092" t="s">
        <v>176</v>
      </c>
      <c r="E2092">
        <v>133204</v>
      </c>
      <c r="H2092" t="s">
        <v>1104</v>
      </c>
      <c r="K2092">
        <v>0</v>
      </c>
      <c r="M2092">
        <v>0</v>
      </c>
      <c r="O2092">
        <v>0</v>
      </c>
    </row>
    <row r="2093" spans="3:18" x14ac:dyDescent="0.25">
      <c r="C2093" t="s">
        <v>481</v>
      </c>
      <c r="D2093" t="s">
        <v>176</v>
      </c>
      <c r="E2093">
        <v>133205</v>
      </c>
      <c r="H2093" t="s">
        <v>1105</v>
      </c>
      <c r="K2093">
        <v>0</v>
      </c>
      <c r="M2093">
        <v>0</v>
      </c>
      <c r="O2093">
        <v>0</v>
      </c>
    </row>
    <row r="2094" spans="3:18" x14ac:dyDescent="0.25">
      <c r="C2094" t="s">
        <v>481</v>
      </c>
      <c r="D2094" t="s">
        <v>176</v>
      </c>
      <c r="E2094">
        <v>133206</v>
      </c>
      <c r="H2094" t="s">
        <v>1106</v>
      </c>
      <c r="K2094">
        <v>0</v>
      </c>
      <c r="M2094">
        <v>0</v>
      </c>
      <c r="O2094">
        <v>0</v>
      </c>
    </row>
    <row r="2095" spans="3:18" x14ac:dyDescent="0.25">
      <c r="C2095" t="s">
        <v>481</v>
      </c>
      <c r="D2095" t="s">
        <v>176</v>
      </c>
      <c r="E2095">
        <v>133207</v>
      </c>
      <c r="H2095" t="s">
        <v>1107</v>
      </c>
      <c r="K2095">
        <v>0</v>
      </c>
      <c r="M2095">
        <v>0</v>
      </c>
      <c r="O2095">
        <v>0</v>
      </c>
    </row>
    <row r="2096" spans="3:18" x14ac:dyDescent="0.25">
      <c r="C2096" t="s">
        <v>481</v>
      </c>
      <c r="D2096" t="s">
        <v>176</v>
      </c>
      <c r="E2096">
        <v>133208</v>
      </c>
      <c r="H2096" t="s">
        <v>1108</v>
      </c>
      <c r="K2096">
        <v>0</v>
      </c>
      <c r="M2096">
        <v>0</v>
      </c>
      <c r="O2096">
        <v>0</v>
      </c>
    </row>
    <row r="2097" spans="3:17" x14ac:dyDescent="0.25">
      <c r="C2097" t="s">
        <v>481</v>
      </c>
      <c r="D2097" t="s">
        <v>176</v>
      </c>
      <c r="E2097">
        <v>133209</v>
      </c>
      <c r="H2097" t="s">
        <v>1109</v>
      </c>
      <c r="K2097">
        <v>0</v>
      </c>
      <c r="M2097">
        <v>0</v>
      </c>
      <c r="O2097">
        <v>0</v>
      </c>
    </row>
    <row r="2098" spans="3:17" x14ac:dyDescent="0.25">
      <c r="C2098" t="s">
        <v>481</v>
      </c>
      <c r="D2098" t="s">
        <v>176</v>
      </c>
      <c r="E2098">
        <v>133210</v>
      </c>
      <c r="H2098" t="s">
        <v>1110</v>
      </c>
      <c r="K2098">
        <v>0</v>
      </c>
      <c r="M2098">
        <v>0</v>
      </c>
      <c r="O2098">
        <v>0</v>
      </c>
    </row>
    <row r="2099" spans="3:17" x14ac:dyDescent="0.25">
      <c r="C2099" t="s">
        <v>481</v>
      </c>
      <c r="D2099" t="s">
        <v>176</v>
      </c>
      <c r="E2099">
        <v>133211</v>
      </c>
      <c r="H2099" t="s">
        <v>1111</v>
      </c>
      <c r="K2099">
        <v>0</v>
      </c>
      <c r="M2099">
        <v>0</v>
      </c>
      <c r="O2099">
        <v>0</v>
      </c>
    </row>
    <row r="2100" spans="3:17" x14ac:dyDescent="0.25">
      <c r="C2100" t="s">
        <v>481</v>
      </c>
      <c r="D2100" t="s">
        <v>176</v>
      </c>
      <c r="E2100">
        <v>133212</v>
      </c>
      <c r="H2100" t="s">
        <v>1112</v>
      </c>
      <c r="K2100">
        <v>0</v>
      </c>
      <c r="M2100">
        <v>0</v>
      </c>
      <c r="O2100">
        <v>0</v>
      </c>
    </row>
    <row r="2101" spans="3:17" x14ac:dyDescent="0.25">
      <c r="C2101" t="s">
        <v>481</v>
      </c>
      <c r="D2101" t="s">
        <v>176</v>
      </c>
      <c r="E2101">
        <v>133213</v>
      </c>
      <c r="H2101" t="s">
        <v>1113</v>
      </c>
      <c r="K2101">
        <v>0</v>
      </c>
      <c r="M2101">
        <v>0</v>
      </c>
      <c r="O2101">
        <v>0</v>
      </c>
    </row>
    <row r="2102" spans="3:17" x14ac:dyDescent="0.25">
      <c r="C2102" t="s">
        <v>481</v>
      </c>
      <c r="D2102" t="s">
        <v>176</v>
      </c>
      <c r="E2102">
        <v>133214</v>
      </c>
      <c r="H2102" t="s">
        <v>1114</v>
      </c>
      <c r="K2102">
        <v>0</v>
      </c>
      <c r="M2102">
        <v>0</v>
      </c>
      <c r="O2102">
        <v>0</v>
      </c>
    </row>
    <row r="2103" spans="3:17" x14ac:dyDescent="0.25">
      <c r="C2103" t="s">
        <v>481</v>
      </c>
      <c r="D2103" t="s">
        <v>176</v>
      </c>
      <c r="E2103">
        <v>133215</v>
      </c>
      <c r="H2103" t="s">
        <v>1115</v>
      </c>
      <c r="K2103">
        <v>0</v>
      </c>
      <c r="M2103">
        <v>0</v>
      </c>
      <c r="O2103">
        <v>0</v>
      </c>
    </row>
    <row r="2104" spans="3:17" x14ac:dyDescent="0.25">
      <c r="C2104" t="s">
        <v>481</v>
      </c>
      <c r="D2104" t="s">
        <v>176</v>
      </c>
      <c r="E2104">
        <v>133216</v>
      </c>
      <c r="H2104" t="s">
        <v>1116</v>
      </c>
      <c r="K2104">
        <v>0</v>
      </c>
      <c r="M2104">
        <v>0</v>
      </c>
      <c r="O2104">
        <v>0</v>
      </c>
    </row>
    <row r="2105" spans="3:17" x14ac:dyDescent="0.25">
      <c r="C2105" t="s">
        <v>481</v>
      </c>
      <c r="D2105" t="s">
        <v>176</v>
      </c>
      <c r="E2105">
        <v>133218</v>
      </c>
      <c r="H2105" t="s">
        <v>1117</v>
      </c>
      <c r="K2105">
        <v>0</v>
      </c>
      <c r="M2105">
        <v>0</v>
      </c>
      <c r="O2105">
        <v>0</v>
      </c>
    </row>
    <row r="2106" spans="3:17" x14ac:dyDescent="0.25">
      <c r="C2106" t="s">
        <v>481</v>
      </c>
      <c r="D2106" t="s">
        <v>176</v>
      </c>
      <c r="E2106">
        <v>133220</v>
      </c>
      <c r="H2106" t="s">
        <v>537</v>
      </c>
      <c r="K2106" s="40">
        <v>704558702.99000001</v>
      </c>
      <c r="M2106" s="40">
        <v>699787246.69000006</v>
      </c>
      <c r="O2106" s="40">
        <v>4771456.3</v>
      </c>
      <c r="Q2106">
        <v>0.7</v>
      </c>
    </row>
    <row r="2107" spans="3:17" x14ac:dyDescent="0.25">
      <c r="C2107" t="s">
        <v>481</v>
      </c>
      <c r="D2107" t="s">
        <v>176</v>
      </c>
      <c r="E2107">
        <v>133221</v>
      </c>
      <c r="H2107" t="s">
        <v>1101</v>
      </c>
      <c r="K2107">
        <v>0</v>
      </c>
      <c r="M2107">
        <v>0</v>
      </c>
      <c r="O2107">
        <v>0</v>
      </c>
    </row>
    <row r="2108" spans="3:17" x14ac:dyDescent="0.25">
      <c r="C2108" t="s">
        <v>481</v>
      </c>
      <c r="D2108" t="s">
        <v>176</v>
      </c>
      <c r="E2108">
        <v>133222</v>
      </c>
      <c r="H2108" t="s">
        <v>1102</v>
      </c>
      <c r="K2108">
        <v>0</v>
      </c>
      <c r="M2108">
        <v>0</v>
      </c>
      <c r="O2108">
        <v>0</v>
      </c>
    </row>
    <row r="2109" spans="3:17" x14ac:dyDescent="0.25">
      <c r="C2109" t="s">
        <v>481</v>
      </c>
      <c r="D2109" t="s">
        <v>176</v>
      </c>
      <c r="E2109">
        <v>133223</v>
      </c>
      <c r="H2109" t="s">
        <v>1103</v>
      </c>
      <c r="K2109">
        <v>0</v>
      </c>
      <c r="M2109">
        <v>0</v>
      </c>
      <c r="O2109">
        <v>0</v>
      </c>
    </row>
    <row r="2110" spans="3:17" x14ac:dyDescent="0.25">
      <c r="C2110" t="s">
        <v>481</v>
      </c>
      <c r="D2110" t="s">
        <v>176</v>
      </c>
      <c r="E2110">
        <v>133224</v>
      </c>
      <c r="H2110" t="s">
        <v>1104</v>
      </c>
      <c r="K2110">
        <v>0</v>
      </c>
      <c r="M2110">
        <v>0</v>
      </c>
      <c r="O2110">
        <v>0</v>
      </c>
    </row>
    <row r="2111" spans="3:17" x14ac:dyDescent="0.25">
      <c r="C2111" t="s">
        <v>481</v>
      </c>
      <c r="D2111" t="s">
        <v>176</v>
      </c>
      <c r="E2111">
        <v>133225</v>
      </c>
      <c r="H2111" t="s">
        <v>1105</v>
      </c>
      <c r="K2111">
        <v>0</v>
      </c>
      <c r="M2111">
        <v>0</v>
      </c>
      <c r="O2111">
        <v>0</v>
      </c>
    </row>
    <row r="2112" spans="3:17" x14ac:dyDescent="0.25">
      <c r="C2112" t="s">
        <v>481</v>
      </c>
      <c r="D2112" t="s">
        <v>176</v>
      </c>
      <c r="E2112">
        <v>133226</v>
      </c>
      <c r="H2112" t="s">
        <v>1118</v>
      </c>
      <c r="K2112">
        <v>0</v>
      </c>
      <c r="M2112">
        <v>0</v>
      </c>
      <c r="O2112">
        <v>0</v>
      </c>
    </row>
    <row r="2113" spans="3:18" x14ac:dyDescent="0.25">
      <c r="C2113" t="s">
        <v>481</v>
      </c>
      <c r="D2113" t="s">
        <v>176</v>
      </c>
      <c r="E2113">
        <v>133227</v>
      </c>
      <c r="H2113" t="s">
        <v>1107</v>
      </c>
      <c r="K2113">
        <v>0</v>
      </c>
      <c r="M2113">
        <v>0</v>
      </c>
      <c r="O2113">
        <v>0</v>
      </c>
    </row>
    <row r="2114" spans="3:18" x14ac:dyDescent="0.25">
      <c r="C2114" t="s">
        <v>481</v>
      </c>
      <c r="D2114" t="s">
        <v>176</v>
      </c>
      <c r="E2114">
        <v>133228</v>
      </c>
      <c r="H2114" t="s">
        <v>1108</v>
      </c>
      <c r="K2114">
        <v>0</v>
      </c>
      <c r="M2114">
        <v>0</v>
      </c>
      <c r="O2114">
        <v>0</v>
      </c>
    </row>
    <row r="2115" spans="3:18" x14ac:dyDescent="0.25">
      <c r="C2115" t="s">
        <v>481</v>
      </c>
      <c r="D2115" t="s">
        <v>176</v>
      </c>
      <c r="E2115">
        <v>133229</v>
      </c>
      <c r="H2115" t="s">
        <v>1109</v>
      </c>
      <c r="K2115">
        <v>0</v>
      </c>
      <c r="M2115">
        <v>0</v>
      </c>
      <c r="O2115">
        <v>0</v>
      </c>
    </row>
    <row r="2116" spans="3:18" x14ac:dyDescent="0.25">
      <c r="C2116" t="s">
        <v>481</v>
      </c>
      <c r="D2116" t="s">
        <v>176</v>
      </c>
      <c r="E2116">
        <v>133230</v>
      </c>
      <c r="H2116" t="s">
        <v>1110</v>
      </c>
      <c r="K2116">
        <v>0</v>
      </c>
      <c r="M2116">
        <v>0</v>
      </c>
      <c r="O2116">
        <v>0</v>
      </c>
    </row>
    <row r="2117" spans="3:18" x14ac:dyDescent="0.25">
      <c r="C2117" t="s">
        <v>481</v>
      </c>
      <c r="D2117" t="s">
        <v>176</v>
      </c>
      <c r="E2117">
        <v>133231</v>
      </c>
      <c r="H2117" t="s">
        <v>1111</v>
      </c>
      <c r="K2117">
        <v>0</v>
      </c>
      <c r="M2117">
        <v>0</v>
      </c>
      <c r="O2117">
        <v>0</v>
      </c>
    </row>
    <row r="2118" spans="3:18" x14ac:dyDescent="0.25">
      <c r="C2118" t="s">
        <v>481</v>
      </c>
      <c r="D2118" t="s">
        <v>176</v>
      </c>
      <c r="E2118">
        <v>133232</v>
      </c>
      <c r="H2118" t="s">
        <v>1112</v>
      </c>
      <c r="K2118">
        <v>0</v>
      </c>
      <c r="M2118">
        <v>0</v>
      </c>
      <c r="O2118">
        <v>0</v>
      </c>
    </row>
    <row r="2119" spans="3:18" x14ac:dyDescent="0.25">
      <c r="C2119" t="s">
        <v>481</v>
      </c>
      <c r="D2119" t="s">
        <v>176</v>
      </c>
      <c r="E2119">
        <v>133233</v>
      </c>
      <c r="H2119" t="s">
        <v>1113</v>
      </c>
      <c r="K2119">
        <v>0</v>
      </c>
      <c r="M2119">
        <v>0</v>
      </c>
      <c r="O2119">
        <v>0</v>
      </c>
    </row>
    <row r="2120" spans="3:18" x14ac:dyDescent="0.25">
      <c r="C2120" t="s">
        <v>481</v>
      </c>
      <c r="D2120" t="s">
        <v>176</v>
      </c>
      <c r="E2120">
        <v>133234</v>
      </c>
      <c r="H2120" t="s">
        <v>1114</v>
      </c>
      <c r="K2120">
        <v>0</v>
      </c>
      <c r="M2120">
        <v>0</v>
      </c>
      <c r="O2120">
        <v>0</v>
      </c>
    </row>
    <row r="2121" spans="3:18" x14ac:dyDescent="0.25">
      <c r="C2121" t="s">
        <v>481</v>
      </c>
      <c r="D2121" t="s">
        <v>176</v>
      </c>
      <c r="E2121">
        <v>133235</v>
      </c>
      <c r="H2121" t="s">
        <v>1115</v>
      </c>
      <c r="K2121">
        <v>0</v>
      </c>
      <c r="M2121">
        <v>0</v>
      </c>
      <c r="O2121">
        <v>0</v>
      </c>
    </row>
    <row r="2122" spans="3:18" x14ac:dyDescent="0.25">
      <c r="C2122" t="s">
        <v>481</v>
      </c>
      <c r="D2122" t="s">
        <v>176</v>
      </c>
      <c r="E2122">
        <v>133236</v>
      </c>
      <c r="H2122" t="s">
        <v>1116</v>
      </c>
      <c r="K2122">
        <v>0</v>
      </c>
      <c r="M2122">
        <v>0</v>
      </c>
      <c r="O2122">
        <v>0</v>
      </c>
    </row>
    <row r="2123" spans="3:18" x14ac:dyDescent="0.25">
      <c r="C2123" t="s">
        <v>481</v>
      </c>
      <c r="D2123" t="s">
        <v>176</v>
      </c>
      <c r="E2123">
        <v>133238</v>
      </c>
      <c r="H2123" t="s">
        <v>1117</v>
      </c>
      <c r="K2123">
        <v>0</v>
      </c>
      <c r="M2123">
        <v>0</v>
      </c>
      <c r="O2123">
        <v>0</v>
      </c>
    </row>
    <row r="2124" spans="3:18" x14ac:dyDescent="0.25">
      <c r="C2124" t="s">
        <v>481</v>
      </c>
      <c r="D2124" t="s">
        <v>176</v>
      </c>
      <c r="E2124">
        <v>133239</v>
      </c>
      <c r="H2124" t="s">
        <v>1119</v>
      </c>
      <c r="K2124">
        <v>0</v>
      </c>
      <c r="M2124">
        <v>0</v>
      </c>
      <c r="O2124">
        <v>0</v>
      </c>
    </row>
    <row r="2125" spans="3:18" x14ac:dyDescent="0.25">
      <c r="C2125" t="s">
        <v>481</v>
      </c>
      <c r="D2125" t="s">
        <v>176</v>
      </c>
      <c r="E2125">
        <v>133244</v>
      </c>
      <c r="H2125" t="s">
        <v>1915</v>
      </c>
      <c r="K2125">
        <v>0</v>
      </c>
      <c r="M2125">
        <v>0</v>
      </c>
      <c r="O2125">
        <v>0</v>
      </c>
    </row>
    <row r="2126" spans="3:18" x14ac:dyDescent="0.25">
      <c r="E2126" t="s">
        <v>229</v>
      </c>
      <c r="K2126" s="40">
        <v>704558702.99000001</v>
      </c>
      <c r="M2126" s="40">
        <v>699787246.69000006</v>
      </c>
      <c r="O2126" s="40">
        <v>4771456.3</v>
      </c>
      <c r="Q2126">
        <v>0.7</v>
      </c>
      <c r="R2126" t="s">
        <v>205</v>
      </c>
    </row>
    <row r="2127" spans="3:18" x14ac:dyDescent="0.25">
      <c r="C2127" t="s">
        <v>481</v>
      </c>
      <c r="D2127" t="s">
        <v>176</v>
      </c>
      <c r="E2127">
        <v>133217</v>
      </c>
      <c r="H2127" t="s">
        <v>1127</v>
      </c>
      <c r="K2127">
        <v>0</v>
      </c>
      <c r="M2127">
        <v>0</v>
      </c>
      <c r="O2127">
        <v>0</v>
      </c>
    </row>
    <row r="2128" spans="3:18" x14ac:dyDescent="0.25">
      <c r="C2128" t="s">
        <v>481</v>
      </c>
      <c r="D2128" t="s">
        <v>176</v>
      </c>
      <c r="E2128">
        <v>133237</v>
      </c>
      <c r="H2128" t="s">
        <v>1128</v>
      </c>
      <c r="K2128">
        <v>0</v>
      </c>
      <c r="M2128">
        <v>0</v>
      </c>
      <c r="O2128">
        <v>0</v>
      </c>
    </row>
    <row r="2129" spans="3:18" x14ac:dyDescent="0.25">
      <c r="E2129" t="s">
        <v>232</v>
      </c>
      <c r="K2129">
        <v>0</v>
      </c>
      <c r="M2129">
        <v>0</v>
      </c>
      <c r="O2129">
        <v>0</v>
      </c>
      <c r="R2129" t="s">
        <v>205</v>
      </c>
    </row>
    <row r="2130" spans="3:18" x14ac:dyDescent="0.25">
      <c r="C2130" t="s">
        <v>481</v>
      </c>
      <c r="D2130" t="s">
        <v>176</v>
      </c>
      <c r="E2130">
        <v>133240</v>
      </c>
      <c r="H2130" t="s">
        <v>1916</v>
      </c>
      <c r="K2130">
        <v>0</v>
      </c>
      <c r="M2130">
        <v>0</v>
      </c>
      <c r="O2130">
        <v>0</v>
      </c>
    </row>
    <row r="2131" spans="3:18" x14ac:dyDescent="0.25">
      <c r="K2131">
        <v>0</v>
      </c>
      <c r="M2131">
        <v>0</v>
      </c>
      <c r="O2131">
        <v>0</v>
      </c>
      <c r="R2131" t="s">
        <v>205</v>
      </c>
    </row>
    <row r="2132" spans="3:18" x14ac:dyDescent="0.25">
      <c r="C2132" t="s">
        <v>481</v>
      </c>
      <c r="D2132" t="s">
        <v>176</v>
      </c>
      <c r="E2132">
        <v>133246</v>
      </c>
      <c r="H2132" t="s">
        <v>1917</v>
      </c>
      <c r="K2132">
        <v>0</v>
      </c>
      <c r="M2132">
        <v>0</v>
      </c>
      <c r="O2132">
        <v>0</v>
      </c>
    </row>
    <row r="2133" spans="3:18" x14ac:dyDescent="0.25">
      <c r="K2133">
        <v>0</v>
      </c>
      <c r="M2133">
        <v>0</v>
      </c>
      <c r="O2133">
        <v>0</v>
      </c>
      <c r="R2133" t="s">
        <v>205</v>
      </c>
    </row>
    <row r="2134" spans="3:18" x14ac:dyDescent="0.25">
      <c r="C2134" t="s">
        <v>481</v>
      </c>
      <c r="D2134" t="s">
        <v>176</v>
      </c>
      <c r="E2134">
        <v>138500</v>
      </c>
      <c r="H2134" t="s">
        <v>1135</v>
      </c>
      <c r="K2134">
        <v>0</v>
      </c>
      <c r="M2134">
        <v>0</v>
      </c>
      <c r="O2134">
        <v>0</v>
      </c>
    </row>
    <row r="2135" spans="3:18" x14ac:dyDescent="0.25">
      <c r="E2135" t="s">
        <v>1136</v>
      </c>
      <c r="K2135">
        <v>0</v>
      </c>
      <c r="M2135">
        <v>0</v>
      </c>
      <c r="O2135">
        <v>0</v>
      </c>
      <c r="R2135" t="s">
        <v>205</v>
      </c>
    </row>
    <row r="2136" spans="3:18" x14ac:dyDescent="0.25">
      <c r="C2136" t="s">
        <v>481</v>
      </c>
      <c r="D2136" t="s">
        <v>176</v>
      </c>
      <c r="E2136">
        <v>137000</v>
      </c>
      <c r="H2136" t="s">
        <v>1137</v>
      </c>
      <c r="K2136">
        <v>0</v>
      </c>
      <c r="M2136">
        <v>0</v>
      </c>
      <c r="O2136">
        <v>0</v>
      </c>
    </row>
    <row r="2137" spans="3:18" x14ac:dyDescent="0.25">
      <c r="C2137" t="s">
        <v>481</v>
      </c>
      <c r="D2137" t="s">
        <v>176</v>
      </c>
      <c r="E2137">
        <v>137100</v>
      </c>
      <c r="H2137" t="s">
        <v>1918</v>
      </c>
      <c r="K2137">
        <v>0</v>
      </c>
      <c r="M2137">
        <v>0</v>
      </c>
      <c r="O2137">
        <v>0</v>
      </c>
    </row>
    <row r="2138" spans="3:18" x14ac:dyDescent="0.25">
      <c r="E2138" t="s">
        <v>1138</v>
      </c>
      <c r="K2138">
        <v>0</v>
      </c>
      <c r="M2138">
        <v>0</v>
      </c>
      <c r="O2138">
        <v>0</v>
      </c>
      <c r="R2138" t="s">
        <v>205</v>
      </c>
    </row>
    <row r="2139" spans="3:18" x14ac:dyDescent="0.25">
      <c r="C2139" t="s">
        <v>481</v>
      </c>
      <c r="D2139" t="s">
        <v>176</v>
      </c>
      <c r="E2139">
        <v>133245</v>
      </c>
      <c r="H2139" t="s">
        <v>538</v>
      </c>
      <c r="K2139" s="40">
        <v>40000000</v>
      </c>
      <c r="M2139" s="40">
        <v>40000000</v>
      </c>
      <c r="O2139">
        <v>0</v>
      </c>
    </row>
    <row r="2140" spans="3:18" x14ac:dyDescent="0.25">
      <c r="C2140" t="s">
        <v>481</v>
      </c>
      <c r="D2140" t="s">
        <v>176</v>
      </c>
      <c r="E2140">
        <v>133250</v>
      </c>
      <c r="H2140" t="s">
        <v>1139</v>
      </c>
      <c r="K2140">
        <v>0</v>
      </c>
      <c r="M2140">
        <v>0</v>
      </c>
      <c r="O2140">
        <v>0</v>
      </c>
    </row>
    <row r="2141" spans="3:18" x14ac:dyDescent="0.25">
      <c r="C2141" t="s">
        <v>481</v>
      </c>
      <c r="D2141" t="s">
        <v>176</v>
      </c>
      <c r="E2141">
        <v>133251</v>
      </c>
      <c r="H2141" t="s">
        <v>1140</v>
      </c>
      <c r="K2141">
        <v>0</v>
      </c>
      <c r="M2141">
        <v>0</v>
      </c>
      <c r="O2141">
        <v>0</v>
      </c>
    </row>
    <row r="2142" spans="3:18" x14ac:dyDescent="0.25">
      <c r="C2142" t="s">
        <v>481</v>
      </c>
      <c r="D2142" t="s">
        <v>176</v>
      </c>
      <c r="E2142">
        <v>133252</v>
      </c>
      <c r="H2142" t="s">
        <v>1141</v>
      </c>
      <c r="K2142">
        <v>0</v>
      </c>
      <c r="M2142">
        <v>0</v>
      </c>
      <c r="O2142">
        <v>0</v>
      </c>
    </row>
    <row r="2143" spans="3:18" x14ac:dyDescent="0.25">
      <c r="C2143" t="s">
        <v>481</v>
      </c>
      <c r="D2143" t="s">
        <v>176</v>
      </c>
      <c r="E2143">
        <v>133253</v>
      </c>
      <c r="H2143" t="s">
        <v>1141</v>
      </c>
      <c r="K2143">
        <v>0</v>
      </c>
      <c r="M2143">
        <v>0</v>
      </c>
      <c r="O2143">
        <v>0</v>
      </c>
    </row>
    <row r="2144" spans="3:18" x14ac:dyDescent="0.25">
      <c r="C2144" t="s">
        <v>481</v>
      </c>
      <c r="D2144" t="s">
        <v>176</v>
      </c>
      <c r="E2144">
        <v>133254</v>
      </c>
      <c r="H2144" t="s">
        <v>1142</v>
      </c>
      <c r="K2144">
        <v>0</v>
      </c>
      <c r="M2144">
        <v>0</v>
      </c>
      <c r="O2144">
        <v>0</v>
      </c>
    </row>
    <row r="2145" spans="3:18" x14ac:dyDescent="0.25">
      <c r="C2145" t="s">
        <v>481</v>
      </c>
      <c r="D2145" t="s">
        <v>176</v>
      </c>
      <c r="E2145">
        <v>133255</v>
      </c>
      <c r="H2145" t="s">
        <v>1919</v>
      </c>
      <c r="K2145">
        <v>0</v>
      </c>
      <c r="M2145">
        <v>0</v>
      </c>
      <c r="O2145">
        <v>0</v>
      </c>
    </row>
    <row r="2146" spans="3:18" x14ac:dyDescent="0.25">
      <c r="C2146" t="s">
        <v>481</v>
      </c>
      <c r="D2146" t="s">
        <v>176</v>
      </c>
      <c r="E2146">
        <v>133256</v>
      </c>
      <c r="H2146" t="s">
        <v>1920</v>
      </c>
      <c r="K2146">
        <v>0</v>
      </c>
      <c r="M2146">
        <v>0</v>
      </c>
      <c r="O2146">
        <v>0</v>
      </c>
    </row>
    <row r="2147" spans="3:18" x14ac:dyDescent="0.25">
      <c r="C2147" t="s">
        <v>481</v>
      </c>
      <c r="D2147" t="s">
        <v>176</v>
      </c>
      <c r="E2147">
        <v>133257</v>
      </c>
      <c r="H2147" t="s">
        <v>1921</v>
      </c>
      <c r="K2147">
        <v>0</v>
      </c>
      <c r="M2147">
        <v>0</v>
      </c>
      <c r="O2147">
        <v>0</v>
      </c>
    </row>
    <row r="2148" spans="3:18" x14ac:dyDescent="0.25">
      <c r="C2148" t="s">
        <v>481</v>
      </c>
      <c r="D2148" t="s">
        <v>176</v>
      </c>
      <c r="E2148">
        <v>133258</v>
      </c>
      <c r="H2148" t="s">
        <v>1922</v>
      </c>
      <c r="K2148">
        <v>0</v>
      </c>
      <c r="M2148">
        <v>0</v>
      </c>
      <c r="O2148">
        <v>0</v>
      </c>
    </row>
    <row r="2149" spans="3:18" x14ac:dyDescent="0.25">
      <c r="C2149" t="s">
        <v>481</v>
      </c>
      <c r="D2149" t="s">
        <v>176</v>
      </c>
      <c r="E2149">
        <v>133260</v>
      </c>
      <c r="H2149" t="s">
        <v>1923</v>
      </c>
      <c r="K2149">
        <v>0</v>
      </c>
      <c r="M2149">
        <v>0</v>
      </c>
      <c r="O2149">
        <v>0</v>
      </c>
    </row>
    <row r="2150" spans="3:18" x14ac:dyDescent="0.25">
      <c r="C2150" t="s">
        <v>481</v>
      </c>
      <c r="D2150" t="s">
        <v>176</v>
      </c>
      <c r="E2150">
        <v>133261</v>
      </c>
      <c r="H2150" t="s">
        <v>1924</v>
      </c>
      <c r="K2150">
        <v>0</v>
      </c>
      <c r="M2150">
        <v>0</v>
      </c>
      <c r="O2150">
        <v>0</v>
      </c>
    </row>
    <row r="2151" spans="3:18" x14ac:dyDescent="0.25">
      <c r="C2151" t="s">
        <v>481</v>
      </c>
      <c r="D2151" t="s">
        <v>176</v>
      </c>
      <c r="E2151">
        <v>133262</v>
      </c>
      <c r="H2151" t="s">
        <v>539</v>
      </c>
      <c r="K2151" s="40">
        <v>330000000</v>
      </c>
      <c r="M2151" s="40">
        <v>330000000</v>
      </c>
      <c r="O2151">
        <v>0</v>
      </c>
    </row>
    <row r="2152" spans="3:18" x14ac:dyDescent="0.25">
      <c r="C2152" t="s">
        <v>481</v>
      </c>
      <c r="D2152" t="s">
        <v>176</v>
      </c>
      <c r="E2152">
        <v>133263</v>
      </c>
      <c r="H2152" t="s">
        <v>1925</v>
      </c>
      <c r="K2152">
        <v>0</v>
      </c>
      <c r="M2152">
        <v>0</v>
      </c>
      <c r="O2152">
        <v>0</v>
      </c>
    </row>
    <row r="2153" spans="3:18" x14ac:dyDescent="0.25">
      <c r="C2153" t="s">
        <v>481</v>
      </c>
      <c r="D2153" t="s">
        <v>176</v>
      </c>
      <c r="E2153">
        <v>133264</v>
      </c>
      <c r="H2153" t="s">
        <v>1926</v>
      </c>
      <c r="K2153">
        <v>0</v>
      </c>
      <c r="M2153">
        <v>0</v>
      </c>
      <c r="O2153">
        <v>0</v>
      </c>
    </row>
    <row r="2154" spans="3:18" x14ac:dyDescent="0.25">
      <c r="C2154" t="s">
        <v>481</v>
      </c>
      <c r="D2154" t="s">
        <v>176</v>
      </c>
      <c r="E2154">
        <v>133266</v>
      </c>
      <c r="H2154" t="s">
        <v>1927</v>
      </c>
      <c r="K2154">
        <v>0</v>
      </c>
      <c r="M2154">
        <v>0</v>
      </c>
      <c r="O2154">
        <v>0</v>
      </c>
    </row>
    <row r="2155" spans="3:18" x14ac:dyDescent="0.25">
      <c r="E2155" t="s">
        <v>238</v>
      </c>
      <c r="K2155" s="40">
        <v>370000000</v>
      </c>
      <c r="M2155" s="40">
        <v>370000000</v>
      </c>
      <c r="O2155">
        <v>0</v>
      </c>
      <c r="R2155" t="s">
        <v>205</v>
      </c>
    </row>
    <row r="2156" spans="3:18" x14ac:dyDescent="0.25">
      <c r="C2156" t="s">
        <v>481</v>
      </c>
      <c r="D2156" t="s">
        <v>176</v>
      </c>
      <c r="E2156">
        <v>133270</v>
      </c>
      <c r="H2156" t="e">
        <f>- AFS-Mark To Market-OFI</f>
        <v>#NAME?</v>
      </c>
      <c r="K2156" s="40">
        <v>8837650</v>
      </c>
      <c r="M2156" s="40">
        <v>8865600</v>
      </c>
      <c r="O2156" s="40">
        <v>-27950</v>
      </c>
      <c r="Q2156">
        <v>-0.3</v>
      </c>
    </row>
    <row r="2157" spans="3:18" x14ac:dyDescent="0.25">
      <c r="K2157" s="40">
        <v>8837650</v>
      </c>
      <c r="M2157" s="40">
        <v>8865600</v>
      </c>
      <c r="O2157" s="40">
        <v>-27950</v>
      </c>
      <c r="Q2157">
        <v>-0.3</v>
      </c>
      <c r="R2157" t="s">
        <v>205</v>
      </c>
    </row>
    <row r="2158" spans="3:18" x14ac:dyDescent="0.25">
      <c r="C2158" t="s">
        <v>481</v>
      </c>
      <c r="D2158" t="s">
        <v>176</v>
      </c>
      <c r="E2158">
        <v>138700</v>
      </c>
      <c r="H2158" t="s">
        <v>540</v>
      </c>
      <c r="K2158" s="40">
        <v>274612574.36000001</v>
      </c>
      <c r="M2158" s="40">
        <v>251638473.02000001</v>
      </c>
      <c r="O2158" s="40">
        <v>22974101.34</v>
      </c>
      <c r="Q2158">
        <v>9.1</v>
      </c>
    </row>
    <row r="2159" spans="3:18" x14ac:dyDescent="0.25">
      <c r="C2159" t="s">
        <v>481</v>
      </c>
      <c r="D2159" t="s">
        <v>176</v>
      </c>
      <c r="E2159">
        <v>138900</v>
      </c>
      <c r="H2159" t="s">
        <v>541</v>
      </c>
      <c r="K2159">
        <v>0</v>
      </c>
      <c r="M2159">
        <v>0</v>
      </c>
      <c r="O2159">
        <v>0</v>
      </c>
    </row>
    <row r="2160" spans="3:18" x14ac:dyDescent="0.25">
      <c r="C2160" t="s">
        <v>481</v>
      </c>
      <c r="D2160" t="s">
        <v>176</v>
      </c>
      <c r="E2160">
        <v>138903</v>
      </c>
      <c r="H2160" t="s">
        <v>542</v>
      </c>
      <c r="K2160">
        <v>0</v>
      </c>
      <c r="M2160">
        <v>0</v>
      </c>
      <c r="O2160">
        <v>0</v>
      </c>
    </row>
    <row r="2161" spans="3:18" x14ac:dyDescent="0.25">
      <c r="E2161" t="s">
        <v>543</v>
      </c>
      <c r="K2161" s="40">
        <v>274612574.36000001</v>
      </c>
      <c r="M2161" s="40">
        <v>251638473.02000001</v>
      </c>
      <c r="O2161" s="40">
        <v>22974101.34</v>
      </c>
      <c r="Q2161">
        <v>9.1</v>
      </c>
      <c r="R2161" t="s">
        <v>205</v>
      </c>
    </row>
    <row r="2162" spans="3:18" x14ac:dyDescent="0.25">
      <c r="C2162" t="s">
        <v>481</v>
      </c>
      <c r="D2162" t="s">
        <v>176</v>
      </c>
      <c r="E2162">
        <v>138600</v>
      </c>
      <c r="H2162" t="s">
        <v>1146</v>
      </c>
      <c r="K2162">
        <v>0</v>
      </c>
      <c r="M2162">
        <v>0</v>
      </c>
      <c r="O2162">
        <v>0</v>
      </c>
    </row>
    <row r="2163" spans="3:18" x14ac:dyDescent="0.25">
      <c r="C2163" t="s">
        <v>481</v>
      </c>
      <c r="D2163" t="s">
        <v>176</v>
      </c>
      <c r="E2163">
        <v>138902</v>
      </c>
      <c r="H2163" t="s">
        <v>1147</v>
      </c>
      <c r="K2163">
        <v>0</v>
      </c>
      <c r="M2163">
        <v>0</v>
      </c>
      <c r="O2163">
        <v>0</v>
      </c>
    </row>
    <row r="2164" spans="3:18" x14ac:dyDescent="0.25">
      <c r="C2164" t="s">
        <v>481</v>
      </c>
      <c r="D2164" t="s">
        <v>176</v>
      </c>
      <c r="E2164">
        <v>138904</v>
      </c>
      <c r="H2164" t="s">
        <v>1148</v>
      </c>
      <c r="K2164">
        <v>0</v>
      </c>
      <c r="M2164">
        <v>0</v>
      </c>
      <c r="O2164">
        <v>0</v>
      </c>
    </row>
    <row r="2165" spans="3:18" x14ac:dyDescent="0.25">
      <c r="C2165" t="s">
        <v>481</v>
      </c>
      <c r="D2165" t="s">
        <v>176</v>
      </c>
      <c r="E2165">
        <v>138905</v>
      </c>
      <c r="H2165" t="s">
        <v>544</v>
      </c>
      <c r="K2165" s="40">
        <v>1262130</v>
      </c>
      <c r="M2165" s="40">
        <v>1261880</v>
      </c>
      <c r="O2165">
        <v>250</v>
      </c>
    </row>
    <row r="2166" spans="3:18" x14ac:dyDescent="0.25">
      <c r="C2166" t="s">
        <v>481</v>
      </c>
      <c r="D2166" t="s">
        <v>176</v>
      </c>
      <c r="E2166">
        <v>138906</v>
      </c>
      <c r="H2166" t="s">
        <v>545</v>
      </c>
      <c r="K2166">
        <v>-50</v>
      </c>
      <c r="M2166">
        <v>-50</v>
      </c>
      <c r="O2166">
        <v>0</v>
      </c>
    </row>
    <row r="2167" spans="3:18" x14ac:dyDescent="0.25">
      <c r="E2167" t="s">
        <v>241</v>
      </c>
      <c r="K2167" s="40">
        <v>1262080</v>
      </c>
      <c r="M2167" s="40">
        <v>1261830</v>
      </c>
      <c r="O2167">
        <v>250</v>
      </c>
      <c r="R2167" t="s">
        <v>205</v>
      </c>
    </row>
    <row r="2168" spans="3:18" x14ac:dyDescent="0.25">
      <c r="C2168" t="s">
        <v>481</v>
      </c>
      <c r="D2168" t="s">
        <v>176</v>
      </c>
      <c r="E2168">
        <v>136254</v>
      </c>
      <c r="H2168" t="s">
        <v>546</v>
      </c>
      <c r="K2168" s="40">
        <v>213864300.74000001</v>
      </c>
      <c r="M2168" s="40">
        <v>224198127.72999999</v>
      </c>
      <c r="O2168" s="40">
        <v>-10333826.99</v>
      </c>
      <c r="Q2168">
        <v>-4.5999999999999996</v>
      </c>
    </row>
    <row r="2169" spans="3:18" x14ac:dyDescent="0.25">
      <c r="C2169" t="s">
        <v>481</v>
      </c>
      <c r="D2169" t="s">
        <v>176</v>
      </c>
      <c r="E2169">
        <v>138901</v>
      </c>
      <c r="H2169" t="s">
        <v>547</v>
      </c>
      <c r="K2169" s="40">
        <v>1764642488.4200001</v>
      </c>
      <c r="M2169" s="40">
        <v>1791271652.5599999</v>
      </c>
      <c r="O2169" s="40">
        <v>-26629164.140000001</v>
      </c>
      <c r="Q2169">
        <v>-1.5</v>
      </c>
    </row>
    <row r="2170" spans="3:18" x14ac:dyDescent="0.25">
      <c r="E2170" t="s">
        <v>548</v>
      </c>
      <c r="K2170" s="40">
        <v>1978506789.1600001</v>
      </c>
      <c r="M2170" s="40">
        <v>2015469780.29</v>
      </c>
      <c r="O2170" s="40">
        <v>-36962991.130000003</v>
      </c>
      <c r="Q2170">
        <v>-1.8</v>
      </c>
      <c r="R2170" t="s">
        <v>205</v>
      </c>
    </row>
    <row r="2171" spans="3:18" x14ac:dyDescent="0.25">
      <c r="C2171" t="s">
        <v>481</v>
      </c>
      <c r="D2171" t="s">
        <v>176</v>
      </c>
      <c r="E2171">
        <v>134000</v>
      </c>
      <c r="H2171" t="s">
        <v>549</v>
      </c>
      <c r="K2171" s="40">
        <v>5293720.57</v>
      </c>
      <c r="M2171" s="40">
        <v>6954390.4500000002</v>
      </c>
      <c r="O2171" s="40">
        <v>-1660669.88</v>
      </c>
      <c r="Q2171">
        <v>-23.9</v>
      </c>
    </row>
    <row r="2172" spans="3:18" x14ac:dyDescent="0.25">
      <c r="C2172" t="s">
        <v>481</v>
      </c>
      <c r="D2172" t="s">
        <v>176</v>
      </c>
      <c r="E2172">
        <v>134002</v>
      </c>
      <c r="H2172" t="s">
        <v>550</v>
      </c>
      <c r="K2172" s="40">
        <v>1445.39</v>
      </c>
      <c r="M2172" s="40">
        <v>1445.39</v>
      </c>
      <c r="O2172">
        <v>0</v>
      </c>
    </row>
    <row r="2173" spans="3:18" x14ac:dyDescent="0.25">
      <c r="C2173" t="s">
        <v>481</v>
      </c>
      <c r="D2173" t="s">
        <v>176</v>
      </c>
      <c r="E2173">
        <v>134003</v>
      </c>
      <c r="H2173" t="s">
        <v>551</v>
      </c>
      <c r="K2173" s="40">
        <v>18807.560000000001</v>
      </c>
      <c r="M2173" s="40">
        <v>20702.95</v>
      </c>
      <c r="O2173" s="40">
        <v>-1895.39</v>
      </c>
      <c r="Q2173">
        <v>-9.1999999999999993</v>
      </c>
    </row>
    <row r="2174" spans="3:18" x14ac:dyDescent="0.25">
      <c r="C2174" t="s">
        <v>481</v>
      </c>
      <c r="D2174" t="s">
        <v>176</v>
      </c>
      <c r="E2174">
        <v>136000</v>
      </c>
      <c r="H2174" t="s">
        <v>242</v>
      </c>
      <c r="K2174" s="40">
        <v>870060174.59000003</v>
      </c>
      <c r="M2174" s="40">
        <v>860346835.55999994</v>
      </c>
      <c r="O2174" s="40">
        <v>9713339.0299999993</v>
      </c>
      <c r="Q2174">
        <v>1.1000000000000001</v>
      </c>
    </row>
    <row r="2175" spans="3:18" x14ac:dyDescent="0.25">
      <c r="C2175" t="s">
        <v>481</v>
      </c>
      <c r="D2175" t="s">
        <v>176</v>
      </c>
      <c r="E2175">
        <v>136001</v>
      </c>
      <c r="H2175" t="s">
        <v>552</v>
      </c>
      <c r="K2175" s="40">
        <v>63480636.25</v>
      </c>
      <c r="M2175" s="40">
        <v>62548910.770000003</v>
      </c>
      <c r="O2175" s="40">
        <v>931725.48</v>
      </c>
      <c r="Q2175">
        <v>1.5</v>
      </c>
    </row>
    <row r="2176" spans="3:18" x14ac:dyDescent="0.25">
      <c r="C2176" t="s">
        <v>481</v>
      </c>
      <c r="D2176" t="s">
        <v>176</v>
      </c>
      <c r="E2176">
        <v>136255</v>
      </c>
      <c r="H2176" t="s">
        <v>553</v>
      </c>
      <c r="K2176" s="40">
        <v>-8056176.0499999998</v>
      </c>
      <c r="M2176" s="40">
        <v>-2812191.33</v>
      </c>
      <c r="O2176" s="40">
        <v>-5243984.72</v>
      </c>
      <c r="Q2176">
        <v>-186.5</v>
      </c>
    </row>
    <row r="2177" spans="3:18" x14ac:dyDescent="0.25">
      <c r="C2177" t="s">
        <v>481</v>
      </c>
      <c r="D2177" t="s">
        <v>176</v>
      </c>
      <c r="E2177">
        <v>136256</v>
      </c>
      <c r="H2177" t="s">
        <v>554</v>
      </c>
      <c r="K2177" s="40">
        <v>538216.04</v>
      </c>
      <c r="M2177" s="40">
        <v>516320.92</v>
      </c>
      <c r="O2177" s="40">
        <v>21895.119999999999</v>
      </c>
      <c r="Q2177">
        <v>4.2</v>
      </c>
    </row>
    <row r="2178" spans="3:18" x14ac:dyDescent="0.25">
      <c r="C2178" t="s">
        <v>481</v>
      </c>
      <c r="D2178" t="s">
        <v>176</v>
      </c>
      <c r="E2178">
        <v>136263</v>
      </c>
      <c r="H2178" t="s">
        <v>555</v>
      </c>
      <c r="K2178">
        <v>-79.91</v>
      </c>
      <c r="M2178">
        <v>-67.75</v>
      </c>
      <c r="O2178">
        <v>-12.16</v>
      </c>
      <c r="Q2178">
        <v>-17.899999999999999</v>
      </c>
    </row>
    <row r="2179" spans="3:18" x14ac:dyDescent="0.25">
      <c r="K2179" s="40">
        <v>931336744.44000006</v>
      </c>
      <c r="M2179" s="40">
        <v>927576346.96000004</v>
      </c>
      <c r="O2179" s="40">
        <v>3760397.48</v>
      </c>
      <c r="Q2179">
        <v>0.4</v>
      </c>
      <c r="R2179" t="s">
        <v>205</v>
      </c>
    </row>
    <row r="2180" spans="3:18" x14ac:dyDescent="0.25">
      <c r="C2180" t="s">
        <v>481</v>
      </c>
      <c r="D2180" t="s">
        <v>176</v>
      </c>
      <c r="E2180">
        <v>134001</v>
      </c>
      <c r="H2180" t="s">
        <v>556</v>
      </c>
      <c r="K2180">
        <v>0</v>
      </c>
      <c r="M2180">
        <v>0</v>
      </c>
      <c r="O2180">
        <v>0</v>
      </c>
    </row>
    <row r="2181" spans="3:18" x14ac:dyDescent="0.25">
      <c r="C2181" t="s">
        <v>481</v>
      </c>
      <c r="D2181" t="s">
        <v>176</v>
      </c>
      <c r="E2181">
        <v>138701</v>
      </c>
      <c r="H2181" t="s">
        <v>557</v>
      </c>
      <c r="K2181" s="40">
        <v>1231610.74</v>
      </c>
      <c r="M2181" s="40">
        <v>751265.16</v>
      </c>
      <c r="O2181" s="40">
        <v>480345.58</v>
      </c>
      <c r="Q2181">
        <v>63.9</v>
      </c>
    </row>
    <row r="2182" spans="3:18" x14ac:dyDescent="0.25">
      <c r="K2182" s="40">
        <v>1231610.74</v>
      </c>
      <c r="M2182" s="40">
        <v>751265.16</v>
      </c>
      <c r="O2182" s="40">
        <v>480345.58</v>
      </c>
      <c r="Q2182">
        <v>63.9</v>
      </c>
      <c r="R2182" t="s">
        <v>205</v>
      </c>
    </row>
    <row r="2183" spans="3:18" x14ac:dyDescent="0.25">
      <c r="C2183" t="s">
        <v>481</v>
      </c>
      <c r="D2183" t="s">
        <v>176</v>
      </c>
      <c r="E2183">
        <v>135000</v>
      </c>
      <c r="H2183" t="s">
        <v>558</v>
      </c>
      <c r="K2183" s="40">
        <v>7959.86</v>
      </c>
      <c r="M2183" s="40">
        <v>106117</v>
      </c>
      <c r="O2183" s="40">
        <v>-98157.14</v>
      </c>
      <c r="Q2183">
        <v>-92.5</v>
      </c>
    </row>
    <row r="2184" spans="3:18" x14ac:dyDescent="0.25">
      <c r="C2184" t="s">
        <v>481</v>
      </c>
      <c r="D2184" t="s">
        <v>176</v>
      </c>
      <c r="E2184">
        <v>135001</v>
      </c>
      <c r="H2184" t="s">
        <v>1173</v>
      </c>
      <c r="K2184">
        <v>0</v>
      </c>
      <c r="M2184">
        <v>0</v>
      </c>
      <c r="O2184">
        <v>0</v>
      </c>
    </row>
    <row r="2185" spans="3:18" x14ac:dyDescent="0.25">
      <c r="C2185" t="s">
        <v>481</v>
      </c>
      <c r="D2185" t="s">
        <v>176</v>
      </c>
      <c r="E2185">
        <v>135002</v>
      </c>
      <c r="H2185" t="s">
        <v>1174</v>
      </c>
      <c r="K2185">
        <v>0</v>
      </c>
      <c r="M2185">
        <v>0</v>
      </c>
      <c r="O2185">
        <v>0</v>
      </c>
    </row>
    <row r="2186" spans="3:18" x14ac:dyDescent="0.25">
      <c r="C2186" t="s">
        <v>481</v>
      </c>
      <c r="D2186" t="s">
        <v>176</v>
      </c>
      <c r="E2186">
        <v>135003</v>
      </c>
      <c r="H2186" t="s">
        <v>1175</v>
      </c>
      <c r="K2186">
        <v>0</v>
      </c>
      <c r="M2186">
        <v>0</v>
      </c>
      <c r="O2186">
        <v>0</v>
      </c>
    </row>
    <row r="2187" spans="3:18" x14ac:dyDescent="0.25">
      <c r="C2187" t="s">
        <v>481</v>
      </c>
      <c r="D2187" t="s">
        <v>176</v>
      </c>
      <c r="E2187">
        <v>135004</v>
      </c>
      <c r="H2187" t="s">
        <v>1176</v>
      </c>
      <c r="K2187">
        <v>0</v>
      </c>
      <c r="M2187">
        <v>0</v>
      </c>
      <c r="O2187">
        <v>0</v>
      </c>
    </row>
    <row r="2188" spans="3:18" x14ac:dyDescent="0.25">
      <c r="C2188" t="s">
        <v>481</v>
      </c>
      <c r="D2188" t="s">
        <v>176</v>
      </c>
      <c r="E2188">
        <v>135005</v>
      </c>
      <c r="H2188" t="s">
        <v>1177</v>
      </c>
      <c r="K2188">
        <v>0</v>
      </c>
      <c r="M2188">
        <v>0</v>
      </c>
      <c r="O2188">
        <v>0</v>
      </c>
    </row>
    <row r="2189" spans="3:18" x14ac:dyDescent="0.25">
      <c r="C2189" t="s">
        <v>481</v>
      </c>
      <c r="D2189" t="s">
        <v>176</v>
      </c>
      <c r="E2189">
        <v>135006</v>
      </c>
      <c r="H2189" t="s">
        <v>1178</v>
      </c>
      <c r="K2189">
        <v>0</v>
      </c>
      <c r="M2189">
        <v>0</v>
      </c>
      <c r="O2189">
        <v>0</v>
      </c>
    </row>
    <row r="2190" spans="3:18" x14ac:dyDescent="0.25">
      <c r="C2190" t="s">
        <v>481</v>
      </c>
      <c r="D2190" t="s">
        <v>176</v>
      </c>
      <c r="E2190">
        <v>135007</v>
      </c>
      <c r="H2190" t="s">
        <v>1179</v>
      </c>
      <c r="K2190">
        <v>0</v>
      </c>
      <c r="M2190">
        <v>0</v>
      </c>
      <c r="O2190">
        <v>0</v>
      </c>
    </row>
    <row r="2191" spans="3:18" x14ac:dyDescent="0.25">
      <c r="C2191" t="s">
        <v>481</v>
      </c>
      <c r="D2191" t="s">
        <v>176</v>
      </c>
      <c r="E2191">
        <v>135008</v>
      </c>
      <c r="H2191" t="s">
        <v>1180</v>
      </c>
      <c r="K2191">
        <v>0</v>
      </c>
      <c r="M2191">
        <v>0</v>
      </c>
      <c r="O2191">
        <v>0</v>
      </c>
    </row>
    <row r="2192" spans="3:18" x14ac:dyDescent="0.25">
      <c r="C2192" t="s">
        <v>481</v>
      </c>
      <c r="D2192" t="s">
        <v>176</v>
      </c>
      <c r="E2192">
        <v>135009</v>
      </c>
      <c r="H2192" t="s">
        <v>1181</v>
      </c>
      <c r="K2192">
        <v>0</v>
      </c>
      <c r="M2192">
        <v>0</v>
      </c>
      <c r="O2192">
        <v>0</v>
      </c>
    </row>
    <row r="2193" spans="3:17" x14ac:dyDescent="0.25">
      <c r="C2193" t="s">
        <v>481</v>
      </c>
      <c r="D2193" t="s">
        <v>176</v>
      </c>
      <c r="E2193">
        <v>135010</v>
      </c>
      <c r="H2193" t="s">
        <v>1182</v>
      </c>
      <c r="K2193">
        <v>0</v>
      </c>
      <c r="M2193">
        <v>0</v>
      </c>
      <c r="O2193">
        <v>0</v>
      </c>
    </row>
    <row r="2194" spans="3:17" x14ac:dyDescent="0.25">
      <c r="C2194" t="s">
        <v>481</v>
      </c>
      <c r="D2194" t="s">
        <v>176</v>
      </c>
      <c r="E2194">
        <v>135011</v>
      </c>
      <c r="H2194" t="s">
        <v>1183</v>
      </c>
      <c r="K2194">
        <v>0</v>
      </c>
      <c r="M2194">
        <v>0</v>
      </c>
      <c r="O2194">
        <v>0</v>
      </c>
    </row>
    <row r="2195" spans="3:17" x14ac:dyDescent="0.25">
      <c r="C2195" t="s">
        <v>481</v>
      </c>
      <c r="D2195" t="s">
        <v>176</v>
      </c>
      <c r="E2195">
        <v>135012</v>
      </c>
      <c r="H2195" t="s">
        <v>1184</v>
      </c>
      <c r="K2195">
        <v>0</v>
      </c>
      <c r="M2195">
        <v>0</v>
      </c>
      <c r="O2195">
        <v>0</v>
      </c>
    </row>
    <row r="2196" spans="3:17" x14ac:dyDescent="0.25">
      <c r="C2196" t="s">
        <v>481</v>
      </c>
      <c r="D2196" t="s">
        <v>176</v>
      </c>
      <c r="E2196">
        <v>135013</v>
      </c>
      <c r="H2196" t="s">
        <v>869</v>
      </c>
      <c r="K2196">
        <v>0</v>
      </c>
      <c r="M2196">
        <v>0</v>
      </c>
      <c r="O2196">
        <v>0</v>
      </c>
    </row>
    <row r="2197" spans="3:17" x14ac:dyDescent="0.25">
      <c r="C2197" t="s">
        <v>481</v>
      </c>
      <c r="D2197" t="s">
        <v>176</v>
      </c>
      <c r="E2197">
        <v>135014</v>
      </c>
      <c r="H2197" t="s">
        <v>1185</v>
      </c>
      <c r="K2197">
        <v>0</v>
      </c>
      <c r="M2197">
        <v>0</v>
      </c>
      <c r="O2197">
        <v>0</v>
      </c>
    </row>
    <row r="2198" spans="3:17" x14ac:dyDescent="0.25">
      <c r="C2198" t="s">
        <v>481</v>
      </c>
      <c r="D2198" t="s">
        <v>176</v>
      </c>
      <c r="E2198">
        <v>135015</v>
      </c>
      <c r="H2198" t="s">
        <v>1186</v>
      </c>
      <c r="K2198">
        <v>0</v>
      </c>
      <c r="M2198">
        <v>0</v>
      </c>
      <c r="O2198">
        <v>0</v>
      </c>
    </row>
    <row r="2199" spans="3:17" x14ac:dyDescent="0.25">
      <c r="C2199" t="s">
        <v>481</v>
      </c>
      <c r="D2199" t="s">
        <v>176</v>
      </c>
      <c r="E2199">
        <v>135016</v>
      </c>
      <c r="H2199" t="s">
        <v>1187</v>
      </c>
      <c r="K2199">
        <v>0</v>
      </c>
      <c r="M2199">
        <v>0</v>
      </c>
      <c r="O2199">
        <v>0</v>
      </c>
    </row>
    <row r="2200" spans="3:17" x14ac:dyDescent="0.25">
      <c r="C2200" t="s">
        <v>481</v>
      </c>
      <c r="D2200" t="s">
        <v>176</v>
      </c>
      <c r="E2200">
        <v>135017</v>
      </c>
      <c r="H2200" t="s">
        <v>1928</v>
      </c>
      <c r="K2200">
        <v>0</v>
      </c>
      <c r="M2200">
        <v>0</v>
      </c>
      <c r="O2200">
        <v>0</v>
      </c>
    </row>
    <row r="2201" spans="3:17" x14ac:dyDescent="0.25">
      <c r="C2201" t="s">
        <v>481</v>
      </c>
      <c r="D2201" t="s">
        <v>176</v>
      </c>
      <c r="E2201">
        <v>135018</v>
      </c>
      <c r="H2201" t="s">
        <v>1929</v>
      </c>
      <c r="K2201">
        <v>0</v>
      </c>
      <c r="M2201">
        <v>0</v>
      </c>
      <c r="O2201">
        <v>0</v>
      </c>
    </row>
    <row r="2202" spans="3:17" x14ac:dyDescent="0.25">
      <c r="C2202" t="s">
        <v>481</v>
      </c>
      <c r="D2202" t="s">
        <v>176</v>
      </c>
      <c r="E2202">
        <v>135019</v>
      </c>
      <c r="H2202" t="s">
        <v>1930</v>
      </c>
      <c r="K2202">
        <v>0</v>
      </c>
      <c r="M2202">
        <v>0</v>
      </c>
      <c r="O2202">
        <v>0</v>
      </c>
    </row>
    <row r="2203" spans="3:17" x14ac:dyDescent="0.25">
      <c r="C2203" t="s">
        <v>481</v>
      </c>
      <c r="D2203" t="s">
        <v>176</v>
      </c>
      <c r="E2203">
        <v>135139</v>
      </c>
      <c r="H2203" t="s">
        <v>1931</v>
      </c>
      <c r="K2203">
        <v>0</v>
      </c>
      <c r="M2203">
        <v>0</v>
      </c>
      <c r="O2203">
        <v>0</v>
      </c>
    </row>
    <row r="2204" spans="3:17" x14ac:dyDescent="0.25">
      <c r="C2204" t="s">
        <v>481</v>
      </c>
      <c r="D2204" t="s">
        <v>176</v>
      </c>
      <c r="E2204">
        <v>135140</v>
      </c>
      <c r="H2204" t="s">
        <v>1931</v>
      </c>
      <c r="K2204">
        <v>0</v>
      </c>
      <c r="M2204">
        <v>0</v>
      </c>
      <c r="O2204">
        <v>0</v>
      </c>
    </row>
    <row r="2205" spans="3:17" x14ac:dyDescent="0.25">
      <c r="C2205" t="s">
        <v>481</v>
      </c>
      <c r="D2205" t="s">
        <v>176</v>
      </c>
      <c r="E2205">
        <v>135141</v>
      </c>
      <c r="H2205" t="s">
        <v>1932</v>
      </c>
      <c r="K2205">
        <v>0</v>
      </c>
      <c r="M2205">
        <v>0</v>
      </c>
      <c r="O2205">
        <v>0</v>
      </c>
    </row>
    <row r="2206" spans="3:17" x14ac:dyDescent="0.25">
      <c r="C2206" t="s">
        <v>481</v>
      </c>
      <c r="D2206" t="s">
        <v>176</v>
      </c>
      <c r="E2206">
        <v>135142</v>
      </c>
      <c r="H2206" t="s">
        <v>1933</v>
      </c>
      <c r="K2206">
        <v>0</v>
      </c>
      <c r="M2206">
        <v>0</v>
      </c>
      <c r="O2206">
        <v>0</v>
      </c>
    </row>
    <row r="2207" spans="3:17" x14ac:dyDescent="0.25">
      <c r="C2207" t="s">
        <v>481</v>
      </c>
      <c r="D2207" t="s">
        <v>176</v>
      </c>
      <c r="E2207">
        <v>135153</v>
      </c>
      <c r="H2207" t="s">
        <v>559</v>
      </c>
      <c r="K2207" s="40">
        <v>312786.63</v>
      </c>
      <c r="M2207" s="40">
        <v>407059.45</v>
      </c>
      <c r="O2207" s="40">
        <v>-94272.82</v>
      </c>
      <c r="Q2207">
        <v>-23.2</v>
      </c>
    </row>
    <row r="2208" spans="3:17" x14ac:dyDescent="0.25">
      <c r="C2208" t="s">
        <v>481</v>
      </c>
      <c r="D2208" t="s">
        <v>176</v>
      </c>
      <c r="E2208">
        <v>135300</v>
      </c>
      <c r="H2208" t="s">
        <v>1188</v>
      </c>
      <c r="K2208">
        <v>0</v>
      </c>
      <c r="M2208">
        <v>0</v>
      </c>
      <c r="O2208">
        <v>0</v>
      </c>
    </row>
    <row r="2209" spans="3:15" x14ac:dyDescent="0.25">
      <c r="C2209" t="s">
        <v>481</v>
      </c>
      <c r="D2209" t="s">
        <v>176</v>
      </c>
      <c r="E2209">
        <v>135301</v>
      </c>
      <c r="H2209" t="s">
        <v>1189</v>
      </c>
      <c r="K2209">
        <v>0</v>
      </c>
      <c r="M2209">
        <v>0</v>
      </c>
      <c r="O2209">
        <v>0</v>
      </c>
    </row>
    <row r="2210" spans="3:15" x14ac:dyDescent="0.25">
      <c r="C2210" t="s">
        <v>481</v>
      </c>
      <c r="D2210" t="s">
        <v>176</v>
      </c>
      <c r="E2210">
        <v>135302</v>
      </c>
      <c r="H2210" t="s">
        <v>1190</v>
      </c>
      <c r="K2210">
        <v>0</v>
      </c>
      <c r="M2210">
        <v>0</v>
      </c>
      <c r="O2210">
        <v>0</v>
      </c>
    </row>
    <row r="2211" spans="3:15" x14ac:dyDescent="0.25">
      <c r="C2211" t="s">
        <v>481</v>
      </c>
      <c r="D2211" t="s">
        <v>176</v>
      </c>
      <c r="E2211">
        <v>135303</v>
      </c>
      <c r="H2211" t="s">
        <v>1191</v>
      </c>
      <c r="K2211">
        <v>0</v>
      </c>
      <c r="M2211">
        <v>0</v>
      </c>
      <c r="O2211">
        <v>0</v>
      </c>
    </row>
    <row r="2212" spans="3:15" x14ac:dyDescent="0.25">
      <c r="C2212" t="s">
        <v>481</v>
      </c>
      <c r="D2212" t="s">
        <v>176</v>
      </c>
      <c r="E2212">
        <v>135304</v>
      </c>
      <c r="H2212" t="s">
        <v>1192</v>
      </c>
      <c r="K2212">
        <v>0</v>
      </c>
      <c r="M2212">
        <v>0</v>
      </c>
      <c r="O2212">
        <v>0</v>
      </c>
    </row>
    <row r="2213" spans="3:15" x14ac:dyDescent="0.25">
      <c r="C2213" t="s">
        <v>481</v>
      </c>
      <c r="D2213" t="s">
        <v>176</v>
      </c>
      <c r="E2213">
        <v>135305</v>
      </c>
      <c r="H2213" t="s">
        <v>1934</v>
      </c>
      <c r="K2213">
        <v>0</v>
      </c>
      <c r="M2213">
        <v>0</v>
      </c>
      <c r="O2213">
        <v>0</v>
      </c>
    </row>
    <row r="2214" spans="3:15" x14ac:dyDescent="0.25">
      <c r="C2214" t="s">
        <v>481</v>
      </c>
      <c r="D2214" t="s">
        <v>176</v>
      </c>
      <c r="E2214">
        <v>135306</v>
      </c>
      <c r="H2214" t="s">
        <v>1935</v>
      </c>
      <c r="K2214">
        <v>0</v>
      </c>
      <c r="M2214">
        <v>0</v>
      </c>
      <c r="O2214">
        <v>0</v>
      </c>
    </row>
    <row r="2215" spans="3:15" x14ac:dyDescent="0.25">
      <c r="C2215" t="s">
        <v>481</v>
      </c>
      <c r="D2215" t="s">
        <v>176</v>
      </c>
      <c r="E2215">
        <v>135400</v>
      </c>
      <c r="H2215" t="s">
        <v>1193</v>
      </c>
      <c r="K2215">
        <v>0</v>
      </c>
      <c r="M2215">
        <v>0</v>
      </c>
      <c r="O2215">
        <v>0</v>
      </c>
    </row>
    <row r="2216" spans="3:15" x14ac:dyDescent="0.25">
      <c r="C2216" t="s">
        <v>481</v>
      </c>
      <c r="D2216" t="s">
        <v>176</v>
      </c>
      <c r="E2216">
        <v>135401</v>
      </c>
      <c r="H2216" t="s">
        <v>1194</v>
      </c>
      <c r="K2216">
        <v>0</v>
      </c>
      <c r="M2216">
        <v>0</v>
      </c>
      <c r="O2216">
        <v>0</v>
      </c>
    </row>
    <row r="2217" spans="3:15" x14ac:dyDescent="0.25">
      <c r="C2217" t="s">
        <v>481</v>
      </c>
      <c r="D2217" t="s">
        <v>176</v>
      </c>
      <c r="E2217">
        <v>135402</v>
      </c>
      <c r="H2217" t="s">
        <v>1195</v>
      </c>
      <c r="K2217">
        <v>0</v>
      </c>
      <c r="M2217">
        <v>0</v>
      </c>
      <c r="O2217">
        <v>0</v>
      </c>
    </row>
    <row r="2218" spans="3:15" x14ac:dyDescent="0.25">
      <c r="C2218" t="s">
        <v>481</v>
      </c>
      <c r="D2218" t="s">
        <v>176</v>
      </c>
      <c r="E2218">
        <v>135403</v>
      </c>
      <c r="H2218" t="s">
        <v>1196</v>
      </c>
      <c r="K2218">
        <v>0</v>
      </c>
      <c r="M2218">
        <v>0</v>
      </c>
      <c r="O2218">
        <v>0</v>
      </c>
    </row>
    <row r="2219" spans="3:15" x14ac:dyDescent="0.25">
      <c r="C2219" t="s">
        <v>481</v>
      </c>
      <c r="D2219" t="s">
        <v>176</v>
      </c>
      <c r="E2219">
        <v>135404</v>
      </c>
      <c r="H2219" t="s">
        <v>1197</v>
      </c>
      <c r="K2219">
        <v>0</v>
      </c>
      <c r="M2219">
        <v>0</v>
      </c>
      <c r="O2219">
        <v>0</v>
      </c>
    </row>
    <row r="2220" spans="3:15" x14ac:dyDescent="0.25">
      <c r="C2220" t="s">
        <v>481</v>
      </c>
      <c r="D2220" t="s">
        <v>176</v>
      </c>
      <c r="E2220">
        <v>135405</v>
      </c>
      <c r="H2220" t="s">
        <v>1198</v>
      </c>
      <c r="K2220">
        <v>0</v>
      </c>
      <c r="M2220">
        <v>0</v>
      </c>
      <c r="O2220">
        <v>0</v>
      </c>
    </row>
    <row r="2221" spans="3:15" x14ac:dyDescent="0.25">
      <c r="C2221" t="s">
        <v>481</v>
      </c>
      <c r="D2221" t="s">
        <v>176</v>
      </c>
      <c r="E2221">
        <v>135406</v>
      </c>
      <c r="H2221" t="s">
        <v>1936</v>
      </c>
      <c r="K2221">
        <v>0</v>
      </c>
      <c r="M2221">
        <v>0</v>
      </c>
      <c r="O2221">
        <v>0</v>
      </c>
    </row>
    <row r="2222" spans="3:15" x14ac:dyDescent="0.25">
      <c r="C2222" t="s">
        <v>481</v>
      </c>
      <c r="D2222" t="s">
        <v>176</v>
      </c>
      <c r="E2222">
        <v>135407</v>
      </c>
      <c r="H2222" t="s">
        <v>1937</v>
      </c>
      <c r="K2222">
        <v>0</v>
      </c>
      <c r="M2222">
        <v>0</v>
      </c>
      <c r="O2222">
        <v>0</v>
      </c>
    </row>
    <row r="2223" spans="3:15" x14ac:dyDescent="0.25">
      <c r="C2223" t="s">
        <v>481</v>
      </c>
      <c r="D2223" t="s">
        <v>176</v>
      </c>
      <c r="E2223">
        <v>135500</v>
      </c>
      <c r="H2223" t="s">
        <v>1938</v>
      </c>
      <c r="K2223">
        <v>0</v>
      </c>
      <c r="M2223">
        <v>0</v>
      </c>
      <c r="O2223">
        <v>0</v>
      </c>
    </row>
    <row r="2224" spans="3:15" x14ac:dyDescent="0.25">
      <c r="C2224" t="s">
        <v>481</v>
      </c>
      <c r="D2224" t="s">
        <v>176</v>
      </c>
      <c r="E2224">
        <v>135501</v>
      </c>
      <c r="H2224" t="s">
        <v>1939</v>
      </c>
      <c r="K2224">
        <v>0</v>
      </c>
      <c r="M2224">
        <v>0</v>
      </c>
      <c r="O2224">
        <v>0</v>
      </c>
    </row>
    <row r="2225" spans="3:17" x14ac:dyDescent="0.25">
      <c r="C2225" t="s">
        <v>481</v>
      </c>
      <c r="D2225" t="s">
        <v>176</v>
      </c>
      <c r="E2225">
        <v>135502</v>
      </c>
      <c r="H2225" t="s">
        <v>1940</v>
      </c>
      <c r="K2225">
        <v>0</v>
      </c>
      <c r="M2225">
        <v>0</v>
      </c>
      <c r="O2225">
        <v>0</v>
      </c>
    </row>
    <row r="2226" spans="3:17" x14ac:dyDescent="0.25">
      <c r="C2226" t="s">
        <v>481</v>
      </c>
      <c r="D2226" t="s">
        <v>176</v>
      </c>
      <c r="E2226">
        <v>135503</v>
      </c>
      <c r="H2226" t="s">
        <v>1941</v>
      </c>
      <c r="K2226">
        <v>0</v>
      </c>
      <c r="M2226">
        <v>0</v>
      </c>
      <c r="O2226">
        <v>0</v>
      </c>
    </row>
    <row r="2227" spans="3:17" x14ac:dyDescent="0.25">
      <c r="C2227" t="s">
        <v>481</v>
      </c>
      <c r="D2227" t="s">
        <v>176</v>
      </c>
      <c r="E2227">
        <v>135504</v>
      </c>
      <c r="H2227" t="s">
        <v>1942</v>
      </c>
      <c r="K2227">
        <v>0</v>
      </c>
      <c r="M2227">
        <v>0</v>
      </c>
      <c r="O2227">
        <v>0</v>
      </c>
    </row>
    <row r="2228" spans="3:17" x14ac:dyDescent="0.25">
      <c r="C2228" t="s">
        <v>481</v>
      </c>
      <c r="D2228" t="s">
        <v>176</v>
      </c>
      <c r="E2228">
        <v>135505</v>
      </c>
      <c r="H2228" t="s">
        <v>1943</v>
      </c>
      <c r="K2228">
        <v>0</v>
      </c>
      <c r="M2228">
        <v>0</v>
      </c>
      <c r="O2228">
        <v>0</v>
      </c>
    </row>
    <row r="2229" spans="3:17" x14ac:dyDescent="0.25">
      <c r="C2229" t="s">
        <v>481</v>
      </c>
      <c r="D2229" t="s">
        <v>176</v>
      </c>
      <c r="E2229">
        <v>135506</v>
      </c>
      <c r="H2229" t="s">
        <v>560</v>
      </c>
      <c r="K2229" s="40">
        <v>913725.26</v>
      </c>
      <c r="M2229" s="40">
        <v>923572.94</v>
      </c>
      <c r="O2229" s="40">
        <v>-9847.68</v>
      </c>
      <c r="Q2229">
        <v>-1.1000000000000001</v>
      </c>
    </row>
    <row r="2230" spans="3:17" x14ac:dyDescent="0.25">
      <c r="C2230" t="s">
        <v>481</v>
      </c>
      <c r="D2230" t="s">
        <v>176</v>
      </c>
      <c r="E2230">
        <v>135600</v>
      </c>
      <c r="H2230" t="s">
        <v>1944</v>
      </c>
      <c r="K2230">
        <v>0</v>
      </c>
      <c r="M2230">
        <v>0</v>
      </c>
      <c r="O2230">
        <v>0</v>
      </c>
    </row>
    <row r="2231" spans="3:17" x14ac:dyDescent="0.25">
      <c r="C2231" t="s">
        <v>481</v>
      </c>
      <c r="D2231" t="s">
        <v>176</v>
      </c>
      <c r="E2231">
        <v>135601</v>
      </c>
      <c r="H2231" t="s">
        <v>1945</v>
      </c>
      <c r="K2231">
        <v>0</v>
      </c>
      <c r="M2231">
        <v>0</v>
      </c>
      <c r="O2231">
        <v>0</v>
      </c>
    </row>
    <row r="2232" spans="3:17" x14ac:dyDescent="0.25">
      <c r="C2232" t="s">
        <v>481</v>
      </c>
      <c r="D2232" t="s">
        <v>176</v>
      </c>
      <c r="E2232">
        <v>135602</v>
      </c>
      <c r="H2232" t="s">
        <v>561</v>
      </c>
      <c r="K2232" s="40">
        <v>2783825.39</v>
      </c>
      <c r="M2232" s="40">
        <v>2835468.9</v>
      </c>
      <c r="O2232" s="40">
        <v>-51643.51</v>
      </c>
      <c r="Q2232">
        <v>-1.8</v>
      </c>
    </row>
    <row r="2233" spans="3:17" x14ac:dyDescent="0.25">
      <c r="C2233" t="s">
        <v>481</v>
      </c>
      <c r="D2233" t="s">
        <v>176</v>
      </c>
      <c r="E2233">
        <v>135603</v>
      </c>
      <c r="H2233" t="s">
        <v>1946</v>
      </c>
      <c r="K2233">
        <v>0</v>
      </c>
      <c r="M2233">
        <v>0</v>
      </c>
      <c r="O2233">
        <v>0</v>
      </c>
    </row>
    <row r="2234" spans="3:17" x14ac:dyDescent="0.25">
      <c r="C2234" t="s">
        <v>481</v>
      </c>
      <c r="D2234" t="s">
        <v>176</v>
      </c>
      <c r="E2234">
        <v>135604</v>
      </c>
      <c r="H2234" t="s">
        <v>1947</v>
      </c>
      <c r="K2234">
        <v>0</v>
      </c>
      <c r="M2234">
        <v>0</v>
      </c>
      <c r="O2234">
        <v>0</v>
      </c>
    </row>
    <row r="2235" spans="3:17" x14ac:dyDescent="0.25">
      <c r="C2235" t="s">
        <v>481</v>
      </c>
      <c r="D2235" t="s">
        <v>176</v>
      </c>
      <c r="E2235">
        <v>135605</v>
      </c>
      <c r="H2235" t="s">
        <v>1948</v>
      </c>
      <c r="K2235">
        <v>0</v>
      </c>
      <c r="M2235">
        <v>0</v>
      </c>
      <c r="O2235">
        <v>0</v>
      </c>
    </row>
    <row r="2236" spans="3:17" x14ac:dyDescent="0.25">
      <c r="C2236" t="s">
        <v>481</v>
      </c>
      <c r="D2236" t="s">
        <v>176</v>
      </c>
      <c r="E2236">
        <v>135700</v>
      </c>
      <c r="H2236" t="s">
        <v>1949</v>
      </c>
      <c r="K2236">
        <v>0</v>
      </c>
      <c r="M2236">
        <v>0</v>
      </c>
      <c r="O2236">
        <v>0</v>
      </c>
    </row>
    <row r="2237" spans="3:17" x14ac:dyDescent="0.25">
      <c r="C2237" t="s">
        <v>481</v>
      </c>
      <c r="D2237" t="s">
        <v>176</v>
      </c>
      <c r="E2237">
        <v>135701</v>
      </c>
      <c r="H2237" t="s">
        <v>1950</v>
      </c>
      <c r="K2237">
        <v>0</v>
      </c>
      <c r="M2237">
        <v>0</v>
      </c>
      <c r="O2237">
        <v>0</v>
      </c>
    </row>
    <row r="2238" spans="3:17" x14ac:dyDescent="0.25">
      <c r="C2238" t="s">
        <v>481</v>
      </c>
      <c r="D2238" t="s">
        <v>176</v>
      </c>
      <c r="E2238">
        <v>135702</v>
      </c>
      <c r="H2238" t="s">
        <v>562</v>
      </c>
      <c r="K2238" s="40">
        <v>2797931.82</v>
      </c>
      <c r="M2238" s="40">
        <v>3568765.15</v>
      </c>
      <c r="O2238" s="40">
        <v>-770833.33</v>
      </c>
      <c r="Q2238">
        <v>-21.6</v>
      </c>
    </row>
    <row r="2239" spans="3:17" x14ac:dyDescent="0.25">
      <c r="C2239" t="s">
        <v>481</v>
      </c>
      <c r="D2239" t="s">
        <v>176</v>
      </c>
      <c r="E2239">
        <v>135703</v>
      </c>
      <c r="H2239" t="s">
        <v>1951</v>
      </c>
      <c r="K2239">
        <v>0</v>
      </c>
      <c r="M2239">
        <v>0</v>
      </c>
      <c r="O2239">
        <v>0</v>
      </c>
    </row>
    <row r="2240" spans="3:17" x14ac:dyDescent="0.25">
      <c r="C2240" t="s">
        <v>481</v>
      </c>
      <c r="D2240" t="s">
        <v>176</v>
      </c>
      <c r="E2240">
        <v>135704</v>
      </c>
      <c r="H2240" t="s">
        <v>1952</v>
      </c>
      <c r="K2240">
        <v>0</v>
      </c>
      <c r="M2240">
        <v>0</v>
      </c>
      <c r="O2240">
        <v>0</v>
      </c>
    </row>
    <row r="2241" spans="3:18" x14ac:dyDescent="0.25">
      <c r="C2241" t="s">
        <v>481</v>
      </c>
      <c r="D2241" t="s">
        <v>176</v>
      </c>
      <c r="E2241">
        <v>1135604</v>
      </c>
      <c r="H2241" t="s">
        <v>1953</v>
      </c>
      <c r="K2241">
        <v>0</v>
      </c>
      <c r="M2241">
        <v>0</v>
      </c>
      <c r="O2241">
        <v>0</v>
      </c>
    </row>
    <row r="2242" spans="3:18" x14ac:dyDescent="0.25">
      <c r="C2242" t="s">
        <v>481</v>
      </c>
      <c r="D2242" t="s">
        <v>176</v>
      </c>
      <c r="E2242">
        <v>1135704</v>
      </c>
      <c r="H2242" t="s">
        <v>1954</v>
      </c>
      <c r="K2242">
        <v>0</v>
      </c>
      <c r="M2242">
        <v>0</v>
      </c>
      <c r="O2242">
        <v>0</v>
      </c>
    </row>
    <row r="2243" spans="3:18" x14ac:dyDescent="0.25">
      <c r="E2243" t="s">
        <v>249</v>
      </c>
      <c r="K2243" s="40">
        <v>6816228.96</v>
      </c>
      <c r="M2243" s="40">
        <v>7840983.4400000004</v>
      </c>
      <c r="O2243" s="40">
        <v>-1024754.48</v>
      </c>
      <c r="Q2243">
        <v>-13.1</v>
      </c>
      <c r="R2243" t="s">
        <v>205</v>
      </c>
    </row>
    <row r="2244" spans="3:18" x14ac:dyDescent="0.25">
      <c r="C2244" t="s">
        <v>481</v>
      </c>
      <c r="D2244" t="s">
        <v>176</v>
      </c>
      <c r="E2244">
        <v>135100</v>
      </c>
      <c r="H2244" t="s">
        <v>563</v>
      </c>
      <c r="K2244">
        <v>0</v>
      </c>
      <c r="M2244">
        <v>0</v>
      </c>
      <c r="O2244">
        <v>0</v>
      </c>
    </row>
    <row r="2245" spans="3:18" x14ac:dyDescent="0.25">
      <c r="C2245" t="s">
        <v>481</v>
      </c>
      <c r="D2245" t="s">
        <v>176</v>
      </c>
      <c r="E2245">
        <v>135101</v>
      </c>
      <c r="H2245" t="s">
        <v>1215</v>
      </c>
      <c r="K2245">
        <v>0</v>
      </c>
      <c r="M2245">
        <v>0</v>
      </c>
      <c r="O2245">
        <v>0</v>
      </c>
    </row>
    <row r="2246" spans="3:18" x14ac:dyDescent="0.25">
      <c r="C2246" t="s">
        <v>481</v>
      </c>
      <c r="D2246" t="s">
        <v>176</v>
      </c>
      <c r="E2246">
        <v>135102</v>
      </c>
      <c r="H2246" t="s">
        <v>1216</v>
      </c>
      <c r="K2246">
        <v>0</v>
      </c>
      <c r="M2246">
        <v>0</v>
      </c>
      <c r="O2246">
        <v>0</v>
      </c>
    </row>
    <row r="2247" spans="3:18" x14ac:dyDescent="0.25">
      <c r="C2247" t="s">
        <v>481</v>
      </c>
      <c r="D2247" t="s">
        <v>176</v>
      </c>
      <c r="E2247">
        <v>135103</v>
      </c>
      <c r="H2247" t="s">
        <v>1217</v>
      </c>
      <c r="K2247">
        <v>0</v>
      </c>
      <c r="M2247">
        <v>0</v>
      </c>
      <c r="O2247">
        <v>0</v>
      </c>
    </row>
    <row r="2248" spans="3:18" x14ac:dyDescent="0.25">
      <c r="C2248" t="s">
        <v>481</v>
      </c>
      <c r="D2248" t="s">
        <v>176</v>
      </c>
      <c r="E2248">
        <v>135104</v>
      </c>
      <c r="H2248" t="s">
        <v>1218</v>
      </c>
      <c r="K2248">
        <v>0</v>
      </c>
      <c r="M2248">
        <v>0</v>
      </c>
      <c r="O2248">
        <v>0</v>
      </c>
    </row>
    <row r="2249" spans="3:18" x14ac:dyDescent="0.25">
      <c r="C2249" t="s">
        <v>481</v>
      </c>
      <c r="D2249" t="s">
        <v>176</v>
      </c>
      <c r="E2249">
        <v>135105</v>
      </c>
      <c r="H2249" t="s">
        <v>1219</v>
      </c>
      <c r="K2249">
        <v>0</v>
      </c>
      <c r="M2249">
        <v>0</v>
      </c>
      <c r="O2249">
        <v>0</v>
      </c>
    </row>
    <row r="2250" spans="3:18" x14ac:dyDescent="0.25">
      <c r="C2250" t="s">
        <v>481</v>
      </c>
      <c r="D2250" t="s">
        <v>176</v>
      </c>
      <c r="E2250">
        <v>135106</v>
      </c>
      <c r="H2250" t="s">
        <v>1220</v>
      </c>
      <c r="K2250">
        <v>0</v>
      </c>
      <c r="M2250">
        <v>0</v>
      </c>
      <c r="O2250">
        <v>0</v>
      </c>
    </row>
    <row r="2251" spans="3:18" x14ac:dyDescent="0.25">
      <c r="C2251" t="s">
        <v>481</v>
      </c>
      <c r="D2251" t="s">
        <v>176</v>
      </c>
      <c r="E2251">
        <v>135107</v>
      </c>
      <c r="H2251" t="s">
        <v>1221</v>
      </c>
      <c r="K2251">
        <v>0</v>
      </c>
      <c r="M2251">
        <v>0</v>
      </c>
      <c r="O2251">
        <v>0</v>
      </c>
    </row>
    <row r="2252" spans="3:18" x14ac:dyDescent="0.25">
      <c r="C2252" t="s">
        <v>481</v>
      </c>
      <c r="D2252" t="s">
        <v>176</v>
      </c>
      <c r="E2252">
        <v>135108</v>
      </c>
      <c r="H2252" t="s">
        <v>1222</v>
      </c>
      <c r="K2252">
        <v>0</v>
      </c>
      <c r="M2252">
        <v>0</v>
      </c>
      <c r="O2252">
        <v>0</v>
      </c>
    </row>
    <row r="2253" spans="3:18" x14ac:dyDescent="0.25">
      <c r="C2253" t="s">
        <v>481</v>
      </c>
      <c r="D2253" t="s">
        <v>176</v>
      </c>
      <c r="E2253">
        <v>135109</v>
      </c>
      <c r="H2253" t="s">
        <v>1223</v>
      </c>
      <c r="K2253">
        <v>0</v>
      </c>
      <c r="M2253">
        <v>0</v>
      </c>
      <c r="O2253">
        <v>0</v>
      </c>
    </row>
    <row r="2254" spans="3:18" x14ac:dyDescent="0.25">
      <c r="C2254" t="s">
        <v>481</v>
      </c>
      <c r="D2254" t="s">
        <v>176</v>
      </c>
      <c r="E2254">
        <v>135110</v>
      </c>
      <c r="H2254" t="s">
        <v>1224</v>
      </c>
      <c r="K2254">
        <v>0</v>
      </c>
      <c r="M2254">
        <v>0</v>
      </c>
      <c r="O2254">
        <v>0</v>
      </c>
    </row>
    <row r="2255" spans="3:18" x14ac:dyDescent="0.25">
      <c r="C2255" t="s">
        <v>481</v>
      </c>
      <c r="D2255" t="s">
        <v>176</v>
      </c>
      <c r="E2255">
        <v>135111</v>
      </c>
      <c r="H2255" t="s">
        <v>1225</v>
      </c>
      <c r="K2255">
        <v>0</v>
      </c>
      <c r="M2255">
        <v>0</v>
      </c>
      <c r="O2255">
        <v>0</v>
      </c>
    </row>
    <row r="2256" spans="3:18" x14ac:dyDescent="0.25">
      <c r="C2256" t="s">
        <v>481</v>
      </c>
      <c r="D2256" t="s">
        <v>176</v>
      </c>
      <c r="E2256">
        <v>135112</v>
      </c>
      <c r="H2256" t="s">
        <v>1226</v>
      </c>
      <c r="K2256">
        <v>0</v>
      </c>
      <c r="M2256">
        <v>0</v>
      </c>
      <c r="O2256">
        <v>0</v>
      </c>
    </row>
    <row r="2257" spans="3:17" x14ac:dyDescent="0.25">
      <c r="C2257" t="s">
        <v>481</v>
      </c>
      <c r="D2257" t="s">
        <v>176</v>
      </c>
      <c r="E2257">
        <v>135113</v>
      </c>
      <c r="H2257" t="s">
        <v>1227</v>
      </c>
      <c r="K2257">
        <v>0</v>
      </c>
      <c r="M2257">
        <v>0</v>
      </c>
      <c r="O2257">
        <v>0</v>
      </c>
    </row>
    <row r="2258" spans="3:17" x14ac:dyDescent="0.25">
      <c r="C2258" t="s">
        <v>481</v>
      </c>
      <c r="D2258" t="s">
        <v>176</v>
      </c>
      <c r="E2258">
        <v>135114</v>
      </c>
      <c r="H2258" t="s">
        <v>1228</v>
      </c>
      <c r="K2258">
        <v>0</v>
      </c>
      <c r="M2258">
        <v>0</v>
      </c>
      <c r="O2258">
        <v>0</v>
      </c>
    </row>
    <row r="2259" spans="3:17" x14ac:dyDescent="0.25">
      <c r="C2259" t="s">
        <v>481</v>
      </c>
      <c r="D2259" t="s">
        <v>176</v>
      </c>
      <c r="E2259">
        <v>135115</v>
      </c>
      <c r="H2259" t="s">
        <v>1229</v>
      </c>
      <c r="K2259">
        <v>0</v>
      </c>
      <c r="M2259">
        <v>0</v>
      </c>
      <c r="O2259">
        <v>0</v>
      </c>
    </row>
    <row r="2260" spans="3:17" x14ac:dyDescent="0.25">
      <c r="C2260" t="s">
        <v>481</v>
      </c>
      <c r="D2260" t="s">
        <v>176</v>
      </c>
      <c r="E2260">
        <v>135116</v>
      </c>
      <c r="H2260" t="s">
        <v>1230</v>
      </c>
      <c r="K2260">
        <v>0</v>
      </c>
      <c r="M2260">
        <v>0</v>
      </c>
      <c r="O2260">
        <v>0</v>
      </c>
    </row>
    <row r="2261" spans="3:17" x14ac:dyDescent="0.25">
      <c r="C2261" t="s">
        <v>481</v>
      </c>
      <c r="D2261" t="s">
        <v>176</v>
      </c>
      <c r="E2261">
        <v>135118</v>
      </c>
      <c r="H2261" t="s">
        <v>1231</v>
      </c>
      <c r="K2261">
        <v>0</v>
      </c>
      <c r="M2261">
        <v>0</v>
      </c>
      <c r="O2261">
        <v>0</v>
      </c>
    </row>
    <row r="2262" spans="3:17" x14ac:dyDescent="0.25">
      <c r="C2262" t="s">
        <v>481</v>
      </c>
      <c r="D2262" t="s">
        <v>176</v>
      </c>
      <c r="E2262">
        <v>135120</v>
      </c>
      <c r="H2262" t="s">
        <v>563</v>
      </c>
      <c r="K2262" s="40">
        <v>3662188.6</v>
      </c>
      <c r="M2262" s="40">
        <v>3716431.67</v>
      </c>
      <c r="O2262" s="40">
        <v>-54243.07</v>
      </c>
      <c r="Q2262">
        <v>-1.5</v>
      </c>
    </row>
    <row r="2263" spans="3:17" x14ac:dyDescent="0.25">
      <c r="C2263" t="s">
        <v>481</v>
      </c>
      <c r="D2263" t="s">
        <v>176</v>
      </c>
      <c r="E2263">
        <v>135121</v>
      </c>
      <c r="H2263" t="s">
        <v>1215</v>
      </c>
      <c r="K2263">
        <v>0</v>
      </c>
      <c r="M2263">
        <v>0</v>
      </c>
      <c r="O2263">
        <v>0</v>
      </c>
    </row>
    <row r="2264" spans="3:17" x14ac:dyDescent="0.25">
      <c r="C2264" t="s">
        <v>481</v>
      </c>
      <c r="D2264" t="s">
        <v>176</v>
      </c>
      <c r="E2264">
        <v>135122</v>
      </c>
      <c r="H2264" t="s">
        <v>1216</v>
      </c>
      <c r="K2264">
        <v>0</v>
      </c>
      <c r="M2264">
        <v>0</v>
      </c>
      <c r="O2264">
        <v>0</v>
      </c>
    </row>
    <row r="2265" spans="3:17" x14ac:dyDescent="0.25">
      <c r="C2265" t="s">
        <v>481</v>
      </c>
      <c r="D2265" t="s">
        <v>176</v>
      </c>
      <c r="E2265">
        <v>135123</v>
      </c>
      <c r="H2265" t="s">
        <v>1217</v>
      </c>
      <c r="K2265">
        <v>0</v>
      </c>
      <c r="M2265">
        <v>0</v>
      </c>
      <c r="O2265">
        <v>0</v>
      </c>
    </row>
    <row r="2266" spans="3:17" x14ac:dyDescent="0.25">
      <c r="C2266" t="s">
        <v>481</v>
      </c>
      <c r="D2266" t="s">
        <v>176</v>
      </c>
      <c r="E2266">
        <v>135124</v>
      </c>
      <c r="H2266" t="s">
        <v>1218</v>
      </c>
      <c r="K2266">
        <v>0</v>
      </c>
      <c r="M2266">
        <v>0</v>
      </c>
      <c r="O2266">
        <v>0</v>
      </c>
    </row>
    <row r="2267" spans="3:17" x14ac:dyDescent="0.25">
      <c r="C2267" t="s">
        <v>481</v>
      </c>
      <c r="D2267" t="s">
        <v>176</v>
      </c>
      <c r="E2267">
        <v>135125</v>
      </c>
      <c r="H2267" t="s">
        <v>1219</v>
      </c>
      <c r="K2267">
        <v>0</v>
      </c>
      <c r="M2267">
        <v>0</v>
      </c>
      <c r="O2267">
        <v>0</v>
      </c>
    </row>
    <row r="2268" spans="3:17" x14ac:dyDescent="0.25">
      <c r="C2268" t="s">
        <v>481</v>
      </c>
      <c r="D2268" t="s">
        <v>176</v>
      </c>
      <c r="E2268">
        <v>135126</v>
      </c>
      <c r="H2268" t="s">
        <v>1232</v>
      </c>
      <c r="K2268">
        <v>0</v>
      </c>
      <c r="M2268">
        <v>0</v>
      </c>
      <c r="O2268">
        <v>0</v>
      </c>
    </row>
    <row r="2269" spans="3:17" x14ac:dyDescent="0.25">
      <c r="C2269" t="s">
        <v>481</v>
      </c>
      <c r="D2269" t="s">
        <v>176</v>
      </c>
      <c r="E2269">
        <v>135127</v>
      </c>
      <c r="H2269" t="s">
        <v>1221</v>
      </c>
      <c r="K2269">
        <v>0</v>
      </c>
      <c r="M2269">
        <v>0</v>
      </c>
      <c r="O2269">
        <v>0</v>
      </c>
    </row>
    <row r="2270" spans="3:17" x14ac:dyDescent="0.25">
      <c r="C2270" t="s">
        <v>481</v>
      </c>
      <c r="D2270" t="s">
        <v>176</v>
      </c>
      <c r="E2270">
        <v>135128</v>
      </c>
      <c r="H2270" t="s">
        <v>1222</v>
      </c>
      <c r="K2270">
        <v>0</v>
      </c>
      <c r="M2270">
        <v>0</v>
      </c>
      <c r="O2270">
        <v>0</v>
      </c>
    </row>
    <row r="2271" spans="3:17" x14ac:dyDescent="0.25">
      <c r="C2271" t="s">
        <v>481</v>
      </c>
      <c r="D2271" t="s">
        <v>176</v>
      </c>
      <c r="E2271">
        <v>135129</v>
      </c>
      <c r="H2271" t="s">
        <v>1223</v>
      </c>
      <c r="K2271">
        <v>0</v>
      </c>
      <c r="M2271">
        <v>0</v>
      </c>
      <c r="O2271">
        <v>0</v>
      </c>
    </row>
    <row r="2272" spans="3:17" x14ac:dyDescent="0.25">
      <c r="C2272" t="s">
        <v>481</v>
      </c>
      <c r="D2272" t="s">
        <v>176</v>
      </c>
      <c r="E2272">
        <v>135130</v>
      </c>
      <c r="H2272" t="s">
        <v>1224</v>
      </c>
      <c r="K2272">
        <v>0</v>
      </c>
      <c r="M2272">
        <v>0</v>
      </c>
      <c r="O2272">
        <v>0</v>
      </c>
    </row>
    <row r="2273" spans="3:18" x14ac:dyDescent="0.25">
      <c r="C2273" t="s">
        <v>481</v>
      </c>
      <c r="D2273" t="s">
        <v>176</v>
      </c>
      <c r="E2273">
        <v>135131</v>
      </c>
      <c r="H2273" t="s">
        <v>1225</v>
      </c>
      <c r="K2273">
        <v>0</v>
      </c>
      <c r="M2273">
        <v>0</v>
      </c>
      <c r="O2273">
        <v>0</v>
      </c>
    </row>
    <row r="2274" spans="3:18" x14ac:dyDescent="0.25">
      <c r="C2274" t="s">
        <v>481</v>
      </c>
      <c r="D2274" t="s">
        <v>176</v>
      </c>
      <c r="E2274">
        <v>135132</v>
      </c>
      <c r="H2274" t="s">
        <v>1226</v>
      </c>
      <c r="K2274">
        <v>0</v>
      </c>
      <c r="M2274">
        <v>0</v>
      </c>
      <c r="O2274">
        <v>0</v>
      </c>
    </row>
    <row r="2275" spans="3:18" x14ac:dyDescent="0.25">
      <c r="C2275" t="s">
        <v>481</v>
      </c>
      <c r="D2275" t="s">
        <v>176</v>
      </c>
      <c r="E2275">
        <v>135133</v>
      </c>
      <c r="H2275" t="s">
        <v>1227</v>
      </c>
      <c r="K2275">
        <v>0</v>
      </c>
      <c r="M2275">
        <v>0</v>
      </c>
      <c r="O2275">
        <v>0</v>
      </c>
    </row>
    <row r="2276" spans="3:18" x14ac:dyDescent="0.25">
      <c r="C2276" t="s">
        <v>481</v>
      </c>
      <c r="D2276" t="s">
        <v>176</v>
      </c>
      <c r="E2276">
        <v>135134</v>
      </c>
      <c r="H2276" t="s">
        <v>1228</v>
      </c>
      <c r="K2276">
        <v>0</v>
      </c>
      <c r="M2276">
        <v>0</v>
      </c>
      <c r="O2276">
        <v>0</v>
      </c>
    </row>
    <row r="2277" spans="3:18" x14ac:dyDescent="0.25">
      <c r="C2277" t="s">
        <v>481</v>
      </c>
      <c r="D2277" t="s">
        <v>176</v>
      </c>
      <c r="E2277">
        <v>135135</v>
      </c>
      <c r="H2277" t="s">
        <v>1229</v>
      </c>
      <c r="K2277">
        <v>0</v>
      </c>
      <c r="M2277">
        <v>0</v>
      </c>
      <c r="O2277">
        <v>0</v>
      </c>
    </row>
    <row r="2278" spans="3:18" x14ac:dyDescent="0.25">
      <c r="C2278" t="s">
        <v>481</v>
      </c>
      <c r="D2278" t="s">
        <v>176</v>
      </c>
      <c r="E2278">
        <v>135136</v>
      </c>
      <c r="H2278" t="s">
        <v>1230</v>
      </c>
      <c r="K2278">
        <v>0</v>
      </c>
      <c r="M2278">
        <v>0</v>
      </c>
      <c r="O2278">
        <v>0</v>
      </c>
    </row>
    <row r="2279" spans="3:18" x14ac:dyDescent="0.25">
      <c r="C2279" t="s">
        <v>481</v>
      </c>
      <c r="D2279" t="s">
        <v>176</v>
      </c>
      <c r="E2279">
        <v>135138</v>
      </c>
      <c r="H2279" t="s">
        <v>1231</v>
      </c>
      <c r="K2279">
        <v>0</v>
      </c>
      <c r="M2279">
        <v>0</v>
      </c>
      <c r="O2279">
        <v>0</v>
      </c>
    </row>
    <row r="2280" spans="3:18" x14ac:dyDescent="0.25">
      <c r="C2280" t="s">
        <v>481</v>
      </c>
      <c r="D2280" t="s">
        <v>176</v>
      </c>
      <c r="E2280">
        <v>135144</v>
      </c>
      <c r="H2280" t="s">
        <v>1955</v>
      </c>
      <c r="K2280">
        <v>0</v>
      </c>
      <c r="M2280">
        <v>0</v>
      </c>
      <c r="O2280">
        <v>0</v>
      </c>
    </row>
    <row r="2281" spans="3:18" x14ac:dyDescent="0.25">
      <c r="C2281" t="s">
        <v>481</v>
      </c>
      <c r="D2281" t="s">
        <v>176</v>
      </c>
      <c r="E2281">
        <v>135147</v>
      </c>
      <c r="H2281" t="s">
        <v>1956</v>
      </c>
      <c r="K2281">
        <v>0</v>
      </c>
      <c r="M2281">
        <v>0</v>
      </c>
      <c r="O2281">
        <v>0</v>
      </c>
    </row>
    <row r="2282" spans="3:18" x14ac:dyDescent="0.25">
      <c r="C2282" t="s">
        <v>481</v>
      </c>
      <c r="D2282" t="s">
        <v>176</v>
      </c>
      <c r="E2282">
        <v>135148</v>
      </c>
      <c r="H2282" t="s">
        <v>1957</v>
      </c>
      <c r="K2282">
        <v>0</v>
      </c>
      <c r="M2282">
        <v>0</v>
      </c>
      <c r="O2282">
        <v>0</v>
      </c>
    </row>
    <row r="2283" spans="3:18" x14ac:dyDescent="0.25">
      <c r="E2283" t="s">
        <v>564</v>
      </c>
      <c r="K2283" s="40">
        <v>3662188.6</v>
      </c>
      <c r="M2283" s="40">
        <v>3716431.67</v>
      </c>
      <c r="O2283" s="40">
        <v>-54243.07</v>
      </c>
      <c r="Q2283">
        <v>-1.5</v>
      </c>
      <c r="R2283" t="s">
        <v>205</v>
      </c>
    </row>
    <row r="2284" spans="3:18" x14ac:dyDescent="0.25">
      <c r="C2284" t="s">
        <v>481</v>
      </c>
      <c r="D2284" t="s">
        <v>176</v>
      </c>
      <c r="E2284">
        <v>135117</v>
      </c>
      <c r="H2284" t="s">
        <v>1238</v>
      </c>
      <c r="K2284">
        <v>0</v>
      </c>
      <c r="M2284">
        <v>0</v>
      </c>
      <c r="O2284">
        <v>0</v>
      </c>
    </row>
    <row r="2285" spans="3:18" x14ac:dyDescent="0.25">
      <c r="C2285" t="s">
        <v>481</v>
      </c>
      <c r="D2285" t="s">
        <v>176</v>
      </c>
      <c r="E2285">
        <v>135137</v>
      </c>
      <c r="H2285" t="s">
        <v>1238</v>
      </c>
      <c r="K2285">
        <v>0</v>
      </c>
      <c r="M2285">
        <v>0</v>
      </c>
      <c r="O2285">
        <v>0</v>
      </c>
    </row>
    <row r="2286" spans="3:18" x14ac:dyDescent="0.25">
      <c r="C2286" t="s">
        <v>481</v>
      </c>
      <c r="D2286" t="s">
        <v>176</v>
      </c>
      <c r="E2286">
        <v>135149</v>
      </c>
      <c r="H2286" t="s">
        <v>1958</v>
      </c>
      <c r="K2286">
        <v>0</v>
      </c>
      <c r="M2286">
        <v>0</v>
      </c>
      <c r="O2286">
        <v>0</v>
      </c>
    </row>
    <row r="2287" spans="3:18" x14ac:dyDescent="0.25">
      <c r="E2287" t="s">
        <v>1239</v>
      </c>
      <c r="K2287">
        <v>0</v>
      </c>
      <c r="M2287">
        <v>0</v>
      </c>
      <c r="O2287">
        <v>0</v>
      </c>
      <c r="R2287" t="s">
        <v>205</v>
      </c>
    </row>
    <row r="2288" spans="3:18" x14ac:dyDescent="0.25">
      <c r="C2288" t="s">
        <v>481</v>
      </c>
      <c r="D2288" t="s">
        <v>176</v>
      </c>
      <c r="E2288">
        <v>135143</v>
      </c>
      <c r="H2288" t="s">
        <v>1959</v>
      </c>
      <c r="K2288">
        <v>0</v>
      </c>
      <c r="M2288">
        <v>0</v>
      </c>
      <c r="O2288">
        <v>0</v>
      </c>
    </row>
    <row r="2289" spans="3:18" x14ac:dyDescent="0.25">
      <c r="C2289" t="s">
        <v>481</v>
      </c>
      <c r="D2289" t="s">
        <v>176</v>
      </c>
      <c r="E2289">
        <v>135150</v>
      </c>
      <c r="H2289" t="s">
        <v>1960</v>
      </c>
      <c r="K2289">
        <v>0</v>
      </c>
      <c r="M2289">
        <v>0</v>
      </c>
      <c r="O2289">
        <v>0</v>
      </c>
    </row>
    <row r="2290" spans="3:18" x14ac:dyDescent="0.25">
      <c r="K2290">
        <v>0</v>
      </c>
      <c r="M2290">
        <v>0</v>
      </c>
      <c r="O2290">
        <v>0</v>
      </c>
      <c r="R2290" t="s">
        <v>205</v>
      </c>
    </row>
    <row r="2291" spans="3:18" x14ac:dyDescent="0.25">
      <c r="C2291" t="s">
        <v>481</v>
      </c>
      <c r="D2291" t="s">
        <v>176</v>
      </c>
      <c r="E2291">
        <v>135146</v>
      </c>
      <c r="H2291" t="s">
        <v>1961</v>
      </c>
      <c r="K2291">
        <v>0</v>
      </c>
      <c r="M2291">
        <v>0</v>
      </c>
      <c r="O2291">
        <v>0</v>
      </c>
    </row>
    <row r="2292" spans="3:18" x14ac:dyDescent="0.25">
      <c r="C2292" t="s">
        <v>481</v>
      </c>
      <c r="D2292" t="s">
        <v>176</v>
      </c>
      <c r="E2292">
        <v>135151</v>
      </c>
      <c r="H2292" t="s">
        <v>1962</v>
      </c>
      <c r="K2292">
        <v>0</v>
      </c>
      <c r="M2292">
        <v>0</v>
      </c>
      <c r="O2292">
        <v>0</v>
      </c>
    </row>
    <row r="2293" spans="3:18" x14ac:dyDescent="0.25">
      <c r="K2293">
        <v>0</v>
      </c>
      <c r="M2293">
        <v>0</v>
      </c>
      <c r="O2293">
        <v>0</v>
      </c>
      <c r="R2293" t="s">
        <v>205</v>
      </c>
    </row>
    <row r="2294" spans="3:18" x14ac:dyDescent="0.25">
      <c r="C2294" t="s">
        <v>481</v>
      </c>
      <c r="D2294" t="s">
        <v>176</v>
      </c>
      <c r="E2294">
        <v>135145</v>
      </c>
      <c r="H2294" t="s">
        <v>1963</v>
      </c>
      <c r="K2294">
        <v>0</v>
      </c>
      <c r="M2294">
        <v>0</v>
      </c>
      <c r="O2294">
        <v>0</v>
      </c>
    </row>
    <row r="2295" spans="3:18" x14ac:dyDescent="0.25">
      <c r="C2295" t="s">
        <v>481</v>
      </c>
      <c r="D2295" t="s">
        <v>176</v>
      </c>
      <c r="E2295">
        <v>135152</v>
      </c>
      <c r="H2295" t="s">
        <v>1964</v>
      </c>
      <c r="K2295">
        <v>0</v>
      </c>
      <c r="M2295">
        <v>0</v>
      </c>
      <c r="O2295">
        <v>0</v>
      </c>
    </row>
    <row r="2296" spans="3:18" x14ac:dyDescent="0.25">
      <c r="C2296" t="s">
        <v>481</v>
      </c>
      <c r="D2296" t="s">
        <v>176</v>
      </c>
      <c r="E2296">
        <v>135154</v>
      </c>
      <c r="H2296" t="s">
        <v>1965</v>
      </c>
      <c r="K2296">
        <v>0</v>
      </c>
      <c r="M2296">
        <v>0</v>
      </c>
      <c r="O2296">
        <v>0</v>
      </c>
    </row>
    <row r="2297" spans="3:18" x14ac:dyDescent="0.25">
      <c r="K2297">
        <v>0</v>
      </c>
      <c r="M2297">
        <v>0</v>
      </c>
      <c r="O2297">
        <v>0</v>
      </c>
      <c r="R2297" t="s">
        <v>205</v>
      </c>
    </row>
    <row r="2298" spans="3:18" x14ac:dyDescent="0.25">
      <c r="C2298" t="s">
        <v>481</v>
      </c>
      <c r="D2298" t="s">
        <v>176</v>
      </c>
      <c r="E2298">
        <v>132006</v>
      </c>
      <c r="H2298" t="s">
        <v>1240</v>
      </c>
      <c r="K2298">
        <v>0</v>
      </c>
      <c r="M2298">
        <v>0</v>
      </c>
      <c r="O2298">
        <v>0</v>
      </c>
    </row>
    <row r="2299" spans="3:18" x14ac:dyDescent="0.25">
      <c r="C2299" t="s">
        <v>481</v>
      </c>
      <c r="D2299" t="s">
        <v>176</v>
      </c>
      <c r="E2299">
        <v>135200</v>
      </c>
      <c r="H2299" t="s">
        <v>1241</v>
      </c>
      <c r="K2299">
        <v>0</v>
      </c>
      <c r="M2299">
        <v>0</v>
      </c>
      <c r="O2299">
        <v>0</v>
      </c>
    </row>
    <row r="2300" spans="3:18" x14ac:dyDescent="0.25">
      <c r="C2300" t="s">
        <v>481</v>
      </c>
      <c r="D2300" t="s">
        <v>176</v>
      </c>
      <c r="E2300">
        <v>135201</v>
      </c>
      <c r="H2300" t="s">
        <v>1966</v>
      </c>
      <c r="K2300">
        <v>0</v>
      </c>
      <c r="M2300">
        <v>0</v>
      </c>
      <c r="O2300">
        <v>0</v>
      </c>
    </row>
    <row r="2301" spans="3:18" x14ac:dyDescent="0.25">
      <c r="C2301" t="s">
        <v>481</v>
      </c>
      <c r="D2301" t="s">
        <v>176</v>
      </c>
      <c r="E2301">
        <v>135450</v>
      </c>
      <c r="H2301" t="s">
        <v>1242</v>
      </c>
      <c r="K2301">
        <v>0</v>
      </c>
      <c r="M2301">
        <v>0</v>
      </c>
      <c r="O2301">
        <v>0</v>
      </c>
    </row>
    <row r="2302" spans="3:18" x14ac:dyDescent="0.25">
      <c r="C2302" t="s">
        <v>481</v>
      </c>
      <c r="D2302" t="s">
        <v>176</v>
      </c>
      <c r="E2302">
        <v>136253</v>
      </c>
      <c r="H2302" t="s">
        <v>1243</v>
      </c>
      <c r="K2302">
        <v>0</v>
      </c>
      <c r="M2302">
        <v>0</v>
      </c>
      <c r="O2302">
        <v>0</v>
      </c>
    </row>
    <row r="2303" spans="3:18" x14ac:dyDescent="0.25">
      <c r="C2303" t="s">
        <v>481</v>
      </c>
      <c r="D2303" t="s">
        <v>176</v>
      </c>
      <c r="E2303">
        <v>138000</v>
      </c>
      <c r="H2303" t="s">
        <v>565</v>
      </c>
      <c r="K2303" s="40">
        <v>9661.5499999999993</v>
      </c>
      <c r="M2303" s="40">
        <v>9661.5499999999993</v>
      </c>
      <c r="O2303">
        <v>0</v>
      </c>
    </row>
    <row r="2304" spans="3:18" x14ac:dyDescent="0.25">
      <c r="C2304" t="s">
        <v>481</v>
      </c>
      <c r="D2304" t="s">
        <v>176</v>
      </c>
      <c r="E2304">
        <v>138001</v>
      </c>
      <c r="H2304" t="s">
        <v>566</v>
      </c>
      <c r="K2304" s="40">
        <v>3280.8</v>
      </c>
      <c r="M2304" s="40">
        <v>3280.8</v>
      </c>
      <c r="O2304">
        <v>0</v>
      </c>
    </row>
    <row r="2305" spans="3:17" x14ac:dyDescent="0.25">
      <c r="C2305" t="s">
        <v>481</v>
      </c>
      <c r="D2305" t="s">
        <v>176</v>
      </c>
      <c r="E2305">
        <v>138002</v>
      </c>
      <c r="H2305" t="s">
        <v>567</v>
      </c>
      <c r="K2305" s="40">
        <v>144500</v>
      </c>
      <c r="M2305" s="40">
        <v>144500</v>
      </c>
      <c r="O2305">
        <v>0</v>
      </c>
    </row>
    <row r="2306" spans="3:17" x14ac:dyDescent="0.25">
      <c r="C2306" t="s">
        <v>481</v>
      </c>
      <c r="D2306" t="s">
        <v>176</v>
      </c>
      <c r="E2306">
        <v>138003</v>
      </c>
      <c r="H2306" t="s">
        <v>568</v>
      </c>
      <c r="K2306" s="40">
        <v>509069.78</v>
      </c>
      <c r="M2306" s="40">
        <v>509069.78</v>
      </c>
      <c r="O2306">
        <v>0</v>
      </c>
    </row>
    <row r="2307" spans="3:17" x14ac:dyDescent="0.25">
      <c r="C2307" t="s">
        <v>481</v>
      </c>
      <c r="D2307" t="s">
        <v>176</v>
      </c>
      <c r="E2307">
        <v>138004</v>
      </c>
      <c r="H2307" t="s">
        <v>1967</v>
      </c>
      <c r="K2307">
        <v>0</v>
      </c>
      <c r="M2307">
        <v>0</v>
      </c>
      <c r="O2307">
        <v>0</v>
      </c>
    </row>
    <row r="2308" spans="3:17" x14ac:dyDescent="0.25">
      <c r="C2308" t="s">
        <v>481</v>
      </c>
      <c r="D2308" t="s">
        <v>176</v>
      </c>
      <c r="E2308">
        <v>138005</v>
      </c>
      <c r="H2308" t="s">
        <v>569</v>
      </c>
      <c r="K2308" s="40">
        <v>20900</v>
      </c>
      <c r="M2308" s="40">
        <v>20900</v>
      </c>
      <c r="O2308">
        <v>0</v>
      </c>
    </row>
    <row r="2309" spans="3:17" x14ac:dyDescent="0.25">
      <c r="C2309" t="s">
        <v>481</v>
      </c>
      <c r="D2309" t="s">
        <v>176</v>
      </c>
      <c r="E2309">
        <v>138010</v>
      </c>
      <c r="H2309" t="s">
        <v>570</v>
      </c>
      <c r="K2309" s="40">
        <v>189168.57</v>
      </c>
      <c r="M2309" s="40">
        <v>189168.57</v>
      </c>
      <c r="O2309">
        <v>0</v>
      </c>
    </row>
    <row r="2310" spans="3:17" x14ac:dyDescent="0.25">
      <c r="C2310" t="s">
        <v>481</v>
      </c>
      <c r="D2310" t="s">
        <v>176</v>
      </c>
      <c r="E2310">
        <v>138100</v>
      </c>
      <c r="H2310" t="s">
        <v>571</v>
      </c>
      <c r="K2310" s="40">
        <v>4359826.12</v>
      </c>
      <c r="M2310" s="40">
        <v>4547244.1100000003</v>
      </c>
      <c r="O2310" s="40">
        <v>-187417.99</v>
      </c>
      <c r="Q2310">
        <v>-4.0999999999999996</v>
      </c>
    </row>
    <row r="2311" spans="3:17" x14ac:dyDescent="0.25">
      <c r="C2311" t="s">
        <v>481</v>
      </c>
      <c r="D2311" t="s">
        <v>176</v>
      </c>
      <c r="E2311">
        <v>138101</v>
      </c>
      <c r="H2311" t="s">
        <v>1968</v>
      </c>
      <c r="K2311">
        <v>0</v>
      </c>
      <c r="M2311">
        <v>0</v>
      </c>
      <c r="O2311">
        <v>0</v>
      </c>
    </row>
    <row r="2312" spans="3:17" x14ac:dyDescent="0.25">
      <c r="C2312" t="s">
        <v>481</v>
      </c>
      <c r="D2312" t="s">
        <v>176</v>
      </c>
      <c r="E2312">
        <v>138200</v>
      </c>
      <c r="H2312" t="s">
        <v>572</v>
      </c>
      <c r="K2312" s="40">
        <v>35819.230000000003</v>
      </c>
      <c r="M2312" s="40">
        <v>35819.230000000003</v>
      </c>
      <c r="O2312">
        <v>0</v>
      </c>
    </row>
    <row r="2313" spans="3:17" x14ac:dyDescent="0.25">
      <c r="C2313" t="s">
        <v>481</v>
      </c>
      <c r="D2313" t="s">
        <v>176</v>
      </c>
      <c r="E2313">
        <v>138201</v>
      </c>
      <c r="H2313" t="s">
        <v>1244</v>
      </c>
      <c r="K2313">
        <v>0</v>
      </c>
      <c r="M2313">
        <v>0</v>
      </c>
      <c r="O2313">
        <v>0</v>
      </c>
    </row>
    <row r="2314" spans="3:17" x14ac:dyDescent="0.25">
      <c r="C2314" t="s">
        <v>481</v>
      </c>
      <c r="D2314" t="s">
        <v>176</v>
      </c>
      <c r="E2314">
        <v>138202</v>
      </c>
      <c r="H2314" t="s">
        <v>1245</v>
      </c>
      <c r="K2314">
        <v>0</v>
      </c>
      <c r="M2314">
        <v>0</v>
      </c>
      <c r="O2314">
        <v>0</v>
      </c>
    </row>
    <row r="2315" spans="3:17" x14ac:dyDescent="0.25">
      <c r="C2315" t="s">
        <v>481</v>
      </c>
      <c r="D2315" t="s">
        <v>176</v>
      </c>
      <c r="E2315">
        <v>138203</v>
      </c>
      <c r="H2315" t="s">
        <v>1246</v>
      </c>
      <c r="K2315">
        <v>0</v>
      </c>
      <c r="M2315">
        <v>0</v>
      </c>
      <c r="O2315">
        <v>0</v>
      </c>
    </row>
    <row r="2316" spans="3:17" x14ac:dyDescent="0.25">
      <c r="C2316" t="s">
        <v>481</v>
      </c>
      <c r="D2316" t="s">
        <v>176</v>
      </c>
      <c r="E2316">
        <v>138204</v>
      </c>
      <c r="H2316" t="s">
        <v>1247</v>
      </c>
      <c r="K2316">
        <v>0</v>
      </c>
      <c r="M2316">
        <v>0</v>
      </c>
      <c r="O2316">
        <v>0</v>
      </c>
    </row>
    <row r="2317" spans="3:17" x14ac:dyDescent="0.25">
      <c r="C2317" t="s">
        <v>481</v>
      </c>
      <c r="D2317" t="s">
        <v>176</v>
      </c>
      <c r="E2317">
        <v>138205</v>
      </c>
      <c r="H2317" t="s">
        <v>573</v>
      </c>
      <c r="K2317">
        <v>75</v>
      </c>
      <c r="M2317">
        <v>75</v>
      </c>
      <c r="O2317">
        <v>0</v>
      </c>
    </row>
    <row r="2318" spans="3:17" x14ac:dyDescent="0.25">
      <c r="C2318" t="s">
        <v>481</v>
      </c>
      <c r="D2318" t="s">
        <v>176</v>
      </c>
      <c r="E2318">
        <v>138206</v>
      </c>
      <c r="H2318" t="s">
        <v>1248</v>
      </c>
      <c r="K2318">
        <v>0</v>
      </c>
      <c r="M2318">
        <v>0</v>
      </c>
      <c r="O2318">
        <v>0</v>
      </c>
    </row>
    <row r="2319" spans="3:17" x14ac:dyDescent="0.25">
      <c r="C2319" t="s">
        <v>481</v>
      </c>
      <c r="D2319" t="s">
        <v>176</v>
      </c>
      <c r="E2319">
        <v>138207</v>
      </c>
      <c r="H2319" t="s">
        <v>1249</v>
      </c>
      <c r="K2319">
        <v>0</v>
      </c>
      <c r="M2319">
        <v>0</v>
      </c>
      <c r="O2319">
        <v>0</v>
      </c>
    </row>
    <row r="2320" spans="3:17" x14ac:dyDescent="0.25">
      <c r="C2320" t="s">
        <v>481</v>
      </c>
      <c r="D2320" t="s">
        <v>176</v>
      </c>
      <c r="E2320">
        <v>138208</v>
      </c>
      <c r="H2320" t="s">
        <v>255</v>
      </c>
      <c r="K2320" s="40">
        <v>171028.4</v>
      </c>
      <c r="M2320" s="40">
        <v>171028.4</v>
      </c>
      <c r="O2320">
        <v>0</v>
      </c>
    </row>
    <row r="2321" spans="3:17" x14ac:dyDescent="0.25">
      <c r="C2321" t="s">
        <v>481</v>
      </c>
      <c r="D2321" t="s">
        <v>176</v>
      </c>
      <c r="E2321">
        <v>138210</v>
      </c>
      <c r="H2321" t="s">
        <v>1250</v>
      </c>
      <c r="K2321">
        <v>0</v>
      </c>
      <c r="M2321">
        <v>0</v>
      </c>
      <c r="O2321">
        <v>0</v>
      </c>
    </row>
    <row r="2322" spans="3:17" x14ac:dyDescent="0.25">
      <c r="C2322" t="s">
        <v>481</v>
      </c>
      <c r="D2322" t="s">
        <v>176</v>
      </c>
      <c r="E2322">
        <v>138216</v>
      </c>
      <c r="H2322" t="s">
        <v>251</v>
      </c>
      <c r="K2322" s="40">
        <v>-2398549.31</v>
      </c>
      <c r="M2322" s="40">
        <v>-2458228.2799999998</v>
      </c>
      <c r="O2322" s="40">
        <v>59678.97</v>
      </c>
      <c r="Q2322">
        <v>2.4</v>
      </c>
    </row>
    <row r="2323" spans="3:17" x14ac:dyDescent="0.25">
      <c r="C2323" t="s">
        <v>481</v>
      </c>
      <c r="D2323" t="s">
        <v>176</v>
      </c>
      <c r="E2323">
        <v>138220</v>
      </c>
      <c r="H2323" t="s">
        <v>1251</v>
      </c>
      <c r="K2323">
        <v>0</v>
      </c>
      <c r="M2323">
        <v>0</v>
      </c>
      <c r="O2323">
        <v>0</v>
      </c>
    </row>
    <row r="2324" spans="3:17" x14ac:dyDescent="0.25">
      <c r="C2324" t="s">
        <v>481</v>
      </c>
      <c r="D2324" t="s">
        <v>176</v>
      </c>
      <c r="E2324">
        <v>138221</v>
      </c>
      <c r="H2324" t="s">
        <v>1252</v>
      </c>
      <c r="K2324">
        <v>0</v>
      </c>
      <c r="M2324">
        <v>0</v>
      </c>
      <c r="O2324">
        <v>0</v>
      </c>
    </row>
    <row r="2325" spans="3:17" x14ac:dyDescent="0.25">
      <c r="C2325" t="s">
        <v>481</v>
      </c>
      <c r="D2325" t="s">
        <v>176</v>
      </c>
      <c r="E2325">
        <v>138300</v>
      </c>
      <c r="H2325" t="s">
        <v>1253</v>
      </c>
      <c r="K2325">
        <v>0</v>
      </c>
      <c r="M2325">
        <v>0</v>
      </c>
      <c r="O2325">
        <v>0</v>
      </c>
    </row>
    <row r="2326" spans="3:17" x14ac:dyDescent="0.25">
      <c r="C2326" t="s">
        <v>481</v>
      </c>
      <c r="D2326" t="s">
        <v>176</v>
      </c>
      <c r="E2326">
        <v>138301</v>
      </c>
      <c r="H2326" t="s">
        <v>1254</v>
      </c>
      <c r="K2326">
        <v>0</v>
      </c>
      <c r="M2326">
        <v>0</v>
      </c>
      <c r="O2326">
        <v>0</v>
      </c>
    </row>
    <row r="2327" spans="3:17" x14ac:dyDescent="0.25">
      <c r="C2327" t="s">
        <v>481</v>
      </c>
      <c r="D2327" t="s">
        <v>176</v>
      </c>
      <c r="E2327">
        <v>138302</v>
      </c>
      <c r="H2327" t="s">
        <v>574</v>
      </c>
      <c r="K2327" s="40">
        <v>522266135.81999999</v>
      </c>
      <c r="M2327" s="40">
        <v>519999494.35000002</v>
      </c>
      <c r="O2327" s="40">
        <v>2266641.4700000002</v>
      </c>
      <c r="Q2327">
        <v>0.4</v>
      </c>
    </row>
    <row r="2328" spans="3:17" x14ac:dyDescent="0.25">
      <c r="C2328" t="s">
        <v>481</v>
      </c>
      <c r="D2328" t="s">
        <v>176</v>
      </c>
      <c r="E2328">
        <v>138304</v>
      </c>
      <c r="H2328" t="s">
        <v>575</v>
      </c>
      <c r="K2328" s="40">
        <v>967748.06</v>
      </c>
      <c r="M2328" s="40">
        <v>967748.06</v>
      </c>
      <c r="O2328">
        <v>0</v>
      </c>
    </row>
    <row r="2329" spans="3:17" x14ac:dyDescent="0.25">
      <c r="C2329" t="s">
        <v>481</v>
      </c>
      <c r="D2329" t="s">
        <v>176</v>
      </c>
      <c r="E2329">
        <v>138306</v>
      </c>
      <c r="H2329" t="s">
        <v>576</v>
      </c>
      <c r="K2329" s="40">
        <v>-144588.69</v>
      </c>
      <c r="M2329" s="40">
        <v>-226560.69</v>
      </c>
      <c r="O2329" s="40">
        <v>81972</v>
      </c>
      <c r="Q2329">
        <v>36.200000000000003</v>
      </c>
    </row>
    <row r="2330" spans="3:17" x14ac:dyDescent="0.25">
      <c r="C2330" t="s">
        <v>481</v>
      </c>
      <c r="D2330" t="s">
        <v>176</v>
      </c>
      <c r="E2330">
        <v>138307</v>
      </c>
      <c r="H2330" t="s">
        <v>577</v>
      </c>
      <c r="K2330" s="40">
        <v>-130814391.72</v>
      </c>
      <c r="M2330" s="40">
        <v>-143902783.91999999</v>
      </c>
      <c r="O2330" s="40">
        <v>13088392.199999999</v>
      </c>
      <c r="Q2330">
        <v>9.1</v>
      </c>
    </row>
    <row r="2331" spans="3:17" x14ac:dyDescent="0.25">
      <c r="C2331" t="s">
        <v>481</v>
      </c>
      <c r="D2331" t="s">
        <v>176</v>
      </c>
      <c r="E2331">
        <v>138308</v>
      </c>
      <c r="H2331" t="s">
        <v>578</v>
      </c>
      <c r="K2331" s="40">
        <v>20989.5</v>
      </c>
      <c r="M2331" s="40">
        <v>20989.5</v>
      </c>
      <c r="O2331">
        <v>0</v>
      </c>
    </row>
    <row r="2332" spans="3:17" x14ac:dyDescent="0.25">
      <c r="C2332" t="s">
        <v>481</v>
      </c>
      <c r="D2332" t="s">
        <v>176</v>
      </c>
      <c r="E2332">
        <v>138340</v>
      </c>
      <c r="H2332" t="s">
        <v>1969</v>
      </c>
      <c r="K2332">
        <v>0</v>
      </c>
      <c r="M2332">
        <v>0</v>
      </c>
      <c r="O2332">
        <v>0</v>
      </c>
    </row>
    <row r="2333" spans="3:17" x14ac:dyDescent="0.25">
      <c r="C2333" t="s">
        <v>481</v>
      </c>
      <c r="D2333" t="s">
        <v>176</v>
      </c>
      <c r="E2333">
        <v>138350</v>
      </c>
      <c r="H2333" t="s">
        <v>1255</v>
      </c>
      <c r="K2333">
        <v>0</v>
      </c>
      <c r="M2333">
        <v>0</v>
      </c>
      <c r="O2333">
        <v>0</v>
      </c>
    </row>
    <row r="2334" spans="3:17" x14ac:dyDescent="0.25">
      <c r="C2334" t="s">
        <v>481</v>
      </c>
      <c r="D2334" t="s">
        <v>176</v>
      </c>
      <c r="E2334">
        <v>138400</v>
      </c>
      <c r="H2334" t="s">
        <v>1256</v>
      </c>
      <c r="K2334">
        <v>0</v>
      </c>
      <c r="M2334">
        <v>0</v>
      </c>
      <c r="O2334">
        <v>0</v>
      </c>
    </row>
    <row r="2335" spans="3:17" x14ac:dyDescent="0.25">
      <c r="C2335" t="s">
        <v>481</v>
      </c>
      <c r="D2335" t="s">
        <v>176</v>
      </c>
      <c r="E2335">
        <v>138401</v>
      </c>
      <c r="H2335" t="s">
        <v>579</v>
      </c>
      <c r="K2335" s="40">
        <v>212100.09</v>
      </c>
      <c r="M2335" s="40">
        <v>214913.3</v>
      </c>
      <c r="O2335" s="40">
        <v>-2813.21</v>
      </c>
      <c r="Q2335">
        <v>-1.3</v>
      </c>
    </row>
    <row r="2336" spans="3:17" x14ac:dyDescent="0.25">
      <c r="C2336" t="s">
        <v>481</v>
      </c>
      <c r="D2336" t="s">
        <v>176</v>
      </c>
      <c r="E2336">
        <v>138402</v>
      </c>
      <c r="H2336" t="s">
        <v>1257</v>
      </c>
      <c r="K2336">
        <v>0</v>
      </c>
      <c r="M2336">
        <v>0</v>
      </c>
      <c r="O2336">
        <v>0</v>
      </c>
    </row>
    <row r="2337" spans="3:17" x14ac:dyDescent="0.25">
      <c r="C2337" t="s">
        <v>481</v>
      </c>
      <c r="D2337" t="s">
        <v>176</v>
      </c>
      <c r="E2337">
        <v>138403</v>
      </c>
      <c r="H2337" t="s">
        <v>580</v>
      </c>
      <c r="K2337">
        <v>250</v>
      </c>
      <c r="M2337">
        <v>500</v>
      </c>
      <c r="O2337">
        <v>-250</v>
      </c>
      <c r="Q2337">
        <v>-50</v>
      </c>
    </row>
    <row r="2338" spans="3:17" x14ac:dyDescent="0.25">
      <c r="C2338" t="s">
        <v>481</v>
      </c>
      <c r="D2338" t="s">
        <v>176</v>
      </c>
      <c r="E2338">
        <v>138404</v>
      </c>
      <c r="H2338" t="s">
        <v>581</v>
      </c>
      <c r="K2338" s="40">
        <v>2166.6999999999998</v>
      </c>
      <c r="M2338" s="40">
        <v>2250.0300000000002</v>
      </c>
      <c r="O2338">
        <v>-83.33</v>
      </c>
      <c r="Q2338">
        <v>-3.7</v>
      </c>
    </row>
    <row r="2339" spans="3:17" x14ac:dyDescent="0.25">
      <c r="C2339" t="s">
        <v>481</v>
      </c>
      <c r="D2339" t="s">
        <v>176</v>
      </c>
      <c r="E2339">
        <v>138405</v>
      </c>
      <c r="H2339" t="s">
        <v>1258</v>
      </c>
      <c r="K2339">
        <v>0</v>
      </c>
      <c r="M2339">
        <v>0</v>
      </c>
      <c r="O2339">
        <v>0</v>
      </c>
    </row>
    <row r="2340" spans="3:17" x14ac:dyDescent="0.25">
      <c r="C2340" t="s">
        <v>481</v>
      </c>
      <c r="D2340" t="s">
        <v>176</v>
      </c>
      <c r="E2340">
        <v>138406</v>
      </c>
      <c r="H2340" t="s">
        <v>1259</v>
      </c>
      <c r="K2340">
        <v>0</v>
      </c>
      <c r="M2340">
        <v>0</v>
      </c>
      <c r="O2340">
        <v>0</v>
      </c>
    </row>
    <row r="2341" spans="3:17" x14ac:dyDescent="0.25">
      <c r="C2341" t="s">
        <v>481</v>
      </c>
      <c r="D2341" t="s">
        <v>176</v>
      </c>
      <c r="E2341">
        <v>138407</v>
      </c>
      <c r="H2341" t="s">
        <v>1260</v>
      </c>
      <c r="K2341">
        <v>0</v>
      </c>
      <c r="M2341">
        <v>0</v>
      </c>
      <c r="O2341">
        <v>0</v>
      </c>
    </row>
    <row r="2342" spans="3:17" x14ac:dyDescent="0.25">
      <c r="C2342" t="s">
        <v>481</v>
      </c>
      <c r="D2342" t="s">
        <v>176</v>
      </c>
      <c r="E2342">
        <v>138408</v>
      </c>
      <c r="H2342" t="s">
        <v>582</v>
      </c>
      <c r="K2342" s="40">
        <v>3337.63</v>
      </c>
      <c r="M2342" s="40">
        <v>3529.56</v>
      </c>
      <c r="O2342">
        <v>-191.93</v>
      </c>
      <c r="Q2342">
        <v>-5.4</v>
      </c>
    </row>
    <row r="2343" spans="3:17" x14ac:dyDescent="0.25">
      <c r="C2343" t="s">
        <v>481</v>
      </c>
      <c r="D2343" t="s">
        <v>176</v>
      </c>
      <c r="E2343">
        <v>138409</v>
      </c>
      <c r="H2343" t="s">
        <v>583</v>
      </c>
      <c r="K2343">
        <v>0</v>
      </c>
      <c r="M2343">
        <v>0</v>
      </c>
      <c r="O2343">
        <v>0</v>
      </c>
    </row>
    <row r="2344" spans="3:17" x14ac:dyDescent="0.25">
      <c r="C2344" t="s">
        <v>481</v>
      </c>
      <c r="D2344" t="s">
        <v>176</v>
      </c>
      <c r="E2344">
        <v>138410</v>
      </c>
      <c r="H2344" t="s">
        <v>584</v>
      </c>
      <c r="K2344" s="40">
        <v>130435.65</v>
      </c>
      <c r="M2344" s="40">
        <v>118135.21</v>
      </c>
      <c r="O2344" s="40">
        <v>12300.44</v>
      </c>
      <c r="Q2344">
        <v>10.4</v>
      </c>
    </row>
    <row r="2345" spans="3:17" x14ac:dyDescent="0.25">
      <c r="C2345" t="s">
        <v>481</v>
      </c>
      <c r="D2345" t="s">
        <v>176</v>
      </c>
      <c r="E2345">
        <v>138411</v>
      </c>
      <c r="H2345" t="s">
        <v>1261</v>
      </c>
      <c r="K2345">
        <v>0</v>
      </c>
      <c r="M2345">
        <v>0</v>
      </c>
      <c r="O2345">
        <v>0</v>
      </c>
    </row>
    <row r="2346" spans="3:17" x14ac:dyDescent="0.25">
      <c r="C2346" t="s">
        <v>481</v>
      </c>
      <c r="D2346" t="s">
        <v>176</v>
      </c>
      <c r="E2346">
        <v>138412</v>
      </c>
      <c r="H2346" t="s">
        <v>1262</v>
      </c>
      <c r="K2346">
        <v>0</v>
      </c>
      <c r="M2346">
        <v>0</v>
      </c>
      <c r="O2346">
        <v>0</v>
      </c>
    </row>
    <row r="2347" spans="3:17" x14ac:dyDescent="0.25">
      <c r="C2347" t="s">
        <v>481</v>
      </c>
      <c r="D2347" t="s">
        <v>176</v>
      </c>
      <c r="E2347">
        <v>138413</v>
      </c>
      <c r="H2347" t="s">
        <v>1263</v>
      </c>
      <c r="K2347">
        <v>0</v>
      </c>
      <c r="M2347">
        <v>0</v>
      </c>
      <c r="O2347">
        <v>0</v>
      </c>
    </row>
    <row r="2348" spans="3:17" x14ac:dyDescent="0.25">
      <c r="C2348" t="s">
        <v>481</v>
      </c>
      <c r="D2348" t="s">
        <v>176</v>
      </c>
      <c r="E2348">
        <v>138414</v>
      </c>
      <c r="H2348" t="s">
        <v>585</v>
      </c>
      <c r="K2348" s="40">
        <v>10750</v>
      </c>
      <c r="M2348" s="40">
        <v>10750</v>
      </c>
      <c r="O2348">
        <v>0</v>
      </c>
    </row>
    <row r="2349" spans="3:17" x14ac:dyDescent="0.25">
      <c r="C2349" t="s">
        <v>481</v>
      </c>
      <c r="D2349" t="s">
        <v>176</v>
      </c>
      <c r="E2349">
        <v>138415</v>
      </c>
      <c r="H2349" t="s">
        <v>586</v>
      </c>
      <c r="K2349" s="40">
        <v>263469.18</v>
      </c>
      <c r="M2349" s="40">
        <v>293928.87</v>
      </c>
      <c r="O2349" s="40">
        <v>-30459.69</v>
      </c>
      <c r="Q2349">
        <v>-10.4</v>
      </c>
    </row>
    <row r="2350" spans="3:17" x14ac:dyDescent="0.25">
      <c r="C2350" t="s">
        <v>481</v>
      </c>
      <c r="D2350" t="s">
        <v>176</v>
      </c>
      <c r="E2350">
        <v>138416</v>
      </c>
      <c r="H2350" t="s">
        <v>1970</v>
      </c>
      <c r="K2350">
        <v>0</v>
      </c>
      <c r="M2350">
        <v>0</v>
      </c>
      <c r="O2350">
        <v>0</v>
      </c>
    </row>
    <row r="2351" spans="3:17" x14ac:dyDescent="0.25">
      <c r="C2351" t="s">
        <v>481</v>
      </c>
      <c r="D2351" t="s">
        <v>176</v>
      </c>
      <c r="E2351">
        <v>139000</v>
      </c>
      <c r="H2351" t="s">
        <v>1264</v>
      </c>
      <c r="K2351">
        <v>0</v>
      </c>
      <c r="M2351">
        <v>0</v>
      </c>
      <c r="O2351">
        <v>0</v>
      </c>
    </row>
    <row r="2352" spans="3:17" x14ac:dyDescent="0.25">
      <c r="C2352" t="s">
        <v>481</v>
      </c>
      <c r="D2352" t="s">
        <v>176</v>
      </c>
      <c r="E2352">
        <v>139001</v>
      </c>
      <c r="H2352" t="s">
        <v>1971</v>
      </c>
      <c r="K2352">
        <v>0</v>
      </c>
      <c r="M2352">
        <v>0</v>
      </c>
      <c r="O2352">
        <v>0</v>
      </c>
    </row>
    <row r="2353" spans="3:18" x14ac:dyDescent="0.25">
      <c r="C2353" t="s">
        <v>481</v>
      </c>
      <c r="D2353" t="s">
        <v>176</v>
      </c>
      <c r="E2353">
        <v>140800</v>
      </c>
      <c r="H2353" t="s">
        <v>1972</v>
      </c>
      <c r="K2353">
        <v>0</v>
      </c>
      <c r="M2353">
        <v>0</v>
      </c>
      <c r="O2353">
        <v>0</v>
      </c>
    </row>
    <row r="2354" spans="3:18" x14ac:dyDescent="0.25">
      <c r="C2354" t="s">
        <v>481</v>
      </c>
      <c r="D2354" t="s">
        <v>176</v>
      </c>
      <c r="E2354">
        <v>140801</v>
      </c>
      <c r="H2354" t="s">
        <v>1973</v>
      </c>
      <c r="K2354">
        <v>0</v>
      </c>
      <c r="M2354">
        <v>0</v>
      </c>
      <c r="O2354">
        <v>0</v>
      </c>
    </row>
    <row r="2355" spans="3:18" x14ac:dyDescent="0.25">
      <c r="C2355" t="s">
        <v>481</v>
      </c>
      <c r="D2355" t="s">
        <v>176</v>
      </c>
      <c r="E2355">
        <v>140802</v>
      </c>
      <c r="H2355" t="s">
        <v>1974</v>
      </c>
      <c r="K2355">
        <v>0</v>
      </c>
      <c r="M2355">
        <v>0</v>
      </c>
      <c r="O2355">
        <v>0</v>
      </c>
    </row>
    <row r="2356" spans="3:18" x14ac:dyDescent="0.25">
      <c r="C2356" t="s">
        <v>481</v>
      </c>
      <c r="D2356" t="s">
        <v>176</v>
      </c>
      <c r="E2356">
        <v>140803</v>
      </c>
      <c r="H2356" t="s">
        <v>1975</v>
      </c>
      <c r="K2356">
        <v>0</v>
      </c>
      <c r="M2356">
        <v>0</v>
      </c>
      <c r="O2356">
        <v>0</v>
      </c>
    </row>
    <row r="2357" spans="3:18" x14ac:dyDescent="0.25">
      <c r="C2357" t="s">
        <v>481</v>
      </c>
      <c r="D2357" t="s">
        <v>176</v>
      </c>
      <c r="E2357">
        <v>140804</v>
      </c>
      <c r="H2357" t="s">
        <v>1976</v>
      </c>
      <c r="K2357">
        <v>0</v>
      </c>
      <c r="M2357">
        <v>0</v>
      </c>
      <c r="O2357">
        <v>0</v>
      </c>
    </row>
    <row r="2358" spans="3:18" x14ac:dyDescent="0.25">
      <c r="C2358" t="s">
        <v>481</v>
      </c>
      <c r="D2358" t="s">
        <v>176</v>
      </c>
      <c r="E2358">
        <v>140805</v>
      </c>
      <c r="H2358" t="s">
        <v>1977</v>
      </c>
      <c r="K2358">
        <v>0</v>
      </c>
      <c r="M2358">
        <v>0</v>
      </c>
      <c r="O2358">
        <v>0</v>
      </c>
    </row>
    <row r="2359" spans="3:18" x14ac:dyDescent="0.25">
      <c r="C2359" t="s">
        <v>481</v>
      </c>
      <c r="D2359" t="s">
        <v>176</v>
      </c>
      <c r="E2359">
        <v>140806</v>
      </c>
      <c r="H2359" t="s">
        <v>1978</v>
      </c>
      <c r="K2359">
        <v>0</v>
      </c>
      <c r="M2359">
        <v>0</v>
      </c>
      <c r="O2359">
        <v>0</v>
      </c>
    </row>
    <row r="2360" spans="3:18" x14ac:dyDescent="0.25">
      <c r="C2360" t="s">
        <v>481</v>
      </c>
      <c r="D2360" t="s">
        <v>176</v>
      </c>
      <c r="E2360">
        <v>140807</v>
      </c>
      <c r="H2360" t="s">
        <v>1979</v>
      </c>
      <c r="K2360">
        <v>0</v>
      </c>
      <c r="M2360">
        <v>0</v>
      </c>
      <c r="O2360">
        <v>0</v>
      </c>
    </row>
    <row r="2361" spans="3:18" x14ac:dyDescent="0.25">
      <c r="C2361" t="s">
        <v>481</v>
      </c>
      <c r="D2361" t="s">
        <v>176</v>
      </c>
      <c r="E2361">
        <v>140808</v>
      </c>
      <c r="H2361" t="s">
        <v>1980</v>
      </c>
      <c r="K2361">
        <v>0</v>
      </c>
      <c r="M2361">
        <v>0</v>
      </c>
      <c r="O2361">
        <v>0</v>
      </c>
    </row>
    <row r="2362" spans="3:18" x14ac:dyDescent="0.25">
      <c r="E2362" t="s">
        <v>254</v>
      </c>
      <c r="K2362" s="40">
        <v>395963182.36000001</v>
      </c>
      <c r="M2362" s="40">
        <v>380675413.43000001</v>
      </c>
      <c r="O2362" s="40">
        <v>15287768.93</v>
      </c>
      <c r="Q2362">
        <v>4</v>
      </c>
      <c r="R2362" t="s">
        <v>205</v>
      </c>
    </row>
    <row r="2363" spans="3:18" x14ac:dyDescent="0.25">
      <c r="C2363" t="s">
        <v>481</v>
      </c>
      <c r="D2363" t="s">
        <v>176</v>
      </c>
      <c r="E2363">
        <v>136257</v>
      </c>
      <c r="H2363" t="s">
        <v>257</v>
      </c>
      <c r="K2363" s="40">
        <v>174722.69</v>
      </c>
      <c r="M2363" s="40">
        <v>244854.39</v>
      </c>
      <c r="O2363" s="40">
        <v>-70131.7</v>
      </c>
      <c r="Q2363">
        <v>-28.6</v>
      </c>
    </row>
    <row r="2364" spans="3:18" x14ac:dyDescent="0.25">
      <c r="C2364" t="s">
        <v>481</v>
      </c>
      <c r="D2364" t="s">
        <v>176</v>
      </c>
      <c r="E2364">
        <v>138209</v>
      </c>
      <c r="H2364" t="s">
        <v>587</v>
      </c>
      <c r="K2364" s="40">
        <v>44087748.780000001</v>
      </c>
      <c r="M2364" s="40">
        <v>44097327.93</v>
      </c>
      <c r="O2364" s="40">
        <v>-9579.15</v>
      </c>
    </row>
    <row r="2365" spans="3:18" x14ac:dyDescent="0.25">
      <c r="C2365" t="s">
        <v>481</v>
      </c>
      <c r="D2365" t="s">
        <v>176</v>
      </c>
      <c r="E2365">
        <v>138303</v>
      </c>
      <c r="H2365" t="s">
        <v>1981</v>
      </c>
      <c r="K2365">
        <v>0</v>
      </c>
      <c r="M2365">
        <v>0</v>
      </c>
      <c r="O2365">
        <v>0</v>
      </c>
    </row>
    <row r="2366" spans="3:18" x14ac:dyDescent="0.25">
      <c r="C2366" t="s">
        <v>481</v>
      </c>
      <c r="D2366" t="s">
        <v>176</v>
      </c>
      <c r="E2366">
        <v>138702</v>
      </c>
      <c r="H2366" t="s">
        <v>588</v>
      </c>
      <c r="K2366">
        <v>520</v>
      </c>
      <c r="M2366">
        <v>550</v>
      </c>
      <c r="O2366">
        <v>-30</v>
      </c>
      <c r="Q2366">
        <v>-5.5</v>
      </c>
    </row>
    <row r="2367" spans="3:18" x14ac:dyDescent="0.25">
      <c r="E2367" t="s">
        <v>259</v>
      </c>
      <c r="K2367" s="40">
        <v>44262991.469999999</v>
      </c>
      <c r="M2367" s="40">
        <v>44342732.32</v>
      </c>
      <c r="O2367" s="40">
        <v>-79740.850000000006</v>
      </c>
      <c r="Q2367">
        <v>-0.2</v>
      </c>
      <c r="R2367" t="s">
        <v>205</v>
      </c>
    </row>
    <row r="2368" spans="3:18" x14ac:dyDescent="0.25">
      <c r="C2368" t="s">
        <v>481</v>
      </c>
      <c r="D2368" t="s">
        <v>176</v>
      </c>
      <c r="E2368">
        <v>138211</v>
      </c>
      <c r="H2368" t="s">
        <v>1982</v>
      </c>
      <c r="K2368">
        <v>0</v>
      </c>
      <c r="M2368">
        <v>0</v>
      </c>
      <c r="O2368">
        <v>0</v>
      </c>
    </row>
    <row r="2369" spans="3:18" x14ac:dyDescent="0.25">
      <c r="K2369">
        <v>0</v>
      </c>
      <c r="M2369">
        <v>0</v>
      </c>
      <c r="O2369">
        <v>0</v>
      </c>
      <c r="R2369" t="s">
        <v>205</v>
      </c>
    </row>
    <row r="2370" spans="3:18" x14ac:dyDescent="0.25">
      <c r="C2370" t="s">
        <v>481</v>
      </c>
      <c r="D2370" t="s">
        <v>176</v>
      </c>
      <c r="E2370">
        <v>136258</v>
      </c>
      <c r="H2370" t="s">
        <v>589</v>
      </c>
      <c r="K2370" s="40">
        <v>971900.28</v>
      </c>
      <c r="M2370" s="40">
        <v>1145271.74</v>
      </c>
      <c r="O2370" s="40">
        <v>-173371.46</v>
      </c>
      <c r="Q2370">
        <v>-15.1</v>
      </c>
    </row>
    <row r="2371" spans="3:18" x14ac:dyDescent="0.25">
      <c r="C2371" t="s">
        <v>481</v>
      </c>
      <c r="D2371" t="s">
        <v>176</v>
      </c>
      <c r="E2371">
        <v>138800</v>
      </c>
      <c r="H2371" t="s">
        <v>252</v>
      </c>
      <c r="K2371" s="40">
        <v>19529921.039999999</v>
      </c>
      <c r="M2371" s="40">
        <v>19526935.719999999</v>
      </c>
      <c r="O2371" s="40">
        <v>2985.32</v>
      </c>
    </row>
    <row r="2372" spans="3:18" x14ac:dyDescent="0.25">
      <c r="E2372" t="s">
        <v>590</v>
      </c>
      <c r="K2372" s="40">
        <v>20501821.32</v>
      </c>
      <c r="M2372" s="40">
        <v>20672207.460000001</v>
      </c>
      <c r="O2372" s="40">
        <v>-170386.14</v>
      </c>
      <c r="Q2372">
        <v>-0.8</v>
      </c>
      <c r="R2372" t="s">
        <v>205</v>
      </c>
    </row>
    <row r="2373" spans="3:18" x14ac:dyDescent="0.25">
      <c r="C2373" t="s">
        <v>481</v>
      </c>
      <c r="D2373" t="s">
        <v>176</v>
      </c>
      <c r="E2373">
        <v>138305</v>
      </c>
      <c r="H2373" t="s">
        <v>350</v>
      </c>
      <c r="K2373" s="40">
        <v>1324197500.3499999</v>
      </c>
      <c r="M2373" s="40">
        <v>1324197500.3499999</v>
      </c>
      <c r="O2373">
        <v>0</v>
      </c>
    </row>
    <row r="2374" spans="3:18" x14ac:dyDescent="0.25">
      <c r="E2374" t="s">
        <v>591</v>
      </c>
      <c r="K2374" s="40">
        <v>1324197500.3499999</v>
      </c>
      <c r="M2374" s="40">
        <v>1324197500.3499999</v>
      </c>
      <c r="O2374">
        <v>0</v>
      </c>
      <c r="R2374" t="s">
        <v>205</v>
      </c>
    </row>
    <row r="2375" spans="3:18" x14ac:dyDescent="0.25">
      <c r="C2375" t="s">
        <v>481</v>
      </c>
      <c r="D2375" t="s">
        <v>176</v>
      </c>
      <c r="E2375">
        <v>136200</v>
      </c>
      <c r="H2375" t="s">
        <v>1270</v>
      </c>
      <c r="K2375">
        <v>0</v>
      </c>
      <c r="M2375">
        <v>0</v>
      </c>
      <c r="O2375">
        <v>0</v>
      </c>
    </row>
    <row r="2376" spans="3:18" x14ac:dyDescent="0.25">
      <c r="C2376" t="s">
        <v>481</v>
      </c>
      <c r="D2376" t="s">
        <v>176</v>
      </c>
      <c r="E2376">
        <v>136201</v>
      </c>
      <c r="H2376" t="s">
        <v>1983</v>
      </c>
      <c r="K2376">
        <v>0</v>
      </c>
      <c r="M2376">
        <v>0</v>
      </c>
      <c r="O2376">
        <v>0</v>
      </c>
    </row>
    <row r="2377" spans="3:18" x14ac:dyDescent="0.25">
      <c r="K2377">
        <v>0</v>
      </c>
      <c r="M2377">
        <v>0</v>
      </c>
      <c r="O2377">
        <v>0</v>
      </c>
      <c r="R2377" t="s">
        <v>205</v>
      </c>
    </row>
    <row r="2378" spans="3:18" x14ac:dyDescent="0.25">
      <c r="C2378" t="s">
        <v>481</v>
      </c>
      <c r="D2378" t="s">
        <v>176</v>
      </c>
      <c r="E2378">
        <v>136250</v>
      </c>
      <c r="H2378" t="s">
        <v>1271</v>
      </c>
      <c r="K2378">
        <v>0</v>
      </c>
      <c r="M2378">
        <v>0</v>
      </c>
      <c r="O2378">
        <v>0</v>
      </c>
    </row>
    <row r="2379" spans="3:18" x14ac:dyDescent="0.25">
      <c r="C2379" t="s">
        <v>481</v>
      </c>
      <c r="D2379" t="s">
        <v>176</v>
      </c>
      <c r="E2379">
        <v>136251</v>
      </c>
      <c r="H2379" t="s">
        <v>1272</v>
      </c>
      <c r="K2379">
        <v>0</v>
      </c>
      <c r="M2379">
        <v>0</v>
      </c>
      <c r="O2379">
        <v>0</v>
      </c>
    </row>
    <row r="2380" spans="3:18" x14ac:dyDescent="0.25">
      <c r="C2380" t="s">
        <v>481</v>
      </c>
      <c r="D2380" t="s">
        <v>176</v>
      </c>
      <c r="E2380">
        <v>136252</v>
      </c>
      <c r="H2380" t="s">
        <v>1273</v>
      </c>
      <c r="K2380">
        <v>0</v>
      </c>
      <c r="M2380">
        <v>0</v>
      </c>
      <c r="O2380">
        <v>0</v>
      </c>
    </row>
    <row r="2381" spans="3:18" x14ac:dyDescent="0.25">
      <c r="C2381" t="s">
        <v>481</v>
      </c>
      <c r="D2381" t="s">
        <v>176</v>
      </c>
      <c r="E2381">
        <v>136259</v>
      </c>
      <c r="H2381" t="s">
        <v>1984</v>
      </c>
      <c r="K2381">
        <v>0</v>
      </c>
      <c r="M2381">
        <v>0</v>
      </c>
      <c r="O2381">
        <v>0</v>
      </c>
    </row>
    <row r="2382" spans="3:18" x14ac:dyDescent="0.25">
      <c r="C2382" t="s">
        <v>481</v>
      </c>
      <c r="D2382" t="s">
        <v>176</v>
      </c>
      <c r="E2382">
        <v>136260</v>
      </c>
      <c r="H2382" t="s">
        <v>1985</v>
      </c>
      <c r="K2382">
        <v>0</v>
      </c>
      <c r="M2382">
        <v>0</v>
      </c>
      <c r="O2382">
        <v>0</v>
      </c>
    </row>
    <row r="2383" spans="3:18" x14ac:dyDescent="0.25">
      <c r="C2383" t="s">
        <v>481</v>
      </c>
      <c r="D2383" t="s">
        <v>176</v>
      </c>
      <c r="E2383">
        <v>136261</v>
      </c>
      <c r="H2383" t="s">
        <v>1986</v>
      </c>
      <c r="K2383">
        <v>0</v>
      </c>
      <c r="M2383">
        <v>0</v>
      </c>
      <c r="O2383">
        <v>0</v>
      </c>
    </row>
    <row r="2384" spans="3:18" x14ac:dyDescent="0.25">
      <c r="C2384" t="s">
        <v>481</v>
      </c>
      <c r="D2384" t="s">
        <v>176</v>
      </c>
      <c r="E2384">
        <v>136262</v>
      </c>
      <c r="H2384" t="s">
        <v>1987</v>
      </c>
      <c r="K2384">
        <v>0</v>
      </c>
      <c r="M2384">
        <v>0</v>
      </c>
      <c r="O2384">
        <v>0</v>
      </c>
    </row>
    <row r="2385" spans="3:18" x14ac:dyDescent="0.25">
      <c r="K2385">
        <v>0</v>
      </c>
      <c r="M2385">
        <v>0</v>
      </c>
      <c r="O2385">
        <v>0</v>
      </c>
      <c r="R2385" t="s">
        <v>205</v>
      </c>
    </row>
    <row r="2386" spans="3:18" x14ac:dyDescent="0.25">
      <c r="C2386" t="s">
        <v>481</v>
      </c>
      <c r="D2386" t="s">
        <v>176</v>
      </c>
      <c r="E2386">
        <v>199998</v>
      </c>
      <c r="H2386" t="s">
        <v>1278</v>
      </c>
      <c r="K2386">
        <v>0</v>
      </c>
      <c r="M2386">
        <v>0</v>
      </c>
      <c r="O2386">
        <v>0</v>
      </c>
    </row>
    <row r="2387" spans="3:18" x14ac:dyDescent="0.25">
      <c r="C2387" t="s">
        <v>481</v>
      </c>
      <c r="D2387" t="s">
        <v>176</v>
      </c>
      <c r="E2387">
        <v>199999</v>
      </c>
      <c r="H2387" t="s">
        <v>1278</v>
      </c>
      <c r="K2387">
        <v>0</v>
      </c>
      <c r="M2387">
        <v>0</v>
      </c>
      <c r="O2387">
        <v>0</v>
      </c>
    </row>
    <row r="2388" spans="3:18" x14ac:dyDescent="0.25">
      <c r="K2388">
        <v>0</v>
      </c>
      <c r="M2388">
        <v>0</v>
      </c>
      <c r="O2388">
        <v>0</v>
      </c>
      <c r="R2388" t="s">
        <v>205</v>
      </c>
    </row>
    <row r="2389" spans="3:18" x14ac:dyDescent="0.25">
      <c r="C2389" t="s">
        <v>481</v>
      </c>
      <c r="D2389" t="s">
        <v>176</v>
      </c>
      <c r="E2389">
        <v>135800</v>
      </c>
      <c r="H2389" t="s">
        <v>592</v>
      </c>
      <c r="K2389" s="40">
        <v>3918379.8</v>
      </c>
      <c r="M2389" s="40">
        <v>18491744.09</v>
      </c>
      <c r="O2389" s="40">
        <v>-14573364.289999999</v>
      </c>
      <c r="Q2389">
        <v>-78.8</v>
      </c>
    </row>
    <row r="2390" spans="3:18" x14ac:dyDescent="0.25">
      <c r="C2390" t="s">
        <v>481</v>
      </c>
      <c r="D2390" t="s">
        <v>176</v>
      </c>
      <c r="E2390">
        <v>135801</v>
      </c>
      <c r="H2390" t="s">
        <v>1988</v>
      </c>
      <c r="K2390">
        <v>0</v>
      </c>
      <c r="M2390">
        <v>0</v>
      </c>
      <c r="O2390">
        <v>0</v>
      </c>
    </row>
    <row r="2391" spans="3:18" x14ac:dyDescent="0.25">
      <c r="C2391" t="s">
        <v>481</v>
      </c>
      <c r="D2391" t="s">
        <v>176</v>
      </c>
      <c r="E2391">
        <v>135803</v>
      </c>
      <c r="H2391" t="s">
        <v>1989</v>
      </c>
      <c r="K2391">
        <v>0</v>
      </c>
      <c r="M2391">
        <v>0</v>
      </c>
      <c r="O2391">
        <v>0</v>
      </c>
    </row>
    <row r="2392" spans="3:18" x14ac:dyDescent="0.25">
      <c r="C2392" t="s">
        <v>481</v>
      </c>
      <c r="D2392" t="s">
        <v>176</v>
      </c>
      <c r="E2392">
        <v>135804</v>
      </c>
      <c r="H2392" t="s">
        <v>1990</v>
      </c>
      <c r="K2392">
        <v>0</v>
      </c>
      <c r="M2392">
        <v>0</v>
      </c>
      <c r="O2392">
        <v>0</v>
      </c>
    </row>
    <row r="2393" spans="3:18" x14ac:dyDescent="0.25">
      <c r="C2393" t="s">
        <v>481</v>
      </c>
      <c r="D2393" t="s">
        <v>176</v>
      </c>
      <c r="E2393">
        <v>135805</v>
      </c>
      <c r="H2393" t="s">
        <v>1991</v>
      </c>
      <c r="K2393">
        <v>0</v>
      </c>
      <c r="M2393">
        <v>0</v>
      </c>
      <c r="O2393">
        <v>0</v>
      </c>
    </row>
    <row r="2394" spans="3:18" x14ac:dyDescent="0.25">
      <c r="C2394" t="s">
        <v>481</v>
      </c>
      <c r="D2394" t="s">
        <v>176</v>
      </c>
      <c r="E2394">
        <v>135806</v>
      </c>
      <c r="H2394" t="s">
        <v>1284</v>
      </c>
      <c r="K2394">
        <v>0</v>
      </c>
      <c r="M2394">
        <v>0</v>
      </c>
      <c r="O2394">
        <v>0</v>
      </c>
    </row>
    <row r="2395" spans="3:18" x14ac:dyDescent="0.25">
      <c r="C2395" t="s">
        <v>481</v>
      </c>
      <c r="D2395" t="s">
        <v>176</v>
      </c>
      <c r="E2395">
        <v>138212</v>
      </c>
      <c r="H2395" t="s">
        <v>1992</v>
      </c>
      <c r="K2395">
        <v>0</v>
      </c>
      <c r="M2395">
        <v>0</v>
      </c>
      <c r="O2395">
        <v>0</v>
      </c>
    </row>
    <row r="2396" spans="3:18" x14ac:dyDescent="0.25">
      <c r="C2396" t="s">
        <v>481</v>
      </c>
      <c r="D2396" t="s">
        <v>176</v>
      </c>
      <c r="E2396">
        <v>190000</v>
      </c>
      <c r="H2396" t="s">
        <v>1279</v>
      </c>
      <c r="K2396">
        <v>0</v>
      </c>
      <c r="M2396">
        <v>0</v>
      </c>
      <c r="O2396">
        <v>0</v>
      </c>
    </row>
    <row r="2397" spans="3:18" x14ac:dyDescent="0.25">
      <c r="C2397" t="s">
        <v>481</v>
      </c>
      <c r="D2397" t="s">
        <v>176</v>
      </c>
      <c r="E2397">
        <v>190001</v>
      </c>
      <c r="H2397" t="s">
        <v>1280</v>
      </c>
      <c r="K2397">
        <v>0</v>
      </c>
      <c r="M2397">
        <v>0</v>
      </c>
      <c r="O2397">
        <v>0</v>
      </c>
    </row>
    <row r="2398" spans="3:18" x14ac:dyDescent="0.25">
      <c r="C2398" t="s">
        <v>481</v>
      </c>
      <c r="D2398" t="s">
        <v>176</v>
      </c>
      <c r="E2398">
        <v>190002</v>
      </c>
      <c r="H2398" t="s">
        <v>1281</v>
      </c>
      <c r="K2398">
        <v>0</v>
      </c>
      <c r="M2398">
        <v>0</v>
      </c>
      <c r="O2398">
        <v>0</v>
      </c>
    </row>
    <row r="2399" spans="3:18" x14ac:dyDescent="0.25">
      <c r="C2399" t="s">
        <v>481</v>
      </c>
      <c r="D2399" t="s">
        <v>176</v>
      </c>
      <c r="E2399">
        <v>190003</v>
      </c>
      <c r="H2399" t="s">
        <v>1282</v>
      </c>
      <c r="K2399">
        <v>0</v>
      </c>
      <c r="M2399">
        <v>0</v>
      </c>
      <c r="O2399">
        <v>0</v>
      </c>
    </row>
    <row r="2400" spans="3:18" x14ac:dyDescent="0.25">
      <c r="E2400" t="s">
        <v>261</v>
      </c>
      <c r="K2400" s="40">
        <v>3918379.8</v>
      </c>
      <c r="M2400" s="40">
        <v>18491744.09</v>
      </c>
      <c r="O2400" s="40">
        <v>-14573364.289999999</v>
      </c>
      <c r="Q2400">
        <v>-78.8</v>
      </c>
      <c r="R2400" t="s">
        <v>205</v>
      </c>
    </row>
    <row r="2401" spans="3:18" x14ac:dyDescent="0.25">
      <c r="E2401" t="s">
        <v>262</v>
      </c>
      <c r="K2401" s="40">
        <v>6137960716.8599997</v>
      </c>
      <c r="M2401" s="40">
        <v>6162850264.96</v>
      </c>
      <c r="O2401" s="40">
        <v>-24889548.100000001</v>
      </c>
      <c r="Q2401">
        <v>-0.4</v>
      </c>
      <c r="R2401" t="s">
        <v>201</v>
      </c>
    </row>
    <row r="2402" spans="3:18" x14ac:dyDescent="0.25">
      <c r="E2402" t="s">
        <v>263</v>
      </c>
    </row>
    <row r="2403" spans="3:18" x14ac:dyDescent="0.25">
      <c r="C2403" t="s">
        <v>481</v>
      </c>
      <c r="D2403" t="s">
        <v>176</v>
      </c>
      <c r="E2403">
        <v>200502</v>
      </c>
      <c r="H2403" t="s">
        <v>593</v>
      </c>
      <c r="K2403" s="40">
        <v>-111411.57</v>
      </c>
      <c r="M2403" s="40">
        <v>-131557.69</v>
      </c>
      <c r="O2403" s="40">
        <v>20146.12</v>
      </c>
      <c r="Q2403">
        <v>15.3</v>
      </c>
    </row>
    <row r="2404" spans="3:18" x14ac:dyDescent="0.25">
      <c r="C2404" t="s">
        <v>481</v>
      </c>
      <c r="D2404" t="s">
        <v>176</v>
      </c>
      <c r="E2404">
        <v>200503</v>
      </c>
      <c r="H2404" t="s">
        <v>594</v>
      </c>
      <c r="K2404" s="40">
        <v>-812055.2</v>
      </c>
      <c r="M2404" s="40">
        <v>-901587.47</v>
      </c>
      <c r="O2404" s="40">
        <v>89532.27</v>
      </c>
      <c r="Q2404">
        <v>9.9</v>
      </c>
    </row>
    <row r="2405" spans="3:18" x14ac:dyDescent="0.25">
      <c r="K2405" s="40">
        <v>-923466.77</v>
      </c>
      <c r="M2405" s="40">
        <v>-1033145.16</v>
      </c>
      <c r="O2405" s="40">
        <v>109678.39</v>
      </c>
      <c r="Q2405">
        <v>10.6</v>
      </c>
      <c r="R2405" t="s">
        <v>205</v>
      </c>
    </row>
    <row r="2406" spans="3:18" x14ac:dyDescent="0.25">
      <c r="C2406" t="s">
        <v>481</v>
      </c>
      <c r="D2406" t="s">
        <v>176</v>
      </c>
      <c r="E2406">
        <v>230001</v>
      </c>
      <c r="H2406" t="s">
        <v>1993</v>
      </c>
      <c r="K2406">
        <v>0</v>
      </c>
      <c r="M2406">
        <v>0</v>
      </c>
      <c r="O2406">
        <v>0</v>
      </c>
    </row>
    <row r="2407" spans="3:18" x14ac:dyDescent="0.25">
      <c r="C2407" t="s">
        <v>481</v>
      </c>
      <c r="D2407" t="s">
        <v>176</v>
      </c>
      <c r="E2407">
        <v>230002</v>
      </c>
      <c r="H2407" t="s">
        <v>1994</v>
      </c>
      <c r="K2407">
        <v>0</v>
      </c>
      <c r="M2407">
        <v>0</v>
      </c>
      <c r="O2407">
        <v>0</v>
      </c>
    </row>
    <row r="2408" spans="3:18" x14ac:dyDescent="0.25">
      <c r="C2408" t="s">
        <v>481</v>
      </c>
      <c r="D2408" t="s">
        <v>176</v>
      </c>
      <c r="E2408">
        <v>230003</v>
      </c>
      <c r="H2408" t="s">
        <v>1995</v>
      </c>
      <c r="K2408">
        <v>0</v>
      </c>
      <c r="M2408">
        <v>0</v>
      </c>
      <c r="O2408">
        <v>0</v>
      </c>
    </row>
    <row r="2409" spans="3:18" x14ac:dyDescent="0.25">
      <c r="C2409" t="s">
        <v>481</v>
      </c>
      <c r="D2409" t="s">
        <v>176</v>
      </c>
      <c r="E2409">
        <v>230004</v>
      </c>
      <c r="H2409" t="s">
        <v>1996</v>
      </c>
      <c r="K2409">
        <v>0</v>
      </c>
      <c r="M2409">
        <v>0</v>
      </c>
      <c r="O2409">
        <v>0</v>
      </c>
    </row>
    <row r="2410" spans="3:18" x14ac:dyDescent="0.25">
      <c r="C2410" t="s">
        <v>481</v>
      </c>
      <c r="D2410" t="s">
        <v>176</v>
      </c>
      <c r="E2410">
        <v>230005</v>
      </c>
      <c r="H2410" t="s">
        <v>1997</v>
      </c>
      <c r="K2410">
        <v>0</v>
      </c>
      <c r="M2410">
        <v>0</v>
      </c>
      <c r="O2410">
        <v>0</v>
      </c>
    </row>
    <row r="2411" spans="3:18" x14ac:dyDescent="0.25">
      <c r="C2411" t="s">
        <v>481</v>
      </c>
      <c r="D2411" t="s">
        <v>176</v>
      </c>
      <c r="E2411">
        <v>230006</v>
      </c>
      <c r="H2411" t="s">
        <v>1998</v>
      </c>
      <c r="K2411">
        <v>0</v>
      </c>
      <c r="M2411">
        <v>0</v>
      </c>
      <c r="O2411">
        <v>0</v>
      </c>
    </row>
    <row r="2412" spans="3:18" x14ac:dyDescent="0.25">
      <c r="C2412" t="s">
        <v>481</v>
      </c>
      <c r="D2412" t="s">
        <v>176</v>
      </c>
      <c r="E2412">
        <v>230007</v>
      </c>
      <c r="H2412" t="s">
        <v>1999</v>
      </c>
      <c r="K2412">
        <v>0</v>
      </c>
      <c r="M2412">
        <v>0</v>
      </c>
      <c r="O2412">
        <v>0</v>
      </c>
    </row>
    <row r="2413" spans="3:18" x14ac:dyDescent="0.25">
      <c r="C2413" t="s">
        <v>481</v>
      </c>
      <c r="D2413" t="s">
        <v>176</v>
      </c>
      <c r="E2413">
        <v>230008</v>
      </c>
      <c r="H2413" t="s">
        <v>2000</v>
      </c>
      <c r="K2413">
        <v>0</v>
      </c>
      <c r="M2413">
        <v>0</v>
      </c>
      <c r="O2413">
        <v>0</v>
      </c>
    </row>
    <row r="2414" spans="3:18" x14ac:dyDescent="0.25">
      <c r="C2414" t="s">
        <v>481</v>
      </c>
      <c r="D2414" t="s">
        <v>176</v>
      </c>
      <c r="E2414">
        <v>230015</v>
      </c>
      <c r="H2414" t="s">
        <v>2001</v>
      </c>
      <c r="K2414">
        <v>0</v>
      </c>
      <c r="M2414">
        <v>0</v>
      </c>
      <c r="O2414">
        <v>0</v>
      </c>
    </row>
    <row r="2415" spans="3:18" x14ac:dyDescent="0.25">
      <c r="C2415" t="s">
        <v>481</v>
      </c>
      <c r="D2415" t="s">
        <v>176</v>
      </c>
      <c r="E2415">
        <v>230016</v>
      </c>
      <c r="H2415" t="s">
        <v>2002</v>
      </c>
      <c r="K2415">
        <v>0</v>
      </c>
      <c r="M2415">
        <v>0</v>
      </c>
      <c r="O2415">
        <v>0</v>
      </c>
    </row>
    <row r="2416" spans="3:18" x14ac:dyDescent="0.25">
      <c r="C2416" t="s">
        <v>481</v>
      </c>
      <c r="D2416" t="s">
        <v>176</v>
      </c>
      <c r="E2416">
        <v>230017</v>
      </c>
      <c r="H2416" t="s">
        <v>2003</v>
      </c>
      <c r="K2416">
        <v>0</v>
      </c>
      <c r="M2416">
        <v>0</v>
      </c>
      <c r="O2416">
        <v>0</v>
      </c>
    </row>
    <row r="2417" spans="3:18" x14ac:dyDescent="0.25">
      <c r="C2417" t="s">
        <v>481</v>
      </c>
      <c r="D2417" t="s">
        <v>176</v>
      </c>
      <c r="E2417">
        <v>230018</v>
      </c>
      <c r="H2417" t="s">
        <v>2004</v>
      </c>
      <c r="K2417">
        <v>0</v>
      </c>
      <c r="M2417">
        <v>0</v>
      </c>
      <c r="O2417">
        <v>0</v>
      </c>
    </row>
    <row r="2418" spans="3:18" x14ac:dyDescent="0.25">
      <c r="C2418" t="s">
        <v>481</v>
      </c>
      <c r="D2418" t="s">
        <v>176</v>
      </c>
      <c r="E2418">
        <v>230019</v>
      </c>
      <c r="H2418" t="s">
        <v>2005</v>
      </c>
      <c r="K2418">
        <v>0</v>
      </c>
      <c r="M2418">
        <v>0</v>
      </c>
      <c r="O2418">
        <v>0</v>
      </c>
    </row>
    <row r="2419" spans="3:18" x14ac:dyDescent="0.25">
      <c r="C2419" t="s">
        <v>481</v>
      </c>
      <c r="D2419" t="s">
        <v>176</v>
      </c>
      <c r="E2419">
        <v>230020</v>
      </c>
      <c r="H2419" t="s">
        <v>2006</v>
      </c>
      <c r="K2419">
        <v>0</v>
      </c>
      <c r="M2419">
        <v>0</v>
      </c>
      <c r="O2419">
        <v>0</v>
      </c>
    </row>
    <row r="2420" spans="3:18" x14ac:dyDescent="0.25">
      <c r="K2420">
        <v>0</v>
      </c>
      <c r="M2420">
        <v>0</v>
      </c>
      <c r="O2420">
        <v>0</v>
      </c>
      <c r="R2420" t="s">
        <v>205</v>
      </c>
    </row>
    <row r="2421" spans="3:18" x14ac:dyDescent="0.25">
      <c r="C2421" t="s">
        <v>481</v>
      </c>
      <c r="D2421" t="s">
        <v>176</v>
      </c>
      <c r="E2421">
        <v>138253</v>
      </c>
      <c r="H2421" t="s">
        <v>2007</v>
      </c>
      <c r="K2421">
        <v>0</v>
      </c>
      <c r="M2421">
        <v>0</v>
      </c>
      <c r="O2421">
        <v>0</v>
      </c>
    </row>
    <row r="2422" spans="3:18" x14ac:dyDescent="0.25">
      <c r="C2422" t="s">
        <v>481</v>
      </c>
      <c r="D2422" t="s">
        <v>176</v>
      </c>
      <c r="E2422">
        <v>228213</v>
      </c>
      <c r="H2422" t="s">
        <v>595</v>
      </c>
      <c r="K2422" s="40">
        <v>-69677957.75</v>
      </c>
      <c r="M2422" s="40">
        <v>-63069081.920000002</v>
      </c>
      <c r="O2422" s="40">
        <v>-6608875.8300000001</v>
      </c>
      <c r="Q2422">
        <v>-10.5</v>
      </c>
    </row>
    <row r="2423" spans="3:18" x14ac:dyDescent="0.25">
      <c r="C2423" t="s">
        <v>481</v>
      </c>
      <c r="D2423" t="s">
        <v>176</v>
      </c>
      <c r="E2423">
        <v>228214</v>
      </c>
      <c r="H2423" t="s">
        <v>2008</v>
      </c>
      <c r="K2423">
        <v>0</v>
      </c>
      <c r="M2423">
        <v>0</v>
      </c>
      <c r="O2423">
        <v>0</v>
      </c>
    </row>
    <row r="2424" spans="3:18" x14ac:dyDescent="0.25">
      <c r="C2424" t="s">
        <v>481</v>
      </c>
      <c r="D2424" t="s">
        <v>176</v>
      </c>
      <c r="E2424">
        <v>228215</v>
      </c>
      <c r="H2424" t="s">
        <v>2009</v>
      </c>
      <c r="K2424">
        <v>0</v>
      </c>
      <c r="M2424">
        <v>0</v>
      </c>
      <c r="O2424">
        <v>0</v>
      </c>
    </row>
    <row r="2425" spans="3:18" x14ac:dyDescent="0.25">
      <c r="C2425" t="s">
        <v>481</v>
      </c>
      <c r="D2425" t="s">
        <v>176</v>
      </c>
      <c r="E2425">
        <v>228216</v>
      </c>
      <c r="H2425" t="s">
        <v>2010</v>
      </c>
      <c r="K2425">
        <v>0</v>
      </c>
      <c r="M2425">
        <v>0</v>
      </c>
      <c r="O2425">
        <v>0</v>
      </c>
    </row>
    <row r="2426" spans="3:18" x14ac:dyDescent="0.25">
      <c r="C2426" t="s">
        <v>481</v>
      </c>
      <c r="D2426" t="s">
        <v>176</v>
      </c>
      <c r="E2426">
        <v>228218</v>
      </c>
      <c r="H2426" t="s">
        <v>1287</v>
      </c>
      <c r="K2426">
        <v>0</v>
      </c>
      <c r="M2426">
        <v>0</v>
      </c>
      <c r="O2426">
        <v>0</v>
      </c>
    </row>
    <row r="2427" spans="3:18" x14ac:dyDescent="0.25">
      <c r="C2427" t="s">
        <v>481</v>
      </c>
      <c r="D2427" t="s">
        <v>176</v>
      </c>
      <c r="E2427">
        <v>228219</v>
      </c>
      <c r="H2427" t="s">
        <v>2011</v>
      </c>
      <c r="K2427">
        <v>0</v>
      </c>
      <c r="M2427">
        <v>0</v>
      </c>
      <c r="O2427">
        <v>0</v>
      </c>
    </row>
    <row r="2428" spans="3:18" x14ac:dyDescent="0.25">
      <c r="C2428" t="s">
        <v>481</v>
      </c>
      <c r="D2428" t="s">
        <v>176</v>
      </c>
      <c r="E2428">
        <v>228253</v>
      </c>
      <c r="H2428" t="s">
        <v>2012</v>
      </c>
      <c r="K2428">
        <v>0</v>
      </c>
      <c r="M2428">
        <v>0</v>
      </c>
      <c r="O2428">
        <v>0</v>
      </c>
    </row>
    <row r="2429" spans="3:18" x14ac:dyDescent="0.25">
      <c r="C2429" t="s">
        <v>481</v>
      </c>
      <c r="D2429" t="s">
        <v>176</v>
      </c>
      <c r="E2429">
        <v>2228218</v>
      </c>
      <c r="H2429" t="s">
        <v>1287</v>
      </c>
      <c r="K2429">
        <v>0</v>
      </c>
      <c r="M2429">
        <v>0</v>
      </c>
      <c r="O2429">
        <v>0</v>
      </c>
    </row>
    <row r="2430" spans="3:18" x14ac:dyDescent="0.25">
      <c r="K2430" s="40">
        <v>-69677957.75</v>
      </c>
      <c r="M2430" s="40">
        <v>-63069081.920000002</v>
      </c>
      <c r="O2430" s="40">
        <v>-6608875.8300000001</v>
      </c>
      <c r="Q2430">
        <v>-10.5</v>
      </c>
      <c r="R2430" t="s">
        <v>205</v>
      </c>
    </row>
    <row r="2431" spans="3:18" x14ac:dyDescent="0.25">
      <c r="C2431" t="s">
        <v>481</v>
      </c>
      <c r="D2431" t="s">
        <v>176</v>
      </c>
      <c r="E2431">
        <v>200000</v>
      </c>
      <c r="H2431" t="s">
        <v>265</v>
      </c>
      <c r="K2431">
        <v>0</v>
      </c>
      <c r="M2431">
        <v>0</v>
      </c>
      <c r="O2431">
        <v>0</v>
      </c>
    </row>
    <row r="2432" spans="3:18" x14ac:dyDescent="0.25">
      <c r="C2432" t="s">
        <v>481</v>
      </c>
      <c r="D2432" t="s">
        <v>176</v>
      </c>
      <c r="E2432">
        <v>220905</v>
      </c>
      <c r="H2432" t="s">
        <v>2013</v>
      </c>
      <c r="K2432">
        <v>0</v>
      </c>
      <c r="M2432">
        <v>0</v>
      </c>
      <c r="O2432">
        <v>0</v>
      </c>
    </row>
    <row r="2433" spans="3:18" x14ac:dyDescent="0.25">
      <c r="E2433" t="s">
        <v>266</v>
      </c>
      <c r="K2433">
        <v>0</v>
      </c>
      <c r="M2433">
        <v>0</v>
      </c>
      <c r="O2433">
        <v>0</v>
      </c>
      <c r="R2433" t="s">
        <v>205</v>
      </c>
    </row>
    <row r="2434" spans="3:18" x14ac:dyDescent="0.25">
      <c r="C2434" t="s">
        <v>481</v>
      </c>
      <c r="D2434" t="s">
        <v>176</v>
      </c>
      <c r="E2434">
        <v>200002</v>
      </c>
      <c r="H2434" t="s">
        <v>267</v>
      </c>
      <c r="K2434" s="40">
        <v>-857406.6</v>
      </c>
      <c r="M2434" s="40">
        <v>-857406.6</v>
      </c>
      <c r="O2434">
        <v>0</v>
      </c>
    </row>
    <row r="2435" spans="3:18" x14ac:dyDescent="0.25">
      <c r="C2435" t="s">
        <v>481</v>
      </c>
      <c r="D2435" t="s">
        <v>176</v>
      </c>
      <c r="E2435">
        <v>220904</v>
      </c>
      <c r="H2435" t="s">
        <v>596</v>
      </c>
      <c r="K2435" s="40">
        <v>-71196.7</v>
      </c>
      <c r="M2435" s="40">
        <v>-74236.09</v>
      </c>
      <c r="O2435" s="40">
        <v>3039.39</v>
      </c>
      <c r="Q2435">
        <v>4.0999999999999996</v>
      </c>
    </row>
    <row r="2436" spans="3:18" x14ac:dyDescent="0.25">
      <c r="E2436" t="s">
        <v>268</v>
      </c>
      <c r="K2436" s="40">
        <v>-928603.3</v>
      </c>
      <c r="M2436" s="40">
        <v>-931642.69</v>
      </c>
      <c r="O2436" s="40">
        <v>3039.39</v>
      </c>
      <c r="Q2436">
        <v>0.3</v>
      </c>
      <c r="R2436" t="s">
        <v>205</v>
      </c>
    </row>
    <row r="2437" spans="3:18" x14ac:dyDescent="0.25">
      <c r="C2437" t="s">
        <v>481</v>
      </c>
      <c r="D2437" t="s">
        <v>176</v>
      </c>
      <c r="E2437">
        <v>200004</v>
      </c>
      <c r="H2437" t="s">
        <v>269</v>
      </c>
      <c r="K2437" s="40">
        <v>-9112346.9000000004</v>
      </c>
      <c r="M2437" s="40">
        <v>-3416098.64</v>
      </c>
      <c r="O2437" s="40">
        <v>-5696248.2599999998</v>
      </c>
      <c r="Q2437">
        <v>-166.7</v>
      </c>
    </row>
    <row r="2438" spans="3:18" x14ac:dyDescent="0.25">
      <c r="C2438" t="s">
        <v>481</v>
      </c>
      <c r="D2438" t="s">
        <v>176</v>
      </c>
      <c r="E2438">
        <v>220903</v>
      </c>
      <c r="H2438" t="s">
        <v>270</v>
      </c>
      <c r="K2438" s="40">
        <v>-188611.41</v>
      </c>
      <c r="M2438" s="40">
        <v>-239709.65</v>
      </c>
      <c r="O2438" s="40">
        <v>51098.239999999998</v>
      </c>
      <c r="Q2438">
        <v>21.3</v>
      </c>
    </row>
    <row r="2439" spans="3:18" x14ac:dyDescent="0.25">
      <c r="E2439" t="s">
        <v>269</v>
      </c>
      <c r="K2439" s="40">
        <v>-9300958.3100000005</v>
      </c>
      <c r="M2439" s="40">
        <v>-3655808.29</v>
      </c>
      <c r="O2439" s="40">
        <v>-5645150.0199999996</v>
      </c>
      <c r="Q2439">
        <v>-154.4</v>
      </c>
      <c r="R2439" t="s">
        <v>205</v>
      </c>
    </row>
    <row r="2440" spans="3:18" x14ac:dyDescent="0.25">
      <c r="C2440" t="s">
        <v>481</v>
      </c>
      <c r="D2440" t="s">
        <v>176</v>
      </c>
      <c r="E2440">
        <v>200795</v>
      </c>
      <c r="H2440" t="s">
        <v>2014</v>
      </c>
      <c r="K2440">
        <v>0</v>
      </c>
      <c r="M2440">
        <v>0</v>
      </c>
      <c r="O2440">
        <v>0</v>
      </c>
    </row>
    <row r="2441" spans="3:18" x14ac:dyDescent="0.25">
      <c r="C2441" t="s">
        <v>481</v>
      </c>
      <c r="D2441" t="s">
        <v>176</v>
      </c>
      <c r="E2441">
        <v>200800</v>
      </c>
      <c r="H2441" t="s">
        <v>1294</v>
      </c>
      <c r="K2441">
        <v>0</v>
      </c>
      <c r="M2441">
        <v>0</v>
      </c>
      <c r="O2441">
        <v>0</v>
      </c>
    </row>
    <row r="2442" spans="3:18" x14ac:dyDescent="0.25">
      <c r="C2442" t="s">
        <v>481</v>
      </c>
      <c r="D2442" t="s">
        <v>176</v>
      </c>
      <c r="E2442">
        <v>200801</v>
      </c>
      <c r="H2442" t="s">
        <v>1295</v>
      </c>
      <c r="K2442">
        <v>0</v>
      </c>
      <c r="M2442">
        <v>0</v>
      </c>
      <c r="O2442">
        <v>0</v>
      </c>
    </row>
    <row r="2443" spans="3:18" x14ac:dyDescent="0.25">
      <c r="C2443" t="s">
        <v>481</v>
      </c>
      <c r="D2443" t="s">
        <v>176</v>
      </c>
      <c r="E2443">
        <v>200802</v>
      </c>
      <c r="H2443" t="s">
        <v>1296</v>
      </c>
      <c r="K2443">
        <v>0</v>
      </c>
      <c r="M2443">
        <v>0</v>
      </c>
      <c r="O2443">
        <v>0</v>
      </c>
    </row>
    <row r="2444" spans="3:18" x14ac:dyDescent="0.25">
      <c r="C2444" t="s">
        <v>481</v>
      </c>
      <c r="D2444" t="s">
        <v>176</v>
      </c>
      <c r="E2444">
        <v>200803</v>
      </c>
      <c r="H2444" t="s">
        <v>1297</v>
      </c>
      <c r="K2444">
        <v>0</v>
      </c>
      <c r="M2444">
        <v>0</v>
      </c>
      <c r="O2444">
        <v>0</v>
      </c>
    </row>
    <row r="2445" spans="3:18" x14ac:dyDescent="0.25">
      <c r="C2445" t="s">
        <v>481</v>
      </c>
      <c r="D2445" t="s">
        <v>176</v>
      </c>
      <c r="E2445">
        <v>200804</v>
      </c>
      <c r="H2445" t="s">
        <v>1298</v>
      </c>
      <c r="K2445">
        <v>0</v>
      </c>
      <c r="M2445">
        <v>0</v>
      </c>
      <c r="O2445">
        <v>0</v>
      </c>
    </row>
    <row r="2446" spans="3:18" x14ac:dyDescent="0.25">
      <c r="C2446" t="s">
        <v>481</v>
      </c>
      <c r="D2446" t="s">
        <v>176</v>
      </c>
      <c r="E2446">
        <v>200805</v>
      </c>
      <c r="H2446" t="s">
        <v>1294</v>
      </c>
      <c r="K2446">
        <v>0</v>
      </c>
      <c r="M2446">
        <v>0</v>
      </c>
      <c r="O2446">
        <v>0</v>
      </c>
    </row>
    <row r="2447" spans="3:18" x14ac:dyDescent="0.25">
      <c r="C2447" t="s">
        <v>481</v>
      </c>
      <c r="D2447" t="s">
        <v>176</v>
      </c>
      <c r="E2447">
        <v>200806</v>
      </c>
      <c r="H2447" t="s">
        <v>1295</v>
      </c>
      <c r="K2447">
        <v>0</v>
      </c>
      <c r="M2447">
        <v>0</v>
      </c>
      <c r="O2447">
        <v>0</v>
      </c>
    </row>
    <row r="2448" spans="3:18" x14ac:dyDescent="0.25">
      <c r="C2448" t="s">
        <v>481</v>
      </c>
      <c r="D2448" t="s">
        <v>176</v>
      </c>
      <c r="E2448">
        <v>200807</v>
      </c>
      <c r="H2448" t="s">
        <v>1296</v>
      </c>
      <c r="K2448">
        <v>0</v>
      </c>
      <c r="M2448">
        <v>0</v>
      </c>
      <c r="O2448">
        <v>0</v>
      </c>
    </row>
    <row r="2449" spans="3:18" x14ac:dyDescent="0.25">
      <c r="C2449" t="s">
        <v>481</v>
      </c>
      <c r="D2449" t="s">
        <v>176</v>
      </c>
      <c r="E2449">
        <v>200808</v>
      </c>
      <c r="H2449" t="s">
        <v>1297</v>
      </c>
      <c r="K2449">
        <v>0</v>
      </c>
      <c r="M2449">
        <v>0</v>
      </c>
      <c r="O2449">
        <v>0</v>
      </c>
    </row>
    <row r="2450" spans="3:18" x14ac:dyDescent="0.25">
      <c r="C2450" t="s">
        <v>481</v>
      </c>
      <c r="D2450" t="s">
        <v>176</v>
      </c>
      <c r="E2450">
        <v>200809</v>
      </c>
      <c r="H2450" t="s">
        <v>1298</v>
      </c>
      <c r="K2450">
        <v>0</v>
      </c>
      <c r="M2450">
        <v>0</v>
      </c>
      <c r="O2450">
        <v>0</v>
      </c>
    </row>
    <row r="2451" spans="3:18" x14ac:dyDescent="0.25">
      <c r="E2451" t="s">
        <v>1299</v>
      </c>
      <c r="K2451">
        <v>0</v>
      </c>
      <c r="M2451">
        <v>0</v>
      </c>
      <c r="O2451">
        <v>0</v>
      </c>
      <c r="R2451" t="s">
        <v>205</v>
      </c>
    </row>
    <row r="2452" spans="3:18" x14ac:dyDescent="0.25">
      <c r="C2452" t="s">
        <v>481</v>
      </c>
      <c r="D2452" t="s">
        <v>176</v>
      </c>
      <c r="E2452">
        <v>200900</v>
      </c>
      <c r="H2452" t="s">
        <v>1300</v>
      </c>
      <c r="K2452">
        <v>0</v>
      </c>
      <c r="M2452">
        <v>0</v>
      </c>
      <c r="O2452">
        <v>0</v>
      </c>
    </row>
    <row r="2453" spans="3:18" x14ac:dyDescent="0.25">
      <c r="C2453" t="s">
        <v>481</v>
      </c>
      <c r="D2453" t="s">
        <v>176</v>
      </c>
      <c r="E2453">
        <v>200901</v>
      </c>
      <c r="H2453" t="s">
        <v>1301</v>
      </c>
      <c r="K2453">
        <v>0</v>
      </c>
      <c r="M2453">
        <v>0</v>
      </c>
      <c r="O2453">
        <v>0</v>
      </c>
    </row>
    <row r="2454" spans="3:18" x14ac:dyDescent="0.25">
      <c r="C2454" t="s">
        <v>481</v>
      </c>
      <c r="D2454" t="s">
        <v>176</v>
      </c>
      <c r="E2454">
        <v>200902</v>
      </c>
      <c r="H2454" t="s">
        <v>1302</v>
      </c>
      <c r="K2454">
        <v>0</v>
      </c>
      <c r="M2454">
        <v>0</v>
      </c>
      <c r="O2454">
        <v>0</v>
      </c>
    </row>
    <row r="2455" spans="3:18" x14ac:dyDescent="0.25">
      <c r="C2455" t="s">
        <v>481</v>
      </c>
      <c r="D2455" t="s">
        <v>176</v>
      </c>
      <c r="E2455">
        <v>200903</v>
      </c>
      <c r="H2455" t="s">
        <v>1303</v>
      </c>
      <c r="K2455">
        <v>0</v>
      </c>
      <c r="M2455">
        <v>0</v>
      </c>
      <c r="O2455">
        <v>0</v>
      </c>
    </row>
    <row r="2456" spans="3:18" x14ac:dyDescent="0.25">
      <c r="C2456" t="s">
        <v>481</v>
      </c>
      <c r="D2456" t="s">
        <v>176</v>
      </c>
      <c r="E2456">
        <v>200904</v>
      </c>
      <c r="H2456" t="s">
        <v>1304</v>
      </c>
      <c r="K2456">
        <v>0</v>
      </c>
      <c r="M2456">
        <v>0</v>
      </c>
      <c r="O2456">
        <v>0</v>
      </c>
    </row>
    <row r="2457" spans="3:18" x14ac:dyDescent="0.25">
      <c r="C2457" t="s">
        <v>481</v>
      </c>
      <c r="D2457" t="s">
        <v>176</v>
      </c>
      <c r="E2457">
        <v>200905</v>
      </c>
      <c r="H2457" t="s">
        <v>1305</v>
      </c>
      <c r="K2457">
        <v>0</v>
      </c>
      <c r="M2457">
        <v>0</v>
      </c>
      <c r="O2457">
        <v>0</v>
      </c>
    </row>
    <row r="2458" spans="3:18" x14ac:dyDescent="0.25">
      <c r="C2458" t="s">
        <v>481</v>
      </c>
      <c r="D2458" t="s">
        <v>176</v>
      </c>
      <c r="E2458">
        <v>200906</v>
      </c>
      <c r="H2458" t="s">
        <v>1306</v>
      </c>
      <c r="K2458">
        <v>0</v>
      </c>
      <c r="M2458">
        <v>0</v>
      </c>
      <c r="O2458">
        <v>0</v>
      </c>
    </row>
    <row r="2459" spans="3:18" x14ac:dyDescent="0.25">
      <c r="C2459" t="s">
        <v>481</v>
      </c>
      <c r="D2459" t="s">
        <v>176</v>
      </c>
      <c r="E2459">
        <v>200907</v>
      </c>
      <c r="H2459" t="s">
        <v>1307</v>
      </c>
      <c r="K2459">
        <v>0</v>
      </c>
      <c r="M2459">
        <v>0</v>
      </c>
      <c r="O2459">
        <v>0</v>
      </c>
    </row>
    <row r="2460" spans="3:18" x14ac:dyDescent="0.25">
      <c r="C2460" t="s">
        <v>481</v>
      </c>
      <c r="D2460" t="s">
        <v>176</v>
      </c>
      <c r="E2460">
        <v>200908</v>
      </c>
      <c r="H2460" t="s">
        <v>1308</v>
      </c>
      <c r="K2460">
        <v>0</v>
      </c>
      <c r="M2460">
        <v>0</v>
      </c>
      <c r="O2460">
        <v>0</v>
      </c>
    </row>
    <row r="2461" spans="3:18" x14ac:dyDescent="0.25">
      <c r="C2461" t="s">
        <v>481</v>
      </c>
      <c r="D2461" t="s">
        <v>176</v>
      </c>
      <c r="E2461">
        <v>200909</v>
      </c>
      <c r="H2461" t="s">
        <v>1309</v>
      </c>
      <c r="K2461">
        <v>0</v>
      </c>
      <c r="M2461">
        <v>0</v>
      </c>
      <c r="O2461">
        <v>0</v>
      </c>
    </row>
    <row r="2462" spans="3:18" x14ac:dyDescent="0.25">
      <c r="C2462" t="s">
        <v>481</v>
      </c>
      <c r="D2462" t="s">
        <v>176</v>
      </c>
      <c r="E2462">
        <v>200922</v>
      </c>
      <c r="H2462" t="s">
        <v>1302</v>
      </c>
      <c r="K2462">
        <v>0</v>
      </c>
      <c r="M2462">
        <v>0</v>
      </c>
      <c r="O2462">
        <v>0</v>
      </c>
    </row>
    <row r="2463" spans="3:18" x14ac:dyDescent="0.25">
      <c r="C2463" t="s">
        <v>481</v>
      </c>
      <c r="D2463" t="s">
        <v>176</v>
      </c>
      <c r="E2463">
        <v>200923</v>
      </c>
      <c r="H2463" t="s">
        <v>1303</v>
      </c>
      <c r="K2463">
        <v>0</v>
      </c>
      <c r="M2463">
        <v>0</v>
      </c>
      <c r="O2463">
        <v>0</v>
      </c>
    </row>
    <row r="2464" spans="3:18" x14ac:dyDescent="0.25">
      <c r="C2464" t="s">
        <v>481</v>
      </c>
      <c r="D2464" t="s">
        <v>176</v>
      </c>
      <c r="E2464">
        <v>200924</v>
      </c>
      <c r="H2464" t="s">
        <v>1304</v>
      </c>
      <c r="K2464">
        <v>0</v>
      </c>
      <c r="M2464">
        <v>0</v>
      </c>
      <c r="O2464">
        <v>0</v>
      </c>
    </row>
    <row r="2465" spans="3:15" x14ac:dyDescent="0.25">
      <c r="C2465" t="s">
        <v>481</v>
      </c>
      <c r="D2465" t="s">
        <v>176</v>
      </c>
      <c r="E2465">
        <v>200925</v>
      </c>
      <c r="H2465" t="s">
        <v>1305</v>
      </c>
      <c r="K2465">
        <v>0</v>
      </c>
      <c r="M2465">
        <v>0</v>
      </c>
      <c r="O2465">
        <v>0</v>
      </c>
    </row>
    <row r="2466" spans="3:15" x14ac:dyDescent="0.25">
      <c r="C2466" t="s">
        <v>481</v>
      </c>
      <c r="D2466" t="s">
        <v>176</v>
      </c>
      <c r="E2466">
        <v>200926</v>
      </c>
      <c r="H2466" t="s">
        <v>1306</v>
      </c>
      <c r="K2466">
        <v>0</v>
      </c>
      <c r="M2466">
        <v>0</v>
      </c>
      <c r="O2466">
        <v>0</v>
      </c>
    </row>
    <row r="2467" spans="3:15" x14ac:dyDescent="0.25">
      <c r="C2467" t="s">
        <v>481</v>
      </c>
      <c r="D2467" t="s">
        <v>176</v>
      </c>
      <c r="E2467">
        <v>200927</v>
      </c>
      <c r="H2467" t="s">
        <v>1307</v>
      </c>
      <c r="K2467">
        <v>0</v>
      </c>
      <c r="M2467">
        <v>0</v>
      </c>
      <c r="O2467">
        <v>0</v>
      </c>
    </row>
    <row r="2468" spans="3:15" x14ac:dyDescent="0.25">
      <c r="C2468" t="s">
        <v>481</v>
      </c>
      <c r="D2468" t="s">
        <v>176</v>
      </c>
      <c r="E2468">
        <v>200928</v>
      </c>
      <c r="H2468" t="s">
        <v>1308</v>
      </c>
      <c r="K2468">
        <v>0</v>
      </c>
      <c r="M2468">
        <v>0</v>
      </c>
      <c r="O2468">
        <v>0</v>
      </c>
    </row>
    <row r="2469" spans="3:15" x14ac:dyDescent="0.25">
      <c r="C2469" t="s">
        <v>481</v>
      </c>
      <c r="D2469" t="s">
        <v>176</v>
      </c>
      <c r="E2469">
        <v>200929</v>
      </c>
      <c r="H2469" t="s">
        <v>1309</v>
      </c>
      <c r="K2469">
        <v>0</v>
      </c>
      <c r="M2469">
        <v>0</v>
      </c>
      <c r="O2469">
        <v>0</v>
      </c>
    </row>
    <row r="2470" spans="3:15" x14ac:dyDescent="0.25">
      <c r="C2470" t="s">
        <v>481</v>
      </c>
      <c r="D2470" t="s">
        <v>176</v>
      </c>
      <c r="E2470">
        <v>200950</v>
      </c>
      <c r="H2470" t="s">
        <v>1310</v>
      </c>
      <c r="K2470">
        <v>0</v>
      </c>
      <c r="M2470">
        <v>0</v>
      </c>
      <c r="O2470">
        <v>0</v>
      </c>
    </row>
    <row r="2471" spans="3:15" x14ac:dyDescent="0.25">
      <c r="C2471" t="s">
        <v>481</v>
      </c>
      <c r="D2471" t="s">
        <v>176</v>
      </c>
      <c r="E2471">
        <v>200951</v>
      </c>
      <c r="H2471" t="s">
        <v>1311</v>
      </c>
      <c r="K2471">
        <v>0</v>
      </c>
      <c r="M2471">
        <v>0</v>
      </c>
      <c r="O2471">
        <v>0</v>
      </c>
    </row>
    <row r="2472" spans="3:15" x14ac:dyDescent="0.25">
      <c r="C2472" t="s">
        <v>481</v>
      </c>
      <c r="D2472" t="s">
        <v>176</v>
      </c>
      <c r="E2472">
        <v>200952</v>
      </c>
      <c r="H2472" t="s">
        <v>1312</v>
      </c>
      <c r="K2472">
        <v>0</v>
      </c>
      <c r="M2472">
        <v>0</v>
      </c>
      <c r="O2472">
        <v>0</v>
      </c>
    </row>
    <row r="2473" spans="3:15" x14ac:dyDescent="0.25">
      <c r="C2473" t="s">
        <v>481</v>
      </c>
      <c r="D2473" t="s">
        <v>176</v>
      </c>
      <c r="E2473">
        <v>200953</v>
      </c>
      <c r="H2473" t="s">
        <v>1313</v>
      </c>
      <c r="K2473">
        <v>0</v>
      </c>
      <c r="M2473">
        <v>0</v>
      </c>
      <c r="O2473">
        <v>0</v>
      </c>
    </row>
    <row r="2474" spans="3:15" x14ac:dyDescent="0.25">
      <c r="C2474" t="s">
        <v>481</v>
      </c>
      <c r="D2474" t="s">
        <v>176</v>
      </c>
      <c r="E2474">
        <v>200954</v>
      </c>
      <c r="H2474" t="s">
        <v>1314</v>
      </c>
      <c r="K2474">
        <v>0</v>
      </c>
      <c r="M2474">
        <v>0</v>
      </c>
      <c r="O2474">
        <v>0</v>
      </c>
    </row>
    <row r="2475" spans="3:15" x14ac:dyDescent="0.25">
      <c r="C2475" t="s">
        <v>481</v>
      </c>
      <c r="D2475" t="s">
        <v>176</v>
      </c>
      <c r="E2475">
        <v>200955</v>
      </c>
      <c r="H2475" t="s">
        <v>1315</v>
      </c>
      <c r="K2475">
        <v>0</v>
      </c>
      <c r="M2475">
        <v>0</v>
      </c>
      <c r="O2475">
        <v>0</v>
      </c>
    </row>
    <row r="2476" spans="3:15" x14ac:dyDescent="0.25">
      <c r="C2476" t="s">
        <v>481</v>
      </c>
      <c r="D2476" t="s">
        <v>176</v>
      </c>
      <c r="E2476">
        <v>200956</v>
      </c>
      <c r="H2476" t="s">
        <v>1316</v>
      </c>
      <c r="K2476">
        <v>0</v>
      </c>
      <c r="M2476">
        <v>0</v>
      </c>
      <c r="O2476">
        <v>0</v>
      </c>
    </row>
    <row r="2477" spans="3:15" x14ac:dyDescent="0.25">
      <c r="C2477" t="s">
        <v>481</v>
      </c>
      <c r="D2477" t="s">
        <v>176</v>
      </c>
      <c r="E2477">
        <v>200957</v>
      </c>
      <c r="H2477" t="s">
        <v>1317</v>
      </c>
      <c r="K2477">
        <v>0</v>
      </c>
      <c r="M2477">
        <v>0</v>
      </c>
      <c r="O2477">
        <v>0</v>
      </c>
    </row>
    <row r="2478" spans="3:15" x14ac:dyDescent="0.25">
      <c r="C2478" t="s">
        <v>481</v>
      </c>
      <c r="D2478" t="s">
        <v>176</v>
      </c>
      <c r="E2478">
        <v>200958</v>
      </c>
      <c r="H2478" t="s">
        <v>1318</v>
      </c>
      <c r="K2478">
        <v>0</v>
      </c>
      <c r="M2478">
        <v>0</v>
      </c>
      <c r="O2478">
        <v>0</v>
      </c>
    </row>
    <row r="2479" spans="3:15" x14ac:dyDescent="0.25">
      <c r="C2479" t="s">
        <v>481</v>
      </c>
      <c r="D2479" t="s">
        <v>176</v>
      </c>
      <c r="E2479">
        <v>200959</v>
      </c>
      <c r="H2479" t="s">
        <v>1319</v>
      </c>
      <c r="K2479">
        <v>0</v>
      </c>
      <c r="M2479">
        <v>0</v>
      </c>
      <c r="O2479">
        <v>0</v>
      </c>
    </row>
    <row r="2480" spans="3:15" x14ac:dyDescent="0.25">
      <c r="C2480" t="s">
        <v>481</v>
      </c>
      <c r="D2480" t="s">
        <v>176</v>
      </c>
      <c r="E2480">
        <v>200960</v>
      </c>
      <c r="H2480" t="s">
        <v>1320</v>
      </c>
      <c r="K2480">
        <v>0</v>
      </c>
      <c r="M2480">
        <v>0</v>
      </c>
      <c r="O2480">
        <v>0</v>
      </c>
    </row>
    <row r="2481" spans="3:15" x14ac:dyDescent="0.25">
      <c r="C2481" t="s">
        <v>481</v>
      </c>
      <c r="D2481" t="s">
        <v>176</v>
      </c>
      <c r="E2481">
        <v>200961</v>
      </c>
      <c r="H2481" t="s">
        <v>1321</v>
      </c>
      <c r="K2481">
        <v>0</v>
      </c>
      <c r="M2481">
        <v>0</v>
      </c>
      <c r="O2481">
        <v>0</v>
      </c>
    </row>
    <row r="2482" spans="3:15" x14ac:dyDescent="0.25">
      <c r="C2482" t="s">
        <v>481</v>
      </c>
      <c r="D2482" t="s">
        <v>176</v>
      </c>
      <c r="E2482">
        <v>200962</v>
      </c>
      <c r="H2482" t="s">
        <v>1322</v>
      </c>
      <c r="K2482">
        <v>0</v>
      </c>
      <c r="M2482">
        <v>0</v>
      </c>
      <c r="O2482">
        <v>0</v>
      </c>
    </row>
    <row r="2483" spans="3:15" x14ac:dyDescent="0.25">
      <c r="C2483" t="s">
        <v>481</v>
      </c>
      <c r="D2483" t="s">
        <v>176</v>
      </c>
      <c r="E2483">
        <v>200963</v>
      </c>
      <c r="H2483" t="s">
        <v>1323</v>
      </c>
      <c r="K2483">
        <v>0</v>
      </c>
      <c r="M2483">
        <v>0</v>
      </c>
      <c r="O2483">
        <v>0</v>
      </c>
    </row>
    <row r="2484" spans="3:15" x14ac:dyDescent="0.25">
      <c r="C2484" t="s">
        <v>481</v>
      </c>
      <c r="D2484" t="s">
        <v>176</v>
      </c>
      <c r="E2484">
        <v>200964</v>
      </c>
      <c r="H2484" t="s">
        <v>1324</v>
      </c>
      <c r="K2484">
        <v>0</v>
      </c>
      <c r="M2484">
        <v>0</v>
      </c>
      <c r="O2484">
        <v>0</v>
      </c>
    </row>
    <row r="2485" spans="3:15" x14ac:dyDescent="0.25">
      <c r="C2485" t="s">
        <v>481</v>
      </c>
      <c r="D2485" t="s">
        <v>176</v>
      </c>
      <c r="E2485">
        <v>200965</v>
      </c>
      <c r="H2485" t="s">
        <v>1325</v>
      </c>
      <c r="K2485">
        <v>0</v>
      </c>
      <c r="M2485">
        <v>0</v>
      </c>
      <c r="O2485">
        <v>0</v>
      </c>
    </row>
    <row r="2486" spans="3:15" x14ac:dyDescent="0.25">
      <c r="C2486" t="s">
        <v>481</v>
      </c>
      <c r="D2486" t="s">
        <v>176</v>
      </c>
      <c r="E2486">
        <v>200966</v>
      </c>
      <c r="H2486" t="s">
        <v>1326</v>
      </c>
      <c r="K2486">
        <v>0</v>
      </c>
      <c r="M2486">
        <v>0</v>
      </c>
      <c r="O2486">
        <v>0</v>
      </c>
    </row>
    <row r="2487" spans="3:15" x14ac:dyDescent="0.25">
      <c r="C2487" t="s">
        <v>481</v>
      </c>
      <c r="D2487" t="s">
        <v>176</v>
      </c>
      <c r="E2487">
        <v>200967</v>
      </c>
      <c r="H2487" t="s">
        <v>2015</v>
      </c>
      <c r="K2487">
        <v>0</v>
      </c>
      <c r="M2487">
        <v>0</v>
      </c>
      <c r="O2487">
        <v>0</v>
      </c>
    </row>
    <row r="2488" spans="3:15" x14ac:dyDescent="0.25">
      <c r="C2488" t="s">
        <v>481</v>
      </c>
      <c r="D2488" t="s">
        <v>176</v>
      </c>
      <c r="E2488">
        <v>200970</v>
      </c>
      <c r="H2488" t="s">
        <v>1310</v>
      </c>
      <c r="K2488">
        <v>0</v>
      </c>
      <c r="M2488">
        <v>0</v>
      </c>
      <c r="O2488">
        <v>0</v>
      </c>
    </row>
    <row r="2489" spans="3:15" x14ac:dyDescent="0.25">
      <c r="C2489" t="s">
        <v>481</v>
      </c>
      <c r="D2489" t="s">
        <v>176</v>
      </c>
      <c r="E2489">
        <v>200971</v>
      </c>
      <c r="H2489" t="s">
        <v>1311</v>
      </c>
      <c r="K2489">
        <v>0</v>
      </c>
      <c r="M2489">
        <v>0</v>
      </c>
      <c r="O2489">
        <v>0</v>
      </c>
    </row>
    <row r="2490" spans="3:15" x14ac:dyDescent="0.25">
      <c r="C2490" t="s">
        <v>481</v>
      </c>
      <c r="D2490" t="s">
        <v>176</v>
      </c>
      <c r="E2490">
        <v>200972</v>
      </c>
      <c r="H2490" t="s">
        <v>1312</v>
      </c>
      <c r="K2490">
        <v>0</v>
      </c>
      <c r="M2490">
        <v>0</v>
      </c>
      <c r="O2490">
        <v>0</v>
      </c>
    </row>
    <row r="2491" spans="3:15" x14ac:dyDescent="0.25">
      <c r="C2491" t="s">
        <v>481</v>
      </c>
      <c r="D2491" t="s">
        <v>176</v>
      </c>
      <c r="E2491">
        <v>200973</v>
      </c>
      <c r="H2491" t="s">
        <v>1313</v>
      </c>
      <c r="K2491">
        <v>0</v>
      </c>
      <c r="M2491">
        <v>0</v>
      </c>
      <c r="O2491">
        <v>0</v>
      </c>
    </row>
    <row r="2492" spans="3:15" x14ac:dyDescent="0.25">
      <c r="C2492" t="s">
        <v>481</v>
      </c>
      <c r="D2492" t="s">
        <v>176</v>
      </c>
      <c r="E2492">
        <v>200974</v>
      </c>
      <c r="H2492" t="s">
        <v>1314</v>
      </c>
      <c r="K2492">
        <v>0</v>
      </c>
      <c r="M2492">
        <v>0</v>
      </c>
      <c r="O2492">
        <v>0</v>
      </c>
    </row>
    <row r="2493" spans="3:15" x14ac:dyDescent="0.25">
      <c r="C2493" t="s">
        <v>481</v>
      </c>
      <c r="D2493" t="s">
        <v>176</v>
      </c>
      <c r="E2493">
        <v>200975</v>
      </c>
      <c r="H2493" t="s">
        <v>1315</v>
      </c>
      <c r="K2493">
        <v>0</v>
      </c>
      <c r="M2493">
        <v>0</v>
      </c>
      <c r="O2493">
        <v>0</v>
      </c>
    </row>
    <row r="2494" spans="3:15" x14ac:dyDescent="0.25">
      <c r="C2494" t="s">
        <v>481</v>
      </c>
      <c r="D2494" t="s">
        <v>176</v>
      </c>
      <c r="E2494">
        <v>200976</v>
      </c>
      <c r="H2494" t="s">
        <v>1316</v>
      </c>
      <c r="K2494">
        <v>0</v>
      </c>
      <c r="M2494">
        <v>0</v>
      </c>
      <c r="O2494">
        <v>0</v>
      </c>
    </row>
    <row r="2495" spans="3:15" x14ac:dyDescent="0.25">
      <c r="C2495" t="s">
        <v>481</v>
      </c>
      <c r="D2495" t="s">
        <v>176</v>
      </c>
      <c r="E2495">
        <v>200977</v>
      </c>
      <c r="H2495" t="s">
        <v>1317</v>
      </c>
      <c r="K2495">
        <v>0</v>
      </c>
      <c r="M2495">
        <v>0</v>
      </c>
      <c r="O2495">
        <v>0</v>
      </c>
    </row>
    <row r="2496" spans="3:15" x14ac:dyDescent="0.25">
      <c r="C2496" t="s">
        <v>481</v>
      </c>
      <c r="D2496" t="s">
        <v>176</v>
      </c>
      <c r="E2496">
        <v>200978</v>
      </c>
      <c r="H2496" t="s">
        <v>1327</v>
      </c>
      <c r="K2496">
        <v>0</v>
      </c>
      <c r="M2496">
        <v>0</v>
      </c>
      <c r="O2496">
        <v>0</v>
      </c>
    </row>
    <row r="2497" spans="3:15" x14ac:dyDescent="0.25">
      <c r="C2497" t="s">
        <v>481</v>
      </c>
      <c r="D2497" t="s">
        <v>176</v>
      </c>
      <c r="E2497">
        <v>200979</v>
      </c>
      <c r="H2497" t="s">
        <v>1319</v>
      </c>
      <c r="K2497">
        <v>0</v>
      </c>
      <c r="M2497">
        <v>0</v>
      </c>
      <c r="O2497">
        <v>0</v>
      </c>
    </row>
    <row r="2498" spans="3:15" x14ac:dyDescent="0.25">
      <c r="C2498" t="s">
        <v>481</v>
      </c>
      <c r="D2498" t="s">
        <v>176</v>
      </c>
      <c r="E2498">
        <v>200980</v>
      </c>
      <c r="H2498" t="s">
        <v>1320</v>
      </c>
      <c r="K2498">
        <v>0</v>
      </c>
      <c r="M2498">
        <v>0</v>
      </c>
      <c r="O2498">
        <v>0</v>
      </c>
    </row>
    <row r="2499" spans="3:15" x14ac:dyDescent="0.25">
      <c r="C2499" t="s">
        <v>481</v>
      </c>
      <c r="D2499" t="s">
        <v>176</v>
      </c>
      <c r="E2499">
        <v>200981</v>
      </c>
      <c r="H2499" t="s">
        <v>1321</v>
      </c>
      <c r="K2499">
        <v>0</v>
      </c>
      <c r="M2499">
        <v>0</v>
      </c>
      <c r="O2499">
        <v>0</v>
      </c>
    </row>
    <row r="2500" spans="3:15" x14ac:dyDescent="0.25">
      <c r="C2500" t="s">
        <v>481</v>
      </c>
      <c r="D2500" t="s">
        <v>176</v>
      </c>
      <c r="E2500">
        <v>200982</v>
      </c>
      <c r="H2500" t="s">
        <v>1322</v>
      </c>
      <c r="K2500">
        <v>0</v>
      </c>
      <c r="M2500">
        <v>0</v>
      </c>
      <c r="O2500">
        <v>0</v>
      </c>
    </row>
    <row r="2501" spans="3:15" x14ac:dyDescent="0.25">
      <c r="C2501" t="s">
        <v>481</v>
      </c>
      <c r="D2501" t="s">
        <v>176</v>
      </c>
      <c r="E2501">
        <v>200983</v>
      </c>
      <c r="H2501" t="s">
        <v>1323</v>
      </c>
      <c r="K2501">
        <v>0</v>
      </c>
      <c r="M2501">
        <v>0</v>
      </c>
      <c r="O2501">
        <v>0</v>
      </c>
    </row>
    <row r="2502" spans="3:15" x14ac:dyDescent="0.25">
      <c r="C2502" t="s">
        <v>481</v>
      </c>
      <c r="D2502" t="s">
        <v>176</v>
      </c>
      <c r="E2502">
        <v>200984</v>
      </c>
      <c r="H2502" t="s">
        <v>1324</v>
      </c>
      <c r="K2502">
        <v>0</v>
      </c>
      <c r="M2502">
        <v>0</v>
      </c>
      <c r="O2502">
        <v>0</v>
      </c>
    </row>
    <row r="2503" spans="3:15" x14ac:dyDescent="0.25">
      <c r="C2503" t="s">
        <v>481</v>
      </c>
      <c r="D2503" t="s">
        <v>176</v>
      </c>
      <c r="E2503">
        <v>200985</v>
      </c>
      <c r="H2503" t="s">
        <v>1325</v>
      </c>
      <c r="K2503">
        <v>0</v>
      </c>
      <c r="M2503">
        <v>0</v>
      </c>
      <c r="O2503">
        <v>0</v>
      </c>
    </row>
    <row r="2504" spans="3:15" x14ac:dyDescent="0.25">
      <c r="C2504" t="s">
        <v>481</v>
      </c>
      <c r="D2504" t="s">
        <v>176</v>
      </c>
      <c r="E2504">
        <v>200986</v>
      </c>
      <c r="H2504" t="s">
        <v>1326</v>
      </c>
      <c r="K2504">
        <v>0</v>
      </c>
      <c r="M2504">
        <v>0</v>
      </c>
      <c r="O2504">
        <v>0</v>
      </c>
    </row>
    <row r="2505" spans="3:15" x14ac:dyDescent="0.25">
      <c r="C2505" t="s">
        <v>481</v>
      </c>
      <c r="D2505" t="s">
        <v>176</v>
      </c>
      <c r="E2505">
        <v>200987</v>
      </c>
      <c r="H2505" t="s">
        <v>2016</v>
      </c>
      <c r="K2505">
        <v>0</v>
      </c>
      <c r="M2505">
        <v>0</v>
      </c>
      <c r="O2505">
        <v>0</v>
      </c>
    </row>
    <row r="2506" spans="3:15" x14ac:dyDescent="0.25">
      <c r="C2506" t="s">
        <v>481</v>
      </c>
      <c r="D2506" t="s">
        <v>176</v>
      </c>
      <c r="E2506">
        <v>200988</v>
      </c>
      <c r="H2506" t="s">
        <v>2017</v>
      </c>
      <c r="K2506">
        <v>0</v>
      </c>
      <c r="M2506">
        <v>0</v>
      </c>
      <c r="O2506">
        <v>0</v>
      </c>
    </row>
    <row r="2507" spans="3:15" x14ac:dyDescent="0.25">
      <c r="C2507" t="s">
        <v>481</v>
      </c>
      <c r="D2507" t="s">
        <v>176</v>
      </c>
      <c r="E2507">
        <v>200989</v>
      </c>
      <c r="H2507" t="s">
        <v>2018</v>
      </c>
      <c r="K2507">
        <v>0</v>
      </c>
      <c r="M2507">
        <v>0</v>
      </c>
      <c r="O2507">
        <v>0</v>
      </c>
    </row>
    <row r="2508" spans="3:15" x14ac:dyDescent="0.25">
      <c r="C2508" t="s">
        <v>481</v>
      </c>
      <c r="D2508" t="s">
        <v>176</v>
      </c>
      <c r="E2508">
        <v>200990</v>
      </c>
      <c r="H2508" t="s">
        <v>2019</v>
      </c>
      <c r="K2508">
        <v>0</v>
      </c>
      <c r="M2508">
        <v>0</v>
      </c>
      <c r="O2508">
        <v>0</v>
      </c>
    </row>
    <row r="2509" spans="3:15" x14ac:dyDescent="0.25">
      <c r="C2509" t="s">
        <v>481</v>
      </c>
      <c r="D2509" t="s">
        <v>176</v>
      </c>
      <c r="E2509">
        <v>201000</v>
      </c>
      <c r="H2509" t="s">
        <v>1328</v>
      </c>
      <c r="K2509">
        <v>0</v>
      </c>
      <c r="M2509">
        <v>0</v>
      </c>
      <c r="O2509">
        <v>0</v>
      </c>
    </row>
    <row r="2510" spans="3:15" x14ac:dyDescent="0.25">
      <c r="C2510" t="s">
        <v>481</v>
      </c>
      <c r="D2510" t="s">
        <v>176</v>
      </c>
      <c r="E2510">
        <v>201001</v>
      </c>
      <c r="H2510" t="s">
        <v>1329</v>
      </c>
      <c r="K2510">
        <v>0</v>
      </c>
      <c r="M2510">
        <v>0</v>
      </c>
      <c r="O2510">
        <v>0</v>
      </c>
    </row>
    <row r="2511" spans="3:15" x14ac:dyDescent="0.25">
      <c r="C2511" t="s">
        <v>481</v>
      </c>
      <c r="D2511" t="s">
        <v>176</v>
      </c>
      <c r="E2511">
        <v>201002</v>
      </c>
      <c r="H2511" t="s">
        <v>1330</v>
      </c>
      <c r="K2511">
        <v>0</v>
      </c>
      <c r="M2511">
        <v>0</v>
      </c>
      <c r="O2511">
        <v>0</v>
      </c>
    </row>
    <row r="2512" spans="3:15" x14ac:dyDescent="0.25">
      <c r="C2512" t="s">
        <v>481</v>
      </c>
      <c r="D2512" t="s">
        <v>176</v>
      </c>
      <c r="E2512">
        <v>201003</v>
      </c>
      <c r="H2512" t="s">
        <v>1331</v>
      </c>
      <c r="K2512">
        <v>0</v>
      </c>
      <c r="M2512">
        <v>0</v>
      </c>
      <c r="O2512">
        <v>0</v>
      </c>
    </row>
    <row r="2513" spans="3:17" x14ac:dyDescent="0.25">
      <c r="C2513" t="s">
        <v>481</v>
      </c>
      <c r="D2513" t="s">
        <v>176</v>
      </c>
      <c r="E2513">
        <v>201004</v>
      </c>
      <c r="H2513" t="s">
        <v>1332</v>
      </c>
      <c r="K2513">
        <v>0</v>
      </c>
      <c r="M2513">
        <v>0</v>
      </c>
      <c r="O2513">
        <v>0</v>
      </c>
    </row>
    <row r="2514" spans="3:17" x14ac:dyDescent="0.25">
      <c r="C2514" t="s">
        <v>481</v>
      </c>
      <c r="D2514" t="s">
        <v>176</v>
      </c>
      <c r="E2514">
        <v>201005</v>
      </c>
      <c r="H2514" t="s">
        <v>1333</v>
      </c>
      <c r="K2514">
        <v>0</v>
      </c>
      <c r="M2514">
        <v>0</v>
      </c>
      <c r="O2514">
        <v>0</v>
      </c>
    </row>
    <row r="2515" spans="3:17" x14ac:dyDescent="0.25">
      <c r="C2515" t="s">
        <v>481</v>
      </c>
      <c r="D2515" t="s">
        <v>176</v>
      </c>
      <c r="E2515">
        <v>201006</v>
      </c>
      <c r="H2515" t="s">
        <v>2020</v>
      </c>
      <c r="K2515">
        <v>0</v>
      </c>
      <c r="M2515">
        <v>0</v>
      </c>
      <c r="O2515">
        <v>0</v>
      </c>
    </row>
    <row r="2516" spans="3:17" x14ac:dyDescent="0.25">
      <c r="C2516" t="s">
        <v>481</v>
      </c>
      <c r="D2516" t="s">
        <v>176</v>
      </c>
      <c r="E2516">
        <v>201009</v>
      </c>
      <c r="H2516" t="s">
        <v>2021</v>
      </c>
      <c r="K2516">
        <v>0</v>
      </c>
      <c r="M2516">
        <v>0</v>
      </c>
      <c r="O2516">
        <v>0</v>
      </c>
    </row>
    <row r="2517" spans="3:17" x14ac:dyDescent="0.25">
      <c r="C2517" t="s">
        <v>481</v>
      </c>
      <c r="D2517" t="s">
        <v>176</v>
      </c>
      <c r="E2517">
        <v>201010</v>
      </c>
      <c r="H2517" t="s">
        <v>2022</v>
      </c>
      <c r="K2517">
        <v>0</v>
      </c>
      <c r="M2517">
        <v>0</v>
      </c>
      <c r="O2517">
        <v>0</v>
      </c>
    </row>
    <row r="2518" spans="3:17" x14ac:dyDescent="0.25">
      <c r="C2518" t="s">
        <v>481</v>
      </c>
      <c r="D2518" t="s">
        <v>176</v>
      </c>
      <c r="E2518">
        <v>201011</v>
      </c>
      <c r="H2518" t="s">
        <v>2023</v>
      </c>
      <c r="K2518">
        <v>0</v>
      </c>
      <c r="M2518">
        <v>0</v>
      </c>
      <c r="O2518">
        <v>0</v>
      </c>
    </row>
    <row r="2519" spans="3:17" x14ac:dyDescent="0.25">
      <c r="C2519" t="s">
        <v>481</v>
      </c>
      <c r="D2519" t="s">
        <v>176</v>
      </c>
      <c r="E2519">
        <v>201012</v>
      </c>
      <c r="H2519" t="s">
        <v>2024</v>
      </c>
      <c r="K2519">
        <v>0</v>
      </c>
      <c r="M2519">
        <v>0</v>
      </c>
      <c r="O2519">
        <v>0</v>
      </c>
    </row>
    <row r="2520" spans="3:17" x14ac:dyDescent="0.25">
      <c r="C2520" t="s">
        <v>481</v>
      </c>
      <c r="D2520" t="s">
        <v>176</v>
      </c>
      <c r="E2520">
        <v>201013</v>
      </c>
      <c r="H2520" t="s">
        <v>597</v>
      </c>
      <c r="K2520" s="40">
        <v>-291671.88</v>
      </c>
      <c r="M2520" s="40">
        <v>-162348.4</v>
      </c>
      <c r="O2520" s="40">
        <v>-129323.48</v>
      </c>
      <c r="Q2520">
        <v>-79.7</v>
      </c>
    </row>
    <row r="2521" spans="3:17" x14ac:dyDescent="0.25">
      <c r="C2521" t="s">
        <v>481</v>
      </c>
      <c r="D2521" t="s">
        <v>176</v>
      </c>
      <c r="E2521">
        <v>201014</v>
      </c>
      <c r="H2521" t="s">
        <v>598</v>
      </c>
      <c r="K2521" s="40">
        <v>-437507.84000000003</v>
      </c>
      <c r="M2521" s="40">
        <v>-243522.62</v>
      </c>
      <c r="O2521" s="40">
        <v>-193985.22</v>
      </c>
      <c r="Q2521">
        <v>-79.7</v>
      </c>
    </row>
    <row r="2522" spans="3:17" x14ac:dyDescent="0.25">
      <c r="C2522" t="s">
        <v>481</v>
      </c>
      <c r="D2522" t="s">
        <v>176</v>
      </c>
      <c r="E2522">
        <v>201020</v>
      </c>
      <c r="H2522" t="s">
        <v>599</v>
      </c>
      <c r="K2522" s="40">
        <v>-796478.78</v>
      </c>
      <c r="M2522" s="40">
        <v>-803311.64</v>
      </c>
      <c r="O2522" s="40">
        <v>6832.86</v>
      </c>
      <c r="Q2522">
        <v>0.9</v>
      </c>
    </row>
    <row r="2523" spans="3:17" x14ac:dyDescent="0.25">
      <c r="C2523" t="s">
        <v>481</v>
      </c>
      <c r="D2523" t="s">
        <v>176</v>
      </c>
      <c r="E2523">
        <v>201021</v>
      </c>
      <c r="H2523" t="s">
        <v>600</v>
      </c>
      <c r="K2523" s="40">
        <v>-2851685.74</v>
      </c>
      <c r="M2523" s="40">
        <v>-2839123.56</v>
      </c>
      <c r="O2523" s="40">
        <v>-12562.18</v>
      </c>
      <c r="Q2523">
        <v>-0.4</v>
      </c>
    </row>
    <row r="2524" spans="3:17" x14ac:dyDescent="0.25">
      <c r="C2524" t="s">
        <v>481</v>
      </c>
      <c r="D2524" t="s">
        <v>176</v>
      </c>
      <c r="E2524">
        <v>201022</v>
      </c>
      <c r="H2524" t="s">
        <v>601</v>
      </c>
      <c r="K2524" s="40">
        <v>-849415.88</v>
      </c>
      <c r="M2524" s="40">
        <v>-840872.41</v>
      </c>
      <c r="O2524" s="40">
        <v>-8543.4699999999993</v>
      </c>
      <c r="Q2524">
        <v>-1</v>
      </c>
    </row>
    <row r="2525" spans="3:17" x14ac:dyDescent="0.25">
      <c r="C2525" t="s">
        <v>481</v>
      </c>
      <c r="D2525" t="s">
        <v>176</v>
      </c>
      <c r="E2525">
        <v>201023</v>
      </c>
      <c r="H2525" t="s">
        <v>2025</v>
      </c>
      <c r="K2525">
        <v>0</v>
      </c>
      <c r="M2525">
        <v>0</v>
      </c>
      <c r="O2525">
        <v>0</v>
      </c>
    </row>
    <row r="2526" spans="3:17" x14ac:dyDescent="0.25">
      <c r="C2526" t="s">
        <v>481</v>
      </c>
      <c r="D2526" t="s">
        <v>176</v>
      </c>
      <c r="E2526">
        <v>201024</v>
      </c>
      <c r="H2526" t="s">
        <v>602</v>
      </c>
      <c r="K2526" s="40">
        <v>-13729.11</v>
      </c>
      <c r="M2526" s="40">
        <v>-13614.37</v>
      </c>
      <c r="O2526">
        <v>-114.74</v>
      </c>
      <c r="Q2526">
        <v>-0.8</v>
      </c>
    </row>
    <row r="2527" spans="3:17" x14ac:dyDescent="0.25">
      <c r="C2527" t="s">
        <v>481</v>
      </c>
      <c r="D2527" t="s">
        <v>176</v>
      </c>
      <c r="E2527">
        <v>201025</v>
      </c>
      <c r="H2527" t="s">
        <v>2026</v>
      </c>
      <c r="K2527">
        <v>0</v>
      </c>
      <c r="M2527">
        <v>0</v>
      </c>
      <c r="O2527">
        <v>0</v>
      </c>
    </row>
    <row r="2528" spans="3:17" x14ac:dyDescent="0.25">
      <c r="C2528" t="s">
        <v>481</v>
      </c>
      <c r="D2528" t="s">
        <v>176</v>
      </c>
      <c r="E2528">
        <v>201030</v>
      </c>
      <c r="H2528" t="s">
        <v>2027</v>
      </c>
      <c r="K2528">
        <v>0</v>
      </c>
      <c r="M2528">
        <v>0</v>
      </c>
      <c r="O2528">
        <v>0</v>
      </c>
    </row>
    <row r="2529" spans="3:15" x14ac:dyDescent="0.25">
      <c r="C2529" t="s">
        <v>481</v>
      </c>
      <c r="D2529" t="s">
        <v>176</v>
      </c>
      <c r="E2529">
        <v>201031</v>
      </c>
      <c r="H2529" t="s">
        <v>2028</v>
      </c>
      <c r="K2529">
        <v>0</v>
      </c>
      <c r="M2529">
        <v>0</v>
      </c>
      <c r="O2529">
        <v>0</v>
      </c>
    </row>
    <row r="2530" spans="3:15" x14ac:dyDescent="0.25">
      <c r="C2530" t="s">
        <v>481</v>
      </c>
      <c r="D2530" t="s">
        <v>176</v>
      </c>
      <c r="E2530">
        <v>201032</v>
      </c>
      <c r="H2530" t="s">
        <v>2029</v>
      </c>
      <c r="K2530">
        <v>0</v>
      </c>
      <c r="M2530">
        <v>0</v>
      </c>
      <c r="O2530">
        <v>0</v>
      </c>
    </row>
    <row r="2531" spans="3:15" x14ac:dyDescent="0.25">
      <c r="C2531" t="s">
        <v>481</v>
      </c>
      <c r="D2531" t="s">
        <v>176</v>
      </c>
      <c r="E2531">
        <v>201033</v>
      </c>
      <c r="H2531" t="s">
        <v>2030</v>
      </c>
      <c r="K2531">
        <v>0</v>
      </c>
      <c r="M2531">
        <v>0</v>
      </c>
      <c r="O2531">
        <v>0</v>
      </c>
    </row>
    <row r="2532" spans="3:15" x14ac:dyDescent="0.25">
      <c r="C2532" t="s">
        <v>481</v>
      </c>
      <c r="D2532" t="s">
        <v>176</v>
      </c>
      <c r="E2532">
        <v>201034</v>
      </c>
      <c r="H2532" t="s">
        <v>2031</v>
      </c>
      <c r="K2532">
        <v>0</v>
      </c>
      <c r="M2532">
        <v>0</v>
      </c>
      <c r="O2532">
        <v>0</v>
      </c>
    </row>
    <row r="2533" spans="3:15" x14ac:dyDescent="0.25">
      <c r="C2533" t="s">
        <v>481</v>
      </c>
      <c r="D2533" t="s">
        <v>176</v>
      </c>
      <c r="E2533">
        <v>201035</v>
      </c>
      <c r="H2533" t="s">
        <v>2032</v>
      </c>
      <c r="K2533">
        <v>0</v>
      </c>
      <c r="M2533">
        <v>0</v>
      </c>
      <c r="O2533">
        <v>0</v>
      </c>
    </row>
    <row r="2534" spans="3:15" x14ac:dyDescent="0.25">
      <c r="C2534" t="s">
        <v>481</v>
      </c>
      <c r="D2534" t="s">
        <v>176</v>
      </c>
      <c r="E2534">
        <v>201036</v>
      </c>
      <c r="H2534" t="s">
        <v>2033</v>
      </c>
      <c r="K2534">
        <v>0</v>
      </c>
      <c r="M2534">
        <v>0</v>
      </c>
      <c r="O2534">
        <v>0</v>
      </c>
    </row>
    <row r="2535" spans="3:15" x14ac:dyDescent="0.25">
      <c r="C2535" t="s">
        <v>481</v>
      </c>
      <c r="D2535" t="s">
        <v>176</v>
      </c>
      <c r="E2535">
        <v>201037</v>
      </c>
      <c r="H2535" t="s">
        <v>2034</v>
      </c>
      <c r="K2535">
        <v>0</v>
      </c>
      <c r="M2535">
        <v>0</v>
      </c>
      <c r="O2535">
        <v>0</v>
      </c>
    </row>
    <row r="2536" spans="3:15" x14ac:dyDescent="0.25">
      <c r="C2536" t="s">
        <v>481</v>
      </c>
      <c r="D2536" t="s">
        <v>176</v>
      </c>
      <c r="E2536">
        <v>201038</v>
      </c>
      <c r="H2536" t="s">
        <v>2035</v>
      </c>
      <c r="K2536">
        <v>0</v>
      </c>
      <c r="M2536">
        <v>0</v>
      </c>
      <c r="O2536">
        <v>0</v>
      </c>
    </row>
    <row r="2537" spans="3:15" x14ac:dyDescent="0.25">
      <c r="C2537" t="s">
        <v>481</v>
      </c>
      <c r="D2537" t="s">
        <v>176</v>
      </c>
      <c r="E2537">
        <v>201039</v>
      </c>
      <c r="H2537" t="s">
        <v>2036</v>
      </c>
      <c r="K2537">
        <v>0</v>
      </c>
      <c r="M2537">
        <v>0</v>
      </c>
      <c r="O2537">
        <v>0</v>
      </c>
    </row>
    <row r="2538" spans="3:15" x14ac:dyDescent="0.25">
      <c r="C2538" t="s">
        <v>481</v>
      </c>
      <c r="D2538" t="s">
        <v>176</v>
      </c>
      <c r="E2538">
        <v>201040</v>
      </c>
      <c r="H2538" t="s">
        <v>2037</v>
      </c>
      <c r="K2538">
        <v>0</v>
      </c>
      <c r="M2538">
        <v>0</v>
      </c>
      <c r="O2538">
        <v>0</v>
      </c>
    </row>
    <row r="2539" spans="3:15" x14ac:dyDescent="0.25">
      <c r="C2539" t="s">
        <v>481</v>
      </c>
      <c r="D2539" t="s">
        <v>176</v>
      </c>
      <c r="E2539">
        <v>201041</v>
      </c>
      <c r="H2539" t="s">
        <v>2038</v>
      </c>
      <c r="K2539">
        <v>0</v>
      </c>
      <c r="M2539">
        <v>0</v>
      </c>
      <c r="O2539">
        <v>0</v>
      </c>
    </row>
    <row r="2540" spans="3:15" x14ac:dyDescent="0.25">
      <c r="C2540" t="s">
        <v>481</v>
      </c>
      <c r="D2540" t="s">
        <v>176</v>
      </c>
      <c r="E2540">
        <v>201042</v>
      </c>
      <c r="H2540" t="s">
        <v>2039</v>
      </c>
      <c r="K2540">
        <v>0</v>
      </c>
      <c r="M2540">
        <v>0</v>
      </c>
      <c r="O2540">
        <v>0</v>
      </c>
    </row>
    <row r="2541" spans="3:15" x14ac:dyDescent="0.25">
      <c r="C2541" t="s">
        <v>481</v>
      </c>
      <c r="D2541" t="s">
        <v>176</v>
      </c>
      <c r="E2541">
        <v>201043</v>
      </c>
      <c r="H2541" t="s">
        <v>2040</v>
      </c>
      <c r="K2541">
        <v>0</v>
      </c>
      <c r="M2541">
        <v>0</v>
      </c>
      <c r="O2541">
        <v>0</v>
      </c>
    </row>
    <row r="2542" spans="3:15" x14ac:dyDescent="0.25">
      <c r="C2542" t="s">
        <v>481</v>
      </c>
      <c r="D2542" t="s">
        <v>176</v>
      </c>
      <c r="E2542">
        <v>201044</v>
      </c>
      <c r="H2542" t="s">
        <v>2041</v>
      </c>
      <c r="K2542">
        <v>0</v>
      </c>
      <c r="M2542">
        <v>0</v>
      </c>
      <c r="O2542">
        <v>0</v>
      </c>
    </row>
    <row r="2543" spans="3:15" x14ac:dyDescent="0.25">
      <c r="C2543" t="s">
        <v>481</v>
      </c>
      <c r="D2543" t="s">
        <v>176</v>
      </c>
      <c r="E2543">
        <v>201045</v>
      </c>
      <c r="H2543" t="s">
        <v>2042</v>
      </c>
      <c r="K2543">
        <v>0</v>
      </c>
      <c r="M2543">
        <v>0</v>
      </c>
      <c r="O2543">
        <v>0</v>
      </c>
    </row>
    <row r="2544" spans="3:15" x14ac:dyDescent="0.25">
      <c r="C2544" t="s">
        <v>481</v>
      </c>
      <c r="D2544" t="s">
        <v>176</v>
      </c>
      <c r="E2544">
        <v>201046</v>
      </c>
      <c r="H2544" t="s">
        <v>2043</v>
      </c>
      <c r="K2544">
        <v>0</v>
      </c>
      <c r="M2544">
        <v>0</v>
      </c>
      <c r="O2544">
        <v>0</v>
      </c>
    </row>
    <row r="2545" spans="3:17" x14ac:dyDescent="0.25">
      <c r="C2545" t="s">
        <v>481</v>
      </c>
      <c r="D2545" t="s">
        <v>176</v>
      </c>
      <c r="E2545">
        <v>201047</v>
      </c>
      <c r="H2545" t="s">
        <v>2044</v>
      </c>
      <c r="K2545">
        <v>0</v>
      </c>
      <c r="M2545">
        <v>0</v>
      </c>
      <c r="O2545">
        <v>0</v>
      </c>
    </row>
    <row r="2546" spans="3:17" x14ac:dyDescent="0.25">
      <c r="C2546" t="s">
        <v>481</v>
      </c>
      <c r="D2546" t="s">
        <v>176</v>
      </c>
      <c r="E2546">
        <v>201048</v>
      </c>
      <c r="H2546" t="s">
        <v>2045</v>
      </c>
      <c r="K2546">
        <v>0</v>
      </c>
      <c r="M2546">
        <v>0</v>
      </c>
      <c r="O2546">
        <v>0</v>
      </c>
    </row>
    <row r="2547" spans="3:17" x14ac:dyDescent="0.25">
      <c r="C2547" t="s">
        <v>481</v>
      </c>
      <c r="D2547" t="s">
        <v>176</v>
      </c>
      <c r="E2547">
        <v>201049</v>
      </c>
      <c r="H2547" t="s">
        <v>2046</v>
      </c>
      <c r="K2547">
        <v>0</v>
      </c>
      <c r="M2547">
        <v>0</v>
      </c>
      <c r="O2547">
        <v>0</v>
      </c>
    </row>
    <row r="2548" spans="3:17" x14ac:dyDescent="0.25">
      <c r="C2548" t="s">
        <v>481</v>
      </c>
      <c r="D2548" t="s">
        <v>176</v>
      </c>
      <c r="E2548">
        <v>201050</v>
      </c>
      <c r="H2548" t="s">
        <v>2047</v>
      </c>
      <c r="K2548">
        <v>0</v>
      </c>
      <c r="M2548">
        <v>0</v>
      </c>
      <c r="O2548">
        <v>0</v>
      </c>
    </row>
    <row r="2549" spans="3:17" x14ac:dyDescent="0.25">
      <c r="C2549" t="s">
        <v>481</v>
      </c>
      <c r="D2549" t="s">
        <v>176</v>
      </c>
      <c r="E2549">
        <v>201051</v>
      </c>
      <c r="H2549" t="s">
        <v>2048</v>
      </c>
      <c r="K2549">
        <v>0</v>
      </c>
      <c r="M2549">
        <v>0</v>
      </c>
      <c r="O2549">
        <v>0</v>
      </c>
    </row>
    <row r="2550" spans="3:17" x14ac:dyDescent="0.25">
      <c r="C2550" t="s">
        <v>481</v>
      </c>
      <c r="D2550" t="s">
        <v>176</v>
      </c>
      <c r="E2550">
        <v>201052</v>
      </c>
      <c r="H2550" t="s">
        <v>2049</v>
      </c>
      <c r="K2550">
        <v>0</v>
      </c>
      <c r="M2550">
        <v>0</v>
      </c>
      <c r="O2550">
        <v>0</v>
      </c>
    </row>
    <row r="2551" spans="3:17" x14ac:dyDescent="0.25">
      <c r="C2551" t="s">
        <v>481</v>
      </c>
      <c r="D2551" t="s">
        <v>176</v>
      </c>
      <c r="E2551">
        <v>201053</v>
      </c>
      <c r="H2551" t="s">
        <v>2050</v>
      </c>
      <c r="K2551">
        <v>0</v>
      </c>
      <c r="M2551">
        <v>0</v>
      </c>
      <c r="O2551">
        <v>0</v>
      </c>
    </row>
    <row r="2552" spans="3:17" x14ac:dyDescent="0.25">
      <c r="C2552" t="s">
        <v>481</v>
      </c>
      <c r="D2552" t="s">
        <v>176</v>
      </c>
      <c r="E2552">
        <v>201054</v>
      </c>
      <c r="H2552" t="s">
        <v>2051</v>
      </c>
      <c r="K2552">
        <v>0</v>
      </c>
      <c r="M2552">
        <v>0</v>
      </c>
      <c r="O2552">
        <v>0</v>
      </c>
    </row>
    <row r="2553" spans="3:17" x14ac:dyDescent="0.25">
      <c r="C2553" t="s">
        <v>481</v>
      </c>
      <c r="D2553" t="s">
        <v>176</v>
      </c>
      <c r="E2553">
        <v>201055</v>
      </c>
      <c r="H2553" t="s">
        <v>2052</v>
      </c>
      <c r="K2553">
        <v>0</v>
      </c>
      <c r="M2553">
        <v>0</v>
      </c>
      <c r="O2553">
        <v>0</v>
      </c>
    </row>
    <row r="2554" spans="3:17" x14ac:dyDescent="0.25">
      <c r="C2554" t="s">
        <v>481</v>
      </c>
      <c r="D2554" t="s">
        <v>176</v>
      </c>
      <c r="E2554">
        <v>201056</v>
      </c>
      <c r="H2554" t="s">
        <v>2053</v>
      </c>
      <c r="K2554">
        <v>0</v>
      </c>
      <c r="M2554">
        <v>0</v>
      </c>
      <c r="O2554">
        <v>0</v>
      </c>
    </row>
    <row r="2555" spans="3:17" x14ac:dyDescent="0.25">
      <c r="C2555" t="s">
        <v>481</v>
      </c>
      <c r="D2555" t="s">
        <v>176</v>
      </c>
      <c r="E2555">
        <v>201057</v>
      </c>
      <c r="H2555" t="s">
        <v>603</v>
      </c>
      <c r="K2555" s="40">
        <v>-1028454.37</v>
      </c>
      <c r="M2555" s="40">
        <v>-592919.84</v>
      </c>
      <c r="O2555" s="40">
        <v>-435534.53</v>
      </c>
      <c r="Q2555">
        <v>-73.5</v>
      </c>
    </row>
    <row r="2556" spans="3:17" x14ac:dyDescent="0.25">
      <c r="C2556" t="s">
        <v>481</v>
      </c>
      <c r="D2556" t="s">
        <v>176</v>
      </c>
      <c r="E2556">
        <v>202001</v>
      </c>
      <c r="H2556" t="s">
        <v>1334</v>
      </c>
      <c r="K2556">
        <v>0</v>
      </c>
      <c r="M2556">
        <v>0</v>
      </c>
      <c r="O2556">
        <v>0</v>
      </c>
    </row>
    <row r="2557" spans="3:17" x14ac:dyDescent="0.25">
      <c r="C2557" t="s">
        <v>481</v>
      </c>
      <c r="D2557" t="s">
        <v>176</v>
      </c>
      <c r="E2557">
        <v>202002</v>
      </c>
      <c r="H2557" t="s">
        <v>1334</v>
      </c>
      <c r="K2557">
        <v>0</v>
      </c>
      <c r="M2557">
        <v>0</v>
      </c>
      <c r="O2557">
        <v>0</v>
      </c>
    </row>
    <row r="2558" spans="3:17" x14ac:dyDescent="0.25">
      <c r="C2558" t="s">
        <v>481</v>
      </c>
      <c r="D2558" t="s">
        <v>176</v>
      </c>
      <c r="E2558">
        <v>203000</v>
      </c>
      <c r="H2558" t="s">
        <v>604</v>
      </c>
      <c r="K2558" s="40">
        <v>-9549497.0500000007</v>
      </c>
      <c r="M2558" s="40">
        <v>-7607781.2199999997</v>
      </c>
      <c r="O2558" s="40">
        <v>-1941715.83</v>
      </c>
      <c r="Q2558">
        <v>-25.5</v>
      </c>
    </row>
    <row r="2559" spans="3:17" x14ac:dyDescent="0.25">
      <c r="C2559" t="s">
        <v>481</v>
      </c>
      <c r="D2559" t="s">
        <v>176</v>
      </c>
      <c r="E2559">
        <v>203001</v>
      </c>
      <c r="H2559" t="s">
        <v>2054</v>
      </c>
      <c r="K2559">
        <v>0</v>
      </c>
      <c r="M2559">
        <v>0</v>
      </c>
      <c r="O2559">
        <v>0</v>
      </c>
    </row>
    <row r="2560" spans="3:17" x14ac:dyDescent="0.25">
      <c r="C2560" t="s">
        <v>481</v>
      </c>
      <c r="D2560" t="s">
        <v>176</v>
      </c>
      <c r="E2560">
        <v>203002</v>
      </c>
      <c r="H2560" t="s">
        <v>2055</v>
      </c>
      <c r="K2560">
        <v>0</v>
      </c>
      <c r="M2560">
        <v>0</v>
      </c>
      <c r="O2560">
        <v>0</v>
      </c>
    </row>
    <row r="2561" spans="3:17" x14ac:dyDescent="0.25">
      <c r="C2561" t="s">
        <v>481</v>
      </c>
      <c r="D2561" t="s">
        <v>176</v>
      </c>
      <c r="E2561">
        <v>203003</v>
      </c>
      <c r="H2561" t="s">
        <v>2056</v>
      </c>
      <c r="K2561">
        <v>0</v>
      </c>
      <c r="M2561">
        <v>0</v>
      </c>
      <c r="O2561">
        <v>0</v>
      </c>
    </row>
    <row r="2562" spans="3:17" x14ac:dyDescent="0.25">
      <c r="C2562" t="s">
        <v>481</v>
      </c>
      <c r="D2562" t="s">
        <v>176</v>
      </c>
      <c r="E2562">
        <v>203004</v>
      </c>
      <c r="H2562" t="s">
        <v>2057</v>
      </c>
      <c r="K2562">
        <v>0</v>
      </c>
      <c r="M2562">
        <v>0</v>
      </c>
      <c r="O2562">
        <v>0</v>
      </c>
    </row>
    <row r="2563" spans="3:17" x14ac:dyDescent="0.25">
      <c r="C2563" t="s">
        <v>481</v>
      </c>
      <c r="D2563" t="s">
        <v>176</v>
      </c>
      <c r="E2563">
        <v>240003</v>
      </c>
      <c r="H2563" t="s">
        <v>605</v>
      </c>
      <c r="K2563" s="40">
        <v>-3793465.56</v>
      </c>
      <c r="M2563" s="40">
        <v>-18185079.609999999</v>
      </c>
      <c r="O2563" s="40">
        <v>14391614.050000001</v>
      </c>
      <c r="Q2563">
        <v>79.099999999999994</v>
      </c>
    </row>
    <row r="2564" spans="3:17" x14ac:dyDescent="0.25">
      <c r="C2564" t="s">
        <v>481</v>
      </c>
      <c r="D2564" t="s">
        <v>176</v>
      </c>
      <c r="E2564">
        <v>240007</v>
      </c>
      <c r="H2564" t="s">
        <v>2058</v>
      </c>
      <c r="K2564">
        <v>0</v>
      </c>
      <c r="M2564">
        <v>0</v>
      </c>
      <c r="O2564">
        <v>0</v>
      </c>
    </row>
    <row r="2565" spans="3:17" x14ac:dyDescent="0.25">
      <c r="C2565" t="s">
        <v>481</v>
      </c>
      <c r="D2565" t="s">
        <v>176</v>
      </c>
      <c r="E2565">
        <v>240011</v>
      </c>
      <c r="H2565" t="s">
        <v>2059</v>
      </c>
      <c r="K2565">
        <v>0</v>
      </c>
      <c r="M2565">
        <v>0</v>
      </c>
      <c r="O2565">
        <v>0</v>
      </c>
    </row>
    <row r="2566" spans="3:17" x14ac:dyDescent="0.25">
      <c r="C2566" t="s">
        <v>481</v>
      </c>
      <c r="D2566" t="s">
        <v>176</v>
      </c>
      <c r="E2566">
        <v>240019</v>
      </c>
      <c r="H2566" t="s">
        <v>2060</v>
      </c>
      <c r="K2566">
        <v>0</v>
      </c>
      <c r="M2566">
        <v>0</v>
      </c>
      <c r="O2566">
        <v>0</v>
      </c>
    </row>
    <row r="2567" spans="3:17" x14ac:dyDescent="0.25">
      <c r="C2567" t="s">
        <v>481</v>
      </c>
      <c r="D2567" t="s">
        <v>176</v>
      </c>
      <c r="E2567">
        <v>240025</v>
      </c>
      <c r="H2567" t="s">
        <v>2061</v>
      </c>
      <c r="K2567">
        <v>0</v>
      </c>
      <c r="M2567">
        <v>0</v>
      </c>
      <c r="O2567">
        <v>0</v>
      </c>
    </row>
    <row r="2568" spans="3:17" x14ac:dyDescent="0.25">
      <c r="C2568" t="s">
        <v>481</v>
      </c>
      <c r="D2568" t="s">
        <v>176</v>
      </c>
      <c r="E2568">
        <v>240031</v>
      </c>
      <c r="H2568" t="s">
        <v>2062</v>
      </c>
      <c r="K2568">
        <v>0</v>
      </c>
      <c r="M2568">
        <v>0</v>
      </c>
      <c r="O2568">
        <v>0</v>
      </c>
    </row>
    <row r="2569" spans="3:17" x14ac:dyDescent="0.25">
      <c r="C2569" t="s">
        <v>481</v>
      </c>
      <c r="D2569" t="s">
        <v>176</v>
      </c>
      <c r="E2569">
        <v>240050</v>
      </c>
      <c r="H2569" t="s">
        <v>2063</v>
      </c>
      <c r="K2569">
        <v>0</v>
      </c>
      <c r="M2569">
        <v>0</v>
      </c>
      <c r="O2569">
        <v>0</v>
      </c>
    </row>
    <row r="2570" spans="3:17" x14ac:dyDescent="0.25">
      <c r="C2570" t="s">
        <v>481</v>
      </c>
      <c r="D2570" t="s">
        <v>176</v>
      </c>
      <c r="E2570">
        <v>240051</v>
      </c>
      <c r="H2570" t="s">
        <v>2064</v>
      </c>
      <c r="K2570">
        <v>0</v>
      </c>
      <c r="M2570">
        <v>0</v>
      </c>
      <c r="O2570">
        <v>0</v>
      </c>
    </row>
    <row r="2571" spans="3:17" x14ac:dyDescent="0.25">
      <c r="C2571" t="s">
        <v>481</v>
      </c>
      <c r="D2571" t="s">
        <v>176</v>
      </c>
      <c r="E2571">
        <v>240052</v>
      </c>
      <c r="H2571" t="s">
        <v>2065</v>
      </c>
      <c r="K2571">
        <v>0</v>
      </c>
      <c r="M2571">
        <v>0</v>
      </c>
      <c r="O2571">
        <v>0</v>
      </c>
    </row>
    <row r="2572" spans="3:17" x14ac:dyDescent="0.25">
      <c r="C2572" t="s">
        <v>481</v>
      </c>
      <c r="D2572" t="s">
        <v>176</v>
      </c>
      <c r="E2572">
        <v>240053</v>
      </c>
      <c r="H2572" t="s">
        <v>2066</v>
      </c>
      <c r="K2572">
        <v>0</v>
      </c>
      <c r="M2572">
        <v>0</v>
      </c>
      <c r="O2572">
        <v>0</v>
      </c>
    </row>
    <row r="2573" spans="3:17" x14ac:dyDescent="0.25">
      <c r="C2573" t="s">
        <v>481</v>
      </c>
      <c r="D2573" t="s">
        <v>176</v>
      </c>
      <c r="E2573">
        <v>240054</v>
      </c>
      <c r="H2573" t="s">
        <v>2067</v>
      </c>
      <c r="K2573">
        <v>0</v>
      </c>
      <c r="M2573">
        <v>0</v>
      </c>
      <c r="O2573">
        <v>0</v>
      </c>
    </row>
    <row r="2574" spans="3:17" x14ac:dyDescent="0.25">
      <c r="C2574" t="s">
        <v>481</v>
      </c>
      <c r="D2574" t="s">
        <v>176</v>
      </c>
      <c r="E2574">
        <v>240055</v>
      </c>
      <c r="H2574" t="s">
        <v>2068</v>
      </c>
      <c r="K2574">
        <v>0</v>
      </c>
      <c r="M2574">
        <v>0</v>
      </c>
      <c r="O2574">
        <v>0</v>
      </c>
    </row>
    <row r="2575" spans="3:17" x14ac:dyDescent="0.25">
      <c r="C2575" t="s">
        <v>481</v>
      </c>
      <c r="D2575" t="s">
        <v>176</v>
      </c>
      <c r="E2575">
        <v>240056</v>
      </c>
      <c r="H2575" t="s">
        <v>2069</v>
      </c>
      <c r="K2575">
        <v>0</v>
      </c>
      <c r="M2575">
        <v>0</v>
      </c>
      <c r="O2575">
        <v>0</v>
      </c>
    </row>
    <row r="2576" spans="3:17" x14ac:dyDescent="0.25">
      <c r="C2576" t="s">
        <v>481</v>
      </c>
      <c r="D2576" t="s">
        <v>176</v>
      </c>
      <c r="E2576">
        <v>240057</v>
      </c>
      <c r="H2576" t="s">
        <v>2070</v>
      </c>
      <c r="K2576">
        <v>0</v>
      </c>
      <c r="M2576">
        <v>0</v>
      </c>
      <c r="O2576">
        <v>0</v>
      </c>
    </row>
    <row r="2577" spans="3:18" x14ac:dyDescent="0.25">
      <c r="C2577" t="s">
        <v>481</v>
      </c>
      <c r="D2577" t="s">
        <v>176</v>
      </c>
      <c r="E2577">
        <v>240067</v>
      </c>
      <c r="H2577" t="s">
        <v>2071</v>
      </c>
      <c r="K2577">
        <v>0</v>
      </c>
      <c r="M2577">
        <v>0</v>
      </c>
      <c r="O2577">
        <v>0</v>
      </c>
    </row>
    <row r="2578" spans="3:18" x14ac:dyDescent="0.25">
      <c r="C2578" t="s">
        <v>481</v>
      </c>
      <c r="D2578" t="s">
        <v>176</v>
      </c>
      <c r="E2578">
        <v>240068</v>
      </c>
      <c r="H2578" t="s">
        <v>2072</v>
      </c>
      <c r="K2578">
        <v>0</v>
      </c>
      <c r="M2578">
        <v>0</v>
      </c>
      <c r="O2578">
        <v>0</v>
      </c>
    </row>
    <row r="2579" spans="3:18" x14ac:dyDescent="0.25">
      <c r="C2579" t="s">
        <v>481</v>
      </c>
      <c r="D2579" t="s">
        <v>176</v>
      </c>
      <c r="E2579">
        <v>240069</v>
      </c>
      <c r="H2579" t="s">
        <v>2073</v>
      </c>
      <c r="K2579">
        <v>0</v>
      </c>
      <c r="M2579">
        <v>0</v>
      </c>
      <c r="O2579">
        <v>0</v>
      </c>
    </row>
    <row r="2580" spans="3:18" x14ac:dyDescent="0.25">
      <c r="C2580" t="s">
        <v>481</v>
      </c>
      <c r="D2580" t="s">
        <v>176</v>
      </c>
      <c r="E2580">
        <v>240070</v>
      </c>
      <c r="H2580" t="s">
        <v>2074</v>
      </c>
      <c r="K2580">
        <v>0</v>
      </c>
      <c r="M2580">
        <v>0</v>
      </c>
      <c r="O2580">
        <v>0</v>
      </c>
    </row>
    <row r="2581" spans="3:18" x14ac:dyDescent="0.25">
      <c r="C2581" t="s">
        <v>481</v>
      </c>
      <c r="D2581" t="s">
        <v>176</v>
      </c>
      <c r="E2581">
        <v>240071</v>
      </c>
      <c r="H2581" t="s">
        <v>2075</v>
      </c>
      <c r="K2581">
        <v>0</v>
      </c>
      <c r="M2581">
        <v>0</v>
      </c>
      <c r="O2581">
        <v>0</v>
      </c>
    </row>
    <row r="2582" spans="3:18" x14ac:dyDescent="0.25">
      <c r="C2582" t="s">
        <v>481</v>
      </c>
      <c r="D2582" t="s">
        <v>176</v>
      </c>
      <c r="E2582">
        <v>240072</v>
      </c>
      <c r="H2582" t="s">
        <v>2076</v>
      </c>
      <c r="K2582">
        <v>0</v>
      </c>
      <c r="M2582">
        <v>0</v>
      </c>
      <c r="O2582">
        <v>0</v>
      </c>
    </row>
    <row r="2583" spans="3:18" x14ac:dyDescent="0.25">
      <c r="C2583" t="s">
        <v>481</v>
      </c>
      <c r="D2583" t="s">
        <v>176</v>
      </c>
      <c r="E2583">
        <v>2240003</v>
      </c>
      <c r="H2583" t="s">
        <v>284</v>
      </c>
      <c r="K2583">
        <v>0</v>
      </c>
      <c r="M2583">
        <v>0</v>
      </c>
      <c r="O2583">
        <v>0</v>
      </c>
    </row>
    <row r="2584" spans="3:18" x14ac:dyDescent="0.25">
      <c r="E2584" t="s">
        <v>285</v>
      </c>
      <c r="K2584" s="40">
        <v>-19611906.210000001</v>
      </c>
      <c r="M2584" s="40">
        <v>-31288573.670000002</v>
      </c>
      <c r="O2584" s="40">
        <v>11676667.460000001</v>
      </c>
      <c r="Q2584">
        <v>37.299999999999997</v>
      </c>
      <c r="R2584" t="s">
        <v>205</v>
      </c>
    </row>
    <row r="2585" spans="3:18" x14ac:dyDescent="0.25">
      <c r="C2585" t="s">
        <v>481</v>
      </c>
      <c r="D2585" t="s">
        <v>176</v>
      </c>
      <c r="E2585">
        <v>204000</v>
      </c>
      <c r="H2585" t="s">
        <v>606</v>
      </c>
      <c r="K2585" s="40">
        <v>-113781997.64</v>
      </c>
      <c r="M2585" s="40">
        <v>-113781997.64</v>
      </c>
      <c r="O2585">
        <v>0</v>
      </c>
    </row>
    <row r="2586" spans="3:18" x14ac:dyDescent="0.25">
      <c r="C2586" t="s">
        <v>481</v>
      </c>
      <c r="D2586" t="s">
        <v>176</v>
      </c>
      <c r="E2586">
        <v>204003</v>
      </c>
      <c r="H2586" t="s">
        <v>2546</v>
      </c>
      <c r="K2586" s="40">
        <v>-2731909.48</v>
      </c>
      <c r="M2586" s="40">
        <v>-1382050.63</v>
      </c>
      <c r="O2586" s="40">
        <v>-1349858.85</v>
      </c>
      <c r="Q2586">
        <v>-97.7</v>
      </c>
    </row>
    <row r="2587" spans="3:18" x14ac:dyDescent="0.25">
      <c r="K2587" s="40">
        <v>-116513907.12</v>
      </c>
      <c r="M2587" s="40">
        <v>-115164048.27</v>
      </c>
      <c r="O2587" s="40">
        <v>-1349858.85</v>
      </c>
      <c r="Q2587">
        <v>-1.2</v>
      </c>
      <c r="R2587" t="s">
        <v>205</v>
      </c>
    </row>
    <row r="2588" spans="3:18" x14ac:dyDescent="0.25">
      <c r="C2588" t="s">
        <v>481</v>
      </c>
      <c r="D2588" t="s">
        <v>176</v>
      </c>
      <c r="E2588">
        <v>210801</v>
      </c>
      <c r="H2588" t="s">
        <v>286</v>
      </c>
      <c r="K2588" s="40">
        <v>-1082204088.51</v>
      </c>
      <c r="M2588" s="40">
        <v>-1135074677.9100001</v>
      </c>
      <c r="O2588" s="40">
        <v>52870589.399999999</v>
      </c>
      <c r="Q2588">
        <v>4.7</v>
      </c>
    </row>
    <row r="2589" spans="3:18" x14ac:dyDescent="0.25">
      <c r="C2589" t="s">
        <v>481</v>
      </c>
      <c r="D2589" t="s">
        <v>176</v>
      </c>
      <c r="E2589">
        <v>210802</v>
      </c>
      <c r="H2589" t="s">
        <v>1369</v>
      </c>
      <c r="K2589">
        <v>0</v>
      </c>
      <c r="M2589">
        <v>0</v>
      </c>
      <c r="O2589">
        <v>0</v>
      </c>
    </row>
    <row r="2590" spans="3:18" x14ac:dyDescent="0.25">
      <c r="C2590" t="s">
        <v>481</v>
      </c>
      <c r="D2590" t="s">
        <v>176</v>
      </c>
      <c r="E2590">
        <v>210804</v>
      </c>
      <c r="H2590" t="s">
        <v>1370</v>
      </c>
      <c r="K2590">
        <v>0</v>
      </c>
      <c r="M2590">
        <v>0</v>
      </c>
      <c r="O2590">
        <v>0</v>
      </c>
    </row>
    <row r="2591" spans="3:18" x14ac:dyDescent="0.25">
      <c r="C2591" t="s">
        <v>481</v>
      </c>
      <c r="D2591" t="s">
        <v>176</v>
      </c>
      <c r="E2591">
        <v>210805</v>
      </c>
      <c r="H2591" t="s">
        <v>2077</v>
      </c>
      <c r="K2591">
        <v>0</v>
      </c>
      <c r="M2591">
        <v>0</v>
      </c>
      <c r="O2591">
        <v>0</v>
      </c>
    </row>
    <row r="2592" spans="3:18" x14ac:dyDescent="0.25">
      <c r="K2592" s="40">
        <v>-1082204088.51</v>
      </c>
      <c r="M2592" s="40">
        <v>-1135074677.9100001</v>
      </c>
      <c r="O2592" s="40">
        <v>52870589.399999999</v>
      </c>
      <c r="Q2592">
        <v>4.7</v>
      </c>
      <c r="R2592" t="s">
        <v>205</v>
      </c>
    </row>
    <row r="2593" spans="3:18" x14ac:dyDescent="0.25">
      <c r="C2593" t="s">
        <v>481</v>
      </c>
      <c r="D2593" t="s">
        <v>176</v>
      </c>
      <c r="E2593">
        <v>210806</v>
      </c>
      <c r="H2593" t="s">
        <v>287</v>
      </c>
      <c r="K2593" s="40">
        <v>-3948923.1</v>
      </c>
      <c r="M2593" s="40">
        <v>-969631.15</v>
      </c>
      <c r="O2593" s="40">
        <v>-2979291.95</v>
      </c>
      <c r="Q2593">
        <v>-307.3</v>
      </c>
    </row>
    <row r="2594" spans="3:18" x14ac:dyDescent="0.25">
      <c r="C2594" t="s">
        <v>481</v>
      </c>
      <c r="D2594" t="s">
        <v>176</v>
      </c>
      <c r="E2594">
        <v>210807</v>
      </c>
      <c r="H2594" t="s">
        <v>288</v>
      </c>
      <c r="K2594">
        <v>0</v>
      </c>
      <c r="M2594">
        <v>0</v>
      </c>
      <c r="O2594">
        <v>0</v>
      </c>
    </row>
    <row r="2595" spans="3:18" x14ac:dyDescent="0.25">
      <c r="C2595" t="s">
        <v>481</v>
      </c>
      <c r="D2595" t="s">
        <v>176</v>
      </c>
      <c r="E2595">
        <v>210808</v>
      </c>
      <c r="H2595" t="s">
        <v>855</v>
      </c>
      <c r="K2595">
        <v>0</v>
      </c>
      <c r="M2595">
        <v>0</v>
      </c>
      <c r="O2595">
        <v>0</v>
      </c>
    </row>
    <row r="2596" spans="3:18" x14ac:dyDescent="0.25">
      <c r="E2596" t="s">
        <v>289</v>
      </c>
      <c r="K2596" s="40">
        <v>-3948923.1</v>
      </c>
      <c r="M2596" s="40">
        <v>-969631.15</v>
      </c>
      <c r="O2596" s="40">
        <v>-2979291.95</v>
      </c>
      <c r="Q2596">
        <v>-307.3</v>
      </c>
      <c r="R2596" t="s">
        <v>205</v>
      </c>
    </row>
    <row r="2597" spans="3:18" x14ac:dyDescent="0.25">
      <c r="C2597" t="s">
        <v>481</v>
      </c>
      <c r="D2597" t="s">
        <v>176</v>
      </c>
      <c r="E2597">
        <v>210700</v>
      </c>
      <c r="H2597" t="s">
        <v>1372</v>
      </c>
      <c r="K2597">
        <v>0</v>
      </c>
      <c r="M2597">
        <v>0</v>
      </c>
      <c r="O2597">
        <v>0</v>
      </c>
    </row>
    <row r="2598" spans="3:18" x14ac:dyDescent="0.25">
      <c r="C2598" t="s">
        <v>481</v>
      </c>
      <c r="D2598" t="s">
        <v>176</v>
      </c>
      <c r="E2598">
        <v>210701</v>
      </c>
      <c r="H2598" t="s">
        <v>1372</v>
      </c>
      <c r="K2598">
        <v>0</v>
      </c>
      <c r="M2598">
        <v>0</v>
      </c>
      <c r="O2598">
        <v>0</v>
      </c>
    </row>
    <row r="2599" spans="3:18" x14ac:dyDescent="0.25">
      <c r="E2599" t="s">
        <v>1373</v>
      </c>
      <c r="K2599">
        <v>0</v>
      </c>
      <c r="M2599">
        <v>0</v>
      </c>
      <c r="O2599">
        <v>0</v>
      </c>
      <c r="R2599" t="s">
        <v>205</v>
      </c>
    </row>
    <row r="2600" spans="3:18" x14ac:dyDescent="0.25">
      <c r="C2600" t="s">
        <v>481</v>
      </c>
      <c r="D2600" t="s">
        <v>176</v>
      </c>
      <c r="E2600">
        <v>210600</v>
      </c>
      <c r="H2600" t="s">
        <v>1374</v>
      </c>
      <c r="K2600">
        <v>0</v>
      </c>
      <c r="M2600">
        <v>0</v>
      </c>
      <c r="O2600">
        <v>0</v>
      </c>
    </row>
    <row r="2601" spans="3:18" x14ac:dyDescent="0.25">
      <c r="C2601" t="s">
        <v>481</v>
      </c>
      <c r="D2601" t="s">
        <v>176</v>
      </c>
      <c r="E2601">
        <v>210601</v>
      </c>
      <c r="H2601" t="s">
        <v>1375</v>
      </c>
      <c r="K2601">
        <v>0</v>
      </c>
      <c r="M2601">
        <v>0</v>
      </c>
      <c r="O2601">
        <v>0</v>
      </c>
    </row>
    <row r="2602" spans="3:18" x14ac:dyDescent="0.25">
      <c r="C2602" t="s">
        <v>481</v>
      </c>
      <c r="D2602" t="s">
        <v>176</v>
      </c>
      <c r="E2602">
        <v>210602</v>
      </c>
      <c r="H2602" t="s">
        <v>1377</v>
      </c>
      <c r="K2602">
        <v>0</v>
      </c>
      <c r="M2602">
        <v>0</v>
      </c>
      <c r="O2602">
        <v>0</v>
      </c>
    </row>
    <row r="2603" spans="3:18" x14ac:dyDescent="0.25">
      <c r="C2603" t="s">
        <v>481</v>
      </c>
      <c r="D2603" t="s">
        <v>176</v>
      </c>
      <c r="E2603">
        <v>210603</v>
      </c>
      <c r="H2603" t="s">
        <v>290</v>
      </c>
      <c r="K2603" s="40">
        <v>-42288457.170000002</v>
      </c>
      <c r="M2603" s="40">
        <v>-64977811.869999997</v>
      </c>
      <c r="O2603" s="40">
        <v>22689354.699999999</v>
      </c>
      <c r="Q2603">
        <v>34.9</v>
      </c>
    </row>
    <row r="2604" spans="3:18" x14ac:dyDescent="0.25">
      <c r="C2604" t="s">
        <v>481</v>
      </c>
      <c r="D2604" t="s">
        <v>176</v>
      </c>
      <c r="E2604">
        <v>210604</v>
      </c>
      <c r="H2604" t="s">
        <v>291</v>
      </c>
      <c r="K2604">
        <v>-0.03</v>
      </c>
      <c r="M2604" s="40">
        <v>-83963.93</v>
      </c>
      <c r="O2604" s="40">
        <v>83963.9</v>
      </c>
      <c r="Q2604">
        <v>100</v>
      </c>
    </row>
    <row r="2605" spans="3:18" x14ac:dyDescent="0.25">
      <c r="E2605" t="s">
        <v>292</v>
      </c>
      <c r="K2605" s="40">
        <v>-42288457.200000003</v>
      </c>
      <c r="M2605" s="40">
        <v>-65061775.799999997</v>
      </c>
      <c r="O2605" s="40">
        <v>22773318.600000001</v>
      </c>
      <c r="Q2605">
        <v>35</v>
      </c>
      <c r="R2605" t="s">
        <v>205</v>
      </c>
    </row>
    <row r="2606" spans="3:18" x14ac:dyDescent="0.25">
      <c r="C2606" t="s">
        <v>481</v>
      </c>
      <c r="D2606" t="s">
        <v>176</v>
      </c>
      <c r="E2606">
        <v>140600</v>
      </c>
      <c r="H2606" t="s">
        <v>607</v>
      </c>
      <c r="K2606" s="40">
        <v>95793364.540000007</v>
      </c>
      <c r="M2606" s="40">
        <v>95793364.540000007</v>
      </c>
      <c r="O2606">
        <v>0</v>
      </c>
    </row>
    <row r="2607" spans="3:18" x14ac:dyDescent="0.25">
      <c r="C2607" t="s">
        <v>481</v>
      </c>
      <c r="D2607" t="s">
        <v>176</v>
      </c>
      <c r="E2607">
        <v>140601</v>
      </c>
      <c r="H2607" t="s">
        <v>608</v>
      </c>
      <c r="K2607" s="40">
        <v>205707843.56999999</v>
      </c>
      <c r="M2607" s="40">
        <v>205707843.56999999</v>
      </c>
      <c r="O2607">
        <v>0</v>
      </c>
    </row>
    <row r="2608" spans="3:18" x14ac:dyDescent="0.25">
      <c r="C2608" t="s">
        <v>481</v>
      </c>
      <c r="D2608" t="s">
        <v>176</v>
      </c>
      <c r="E2608">
        <v>210410</v>
      </c>
      <c r="H2608" t="s">
        <v>609</v>
      </c>
      <c r="K2608" s="40">
        <v>-301501208.11000001</v>
      </c>
      <c r="M2608" s="40">
        <v>-301501208.11000001</v>
      </c>
      <c r="O2608">
        <v>0</v>
      </c>
    </row>
    <row r="2609" spans="3:18" x14ac:dyDescent="0.25">
      <c r="C2609" t="s">
        <v>481</v>
      </c>
      <c r="D2609" t="s">
        <v>176</v>
      </c>
      <c r="E2609">
        <v>210420</v>
      </c>
      <c r="H2609" t="s">
        <v>1378</v>
      </c>
      <c r="K2609">
        <v>0</v>
      </c>
      <c r="M2609">
        <v>0</v>
      </c>
      <c r="O2609">
        <v>0</v>
      </c>
    </row>
    <row r="2610" spans="3:18" x14ac:dyDescent="0.25">
      <c r="C2610" t="s">
        <v>481</v>
      </c>
      <c r="D2610" t="s">
        <v>176</v>
      </c>
      <c r="E2610">
        <v>210421</v>
      </c>
      <c r="H2610" t="s">
        <v>1379</v>
      </c>
      <c r="K2610">
        <v>0</v>
      </c>
      <c r="M2610">
        <v>0</v>
      </c>
      <c r="O2610">
        <v>0</v>
      </c>
    </row>
    <row r="2611" spans="3:18" x14ac:dyDescent="0.25">
      <c r="E2611" t="s">
        <v>294</v>
      </c>
      <c r="K2611">
        <v>0</v>
      </c>
      <c r="M2611">
        <v>0</v>
      </c>
      <c r="O2611">
        <v>0</v>
      </c>
      <c r="R2611" t="s">
        <v>205</v>
      </c>
    </row>
    <row r="2612" spans="3:18" x14ac:dyDescent="0.25">
      <c r="C2612" t="s">
        <v>481</v>
      </c>
      <c r="D2612" t="s">
        <v>176</v>
      </c>
      <c r="E2612">
        <v>210400</v>
      </c>
      <c r="H2612" t="s">
        <v>610</v>
      </c>
      <c r="K2612" s="40">
        <v>-17264149.329999998</v>
      </c>
      <c r="M2612" s="40">
        <v>-17244611.66</v>
      </c>
      <c r="O2612" s="40">
        <v>-19537.669999999998</v>
      </c>
      <c r="Q2612">
        <v>-0.1</v>
      </c>
    </row>
    <row r="2613" spans="3:18" x14ac:dyDescent="0.25">
      <c r="E2613" t="s">
        <v>611</v>
      </c>
      <c r="K2613" s="40">
        <v>-17264149.329999998</v>
      </c>
      <c r="M2613" s="40">
        <v>-17244611.66</v>
      </c>
      <c r="O2613" s="40">
        <v>-19537.669999999998</v>
      </c>
      <c r="Q2613">
        <v>-0.1</v>
      </c>
      <c r="R2613" t="s">
        <v>205</v>
      </c>
    </row>
    <row r="2614" spans="3:18" x14ac:dyDescent="0.25">
      <c r="C2614" t="s">
        <v>481</v>
      </c>
      <c r="D2614" t="s">
        <v>176</v>
      </c>
      <c r="E2614">
        <v>210500</v>
      </c>
      <c r="H2614" t="s">
        <v>612</v>
      </c>
      <c r="K2614">
        <v>0</v>
      </c>
      <c r="M2614">
        <v>0</v>
      </c>
      <c r="O2614">
        <v>0</v>
      </c>
    </row>
    <row r="2615" spans="3:18" x14ac:dyDescent="0.25">
      <c r="C2615" t="s">
        <v>481</v>
      </c>
      <c r="D2615" t="s">
        <v>176</v>
      </c>
      <c r="E2615">
        <v>210501</v>
      </c>
      <c r="H2615" t="s">
        <v>612</v>
      </c>
      <c r="K2615" s="40">
        <v>-20411088.670000002</v>
      </c>
      <c r="M2615" s="40">
        <v>-20575469.460000001</v>
      </c>
      <c r="O2615" s="40">
        <v>164380.79</v>
      </c>
      <c r="Q2615">
        <v>0.8</v>
      </c>
    </row>
    <row r="2616" spans="3:18" x14ac:dyDescent="0.25">
      <c r="E2616" t="s">
        <v>613</v>
      </c>
      <c r="K2616" s="40">
        <v>-20411088.670000002</v>
      </c>
      <c r="M2616" s="40">
        <v>-20575469.460000001</v>
      </c>
      <c r="O2616" s="40">
        <v>164380.79</v>
      </c>
      <c r="Q2616">
        <v>0.8</v>
      </c>
      <c r="R2616" t="s">
        <v>205</v>
      </c>
    </row>
    <row r="2617" spans="3:18" x14ac:dyDescent="0.25">
      <c r="C2617" t="s">
        <v>481</v>
      </c>
      <c r="D2617" t="s">
        <v>176</v>
      </c>
      <c r="E2617">
        <v>210803</v>
      </c>
      <c r="H2617" t="s">
        <v>2078</v>
      </c>
      <c r="K2617">
        <v>0</v>
      </c>
      <c r="M2617">
        <v>0</v>
      </c>
      <c r="O2617">
        <v>0</v>
      </c>
    </row>
    <row r="2618" spans="3:18" x14ac:dyDescent="0.25">
      <c r="C2618" t="s">
        <v>481</v>
      </c>
      <c r="D2618" t="s">
        <v>176</v>
      </c>
      <c r="E2618">
        <v>210809</v>
      </c>
      <c r="H2618" t="s">
        <v>1382</v>
      </c>
      <c r="K2618">
        <v>0</v>
      </c>
      <c r="M2618">
        <v>0</v>
      </c>
      <c r="O2618">
        <v>0</v>
      </c>
    </row>
    <row r="2619" spans="3:18" x14ac:dyDescent="0.25">
      <c r="C2619" t="s">
        <v>481</v>
      </c>
      <c r="D2619" t="s">
        <v>176</v>
      </c>
      <c r="E2619">
        <v>210810</v>
      </c>
      <c r="H2619" t="s">
        <v>1383</v>
      </c>
      <c r="K2619">
        <v>0</v>
      </c>
      <c r="M2619">
        <v>0</v>
      </c>
      <c r="O2619">
        <v>0</v>
      </c>
    </row>
    <row r="2620" spans="3:18" x14ac:dyDescent="0.25">
      <c r="C2620" t="s">
        <v>481</v>
      </c>
      <c r="D2620" t="s">
        <v>176</v>
      </c>
      <c r="E2620">
        <v>210811</v>
      </c>
      <c r="H2620" t="s">
        <v>295</v>
      </c>
      <c r="K2620">
        <v>0</v>
      </c>
      <c r="M2620">
        <v>0</v>
      </c>
      <c r="O2620">
        <v>0</v>
      </c>
    </row>
    <row r="2621" spans="3:18" x14ac:dyDescent="0.25">
      <c r="E2621" t="s">
        <v>296</v>
      </c>
      <c r="K2621">
        <v>0</v>
      </c>
      <c r="M2621">
        <v>0</v>
      </c>
      <c r="O2621">
        <v>0</v>
      </c>
      <c r="R2621" t="s">
        <v>205</v>
      </c>
    </row>
    <row r="2622" spans="3:18" x14ac:dyDescent="0.25">
      <c r="C2622" t="s">
        <v>481</v>
      </c>
      <c r="D2622" t="s">
        <v>176</v>
      </c>
      <c r="E2622">
        <v>200820</v>
      </c>
      <c r="H2622" t="s">
        <v>614</v>
      </c>
      <c r="K2622" s="40">
        <v>-1845013.47</v>
      </c>
      <c r="M2622" s="40">
        <v>-1988221.46</v>
      </c>
      <c r="O2622" s="40">
        <v>143207.99</v>
      </c>
      <c r="Q2622">
        <v>7.2</v>
      </c>
    </row>
    <row r="2623" spans="3:18" x14ac:dyDescent="0.25">
      <c r="C2623" t="s">
        <v>481</v>
      </c>
      <c r="D2623" t="s">
        <v>176</v>
      </c>
      <c r="E2623">
        <v>200822</v>
      </c>
      <c r="H2623" t="s">
        <v>615</v>
      </c>
      <c r="K2623" s="40">
        <v>1244417.1100000001</v>
      </c>
      <c r="M2623" s="40">
        <v>1343890.66</v>
      </c>
      <c r="O2623" s="40">
        <v>-99473.55</v>
      </c>
      <c r="Q2623">
        <v>-7.4</v>
      </c>
    </row>
    <row r="2624" spans="3:18" x14ac:dyDescent="0.25">
      <c r="E2624" t="s">
        <v>616</v>
      </c>
      <c r="K2624" s="40">
        <v>-600596.36</v>
      </c>
      <c r="M2624" s="40">
        <v>-644330.80000000005</v>
      </c>
      <c r="O2624" s="40">
        <v>43734.44</v>
      </c>
      <c r="Q2624">
        <v>6.8</v>
      </c>
      <c r="R2624" t="s">
        <v>205</v>
      </c>
    </row>
    <row r="2625" spans="3:18" x14ac:dyDescent="0.25">
      <c r="C2625" t="s">
        <v>481</v>
      </c>
      <c r="D2625" t="s">
        <v>176</v>
      </c>
      <c r="E2625">
        <v>200810</v>
      </c>
      <c r="H2625" t="s">
        <v>1384</v>
      </c>
      <c r="K2625">
        <v>0</v>
      </c>
      <c r="M2625">
        <v>0</v>
      </c>
      <c r="O2625">
        <v>0</v>
      </c>
    </row>
    <row r="2626" spans="3:18" x14ac:dyDescent="0.25">
      <c r="C2626" t="s">
        <v>481</v>
      </c>
      <c r="D2626" t="s">
        <v>176</v>
      </c>
      <c r="E2626">
        <v>200811</v>
      </c>
      <c r="H2626" t="s">
        <v>2079</v>
      </c>
      <c r="K2626">
        <v>0</v>
      </c>
      <c r="M2626">
        <v>0</v>
      </c>
      <c r="O2626">
        <v>0</v>
      </c>
    </row>
    <row r="2627" spans="3:18" x14ac:dyDescent="0.25">
      <c r="C2627" t="s">
        <v>481</v>
      </c>
      <c r="D2627" t="s">
        <v>176</v>
      </c>
      <c r="E2627">
        <v>200812</v>
      </c>
      <c r="H2627" t="s">
        <v>617</v>
      </c>
      <c r="K2627" s="40">
        <v>-1366996.88</v>
      </c>
      <c r="M2627" s="40">
        <v>-1486076.33</v>
      </c>
      <c r="O2627" s="40">
        <v>119079.45</v>
      </c>
      <c r="Q2627">
        <v>8</v>
      </c>
    </row>
    <row r="2628" spans="3:18" x14ac:dyDescent="0.25">
      <c r="E2628" t="s">
        <v>618</v>
      </c>
      <c r="K2628" s="40">
        <v>-1366996.88</v>
      </c>
      <c r="M2628" s="40">
        <v>-1486076.33</v>
      </c>
      <c r="O2628" s="40">
        <v>119079.45</v>
      </c>
      <c r="Q2628">
        <v>8</v>
      </c>
      <c r="R2628" t="s">
        <v>205</v>
      </c>
    </row>
    <row r="2629" spans="3:18" x14ac:dyDescent="0.25">
      <c r="C2629" t="s">
        <v>481</v>
      </c>
      <c r="D2629" t="s">
        <v>176</v>
      </c>
      <c r="E2629">
        <v>200821</v>
      </c>
      <c r="H2629" t="s">
        <v>619</v>
      </c>
      <c r="K2629" s="40">
        <v>-1298402.8999999999</v>
      </c>
      <c r="M2629" s="40">
        <v>-1298402.8999999999</v>
      </c>
      <c r="O2629">
        <v>0</v>
      </c>
    </row>
    <row r="2630" spans="3:18" x14ac:dyDescent="0.25">
      <c r="K2630" s="40">
        <v>-1298402.8999999999</v>
      </c>
      <c r="M2630" s="40">
        <v>-1298402.8999999999</v>
      </c>
      <c r="O2630">
        <v>0</v>
      </c>
      <c r="R2630" t="s">
        <v>205</v>
      </c>
    </row>
    <row r="2631" spans="3:18" x14ac:dyDescent="0.25">
      <c r="C2631" t="s">
        <v>481</v>
      </c>
      <c r="D2631" t="s">
        <v>176</v>
      </c>
      <c r="E2631">
        <v>200001</v>
      </c>
      <c r="H2631" t="s">
        <v>620</v>
      </c>
      <c r="K2631" s="40">
        <v>-5891131.3300000001</v>
      </c>
      <c r="M2631" s="40">
        <v>-5761829.6399999997</v>
      </c>
      <c r="O2631" s="40">
        <v>-129301.69</v>
      </c>
      <c r="Q2631">
        <v>-2.2000000000000002</v>
      </c>
    </row>
    <row r="2632" spans="3:18" x14ac:dyDescent="0.25">
      <c r="C2632" t="s">
        <v>481</v>
      </c>
      <c r="D2632" t="s">
        <v>176</v>
      </c>
      <c r="E2632">
        <v>200003</v>
      </c>
      <c r="H2632" t="s">
        <v>621</v>
      </c>
      <c r="K2632" s="40">
        <v>-2737.83</v>
      </c>
      <c r="M2632" s="40">
        <v>-2737.83</v>
      </c>
      <c r="O2632">
        <v>0</v>
      </c>
    </row>
    <row r="2633" spans="3:18" x14ac:dyDescent="0.25">
      <c r="C2633" t="s">
        <v>481</v>
      </c>
      <c r="D2633" t="s">
        <v>176</v>
      </c>
      <c r="E2633">
        <v>200005</v>
      </c>
      <c r="H2633" t="s">
        <v>1385</v>
      </c>
      <c r="K2633">
        <v>0</v>
      </c>
      <c r="M2633">
        <v>0</v>
      </c>
      <c r="O2633">
        <v>0</v>
      </c>
    </row>
    <row r="2634" spans="3:18" x14ac:dyDescent="0.25">
      <c r="C2634" t="s">
        <v>481</v>
      </c>
      <c r="D2634" t="s">
        <v>176</v>
      </c>
      <c r="E2634">
        <v>200100</v>
      </c>
      <c r="H2634" t="s">
        <v>622</v>
      </c>
      <c r="K2634" s="40">
        <v>-626560.39</v>
      </c>
      <c r="M2634" s="40">
        <v>-632483.6</v>
      </c>
      <c r="O2634" s="40">
        <v>5923.21</v>
      </c>
      <c r="Q2634">
        <v>0.9</v>
      </c>
    </row>
    <row r="2635" spans="3:18" x14ac:dyDescent="0.25">
      <c r="C2635" t="s">
        <v>481</v>
      </c>
      <c r="D2635" t="s">
        <v>176</v>
      </c>
      <c r="E2635">
        <v>200101</v>
      </c>
      <c r="H2635" t="s">
        <v>1386</v>
      </c>
      <c r="K2635">
        <v>0</v>
      </c>
      <c r="M2635">
        <v>0</v>
      </c>
      <c r="O2635">
        <v>0</v>
      </c>
    </row>
    <row r="2636" spans="3:18" x14ac:dyDescent="0.25">
      <c r="C2636" t="s">
        <v>481</v>
      </c>
      <c r="D2636" t="s">
        <v>176</v>
      </c>
      <c r="E2636">
        <v>200102</v>
      </c>
      <c r="H2636" t="s">
        <v>1387</v>
      </c>
      <c r="K2636">
        <v>0</v>
      </c>
      <c r="M2636">
        <v>0</v>
      </c>
      <c r="O2636">
        <v>0</v>
      </c>
    </row>
    <row r="2637" spans="3:18" x14ac:dyDescent="0.25">
      <c r="C2637" t="s">
        <v>481</v>
      </c>
      <c r="D2637" t="s">
        <v>176</v>
      </c>
      <c r="E2637">
        <v>200103</v>
      </c>
      <c r="H2637" t="s">
        <v>1388</v>
      </c>
      <c r="K2637">
        <v>0</v>
      </c>
      <c r="M2637">
        <v>0</v>
      </c>
      <c r="O2637">
        <v>0</v>
      </c>
    </row>
    <row r="2638" spans="3:18" x14ac:dyDescent="0.25">
      <c r="C2638" t="s">
        <v>481</v>
      </c>
      <c r="D2638" t="s">
        <v>176</v>
      </c>
      <c r="E2638">
        <v>200150</v>
      </c>
      <c r="H2638" t="s">
        <v>311</v>
      </c>
      <c r="K2638">
        <v>0</v>
      </c>
      <c r="M2638">
        <v>0</v>
      </c>
      <c r="O2638">
        <v>0</v>
      </c>
    </row>
    <row r="2639" spans="3:18" x14ac:dyDescent="0.25">
      <c r="C2639" t="s">
        <v>481</v>
      </c>
      <c r="D2639" t="s">
        <v>176</v>
      </c>
      <c r="E2639">
        <v>200151</v>
      </c>
      <c r="H2639" t="s">
        <v>623</v>
      </c>
      <c r="K2639">
        <v>0</v>
      </c>
      <c r="M2639">
        <v>0</v>
      </c>
      <c r="O2639">
        <v>0</v>
      </c>
    </row>
    <row r="2640" spans="3:18" x14ac:dyDescent="0.25">
      <c r="C2640" t="s">
        <v>481</v>
      </c>
      <c r="D2640" t="s">
        <v>176</v>
      </c>
      <c r="E2640">
        <v>200152</v>
      </c>
      <c r="H2640" t="s">
        <v>624</v>
      </c>
      <c r="K2640">
        <v>0</v>
      </c>
      <c r="M2640">
        <v>0</v>
      </c>
      <c r="O2640">
        <v>0</v>
      </c>
    </row>
    <row r="2641" spans="3:17" x14ac:dyDescent="0.25">
      <c r="C2641" t="s">
        <v>481</v>
      </c>
      <c r="D2641" t="s">
        <v>176</v>
      </c>
      <c r="E2641">
        <v>200153</v>
      </c>
      <c r="H2641" t="s">
        <v>1389</v>
      </c>
      <c r="K2641">
        <v>0</v>
      </c>
      <c r="M2641">
        <v>0</v>
      </c>
      <c r="O2641">
        <v>0</v>
      </c>
    </row>
    <row r="2642" spans="3:17" x14ac:dyDescent="0.25">
      <c r="C2642" t="s">
        <v>481</v>
      </c>
      <c r="D2642" t="s">
        <v>176</v>
      </c>
      <c r="E2642">
        <v>200154</v>
      </c>
      <c r="H2642" t="s">
        <v>1390</v>
      </c>
      <c r="K2642">
        <v>0</v>
      </c>
      <c r="M2642">
        <v>0</v>
      </c>
      <c r="O2642">
        <v>0</v>
      </c>
    </row>
    <row r="2643" spans="3:17" x14ac:dyDescent="0.25">
      <c r="C2643" t="s">
        <v>481</v>
      </c>
      <c r="D2643" t="s">
        <v>176</v>
      </c>
      <c r="E2643">
        <v>200155</v>
      </c>
      <c r="H2643" t="s">
        <v>1391</v>
      </c>
      <c r="K2643">
        <v>0</v>
      </c>
      <c r="M2643">
        <v>0</v>
      </c>
      <c r="O2643">
        <v>0</v>
      </c>
    </row>
    <row r="2644" spans="3:17" x14ac:dyDescent="0.25">
      <c r="C2644" t="s">
        <v>481</v>
      </c>
      <c r="D2644" t="s">
        <v>176</v>
      </c>
      <c r="E2644">
        <v>200156</v>
      </c>
      <c r="H2644" t="s">
        <v>1392</v>
      </c>
      <c r="K2644">
        <v>0</v>
      </c>
      <c r="M2644">
        <v>0</v>
      </c>
      <c r="O2644">
        <v>0</v>
      </c>
    </row>
    <row r="2645" spans="3:17" x14ac:dyDescent="0.25">
      <c r="C2645" t="s">
        <v>481</v>
      </c>
      <c r="D2645" t="s">
        <v>176</v>
      </c>
      <c r="E2645">
        <v>200157</v>
      </c>
      <c r="H2645" t="s">
        <v>1393</v>
      </c>
      <c r="K2645">
        <v>0</v>
      </c>
      <c r="M2645">
        <v>0</v>
      </c>
      <c r="O2645">
        <v>0</v>
      </c>
    </row>
    <row r="2646" spans="3:17" x14ac:dyDescent="0.25">
      <c r="C2646" t="s">
        <v>481</v>
      </c>
      <c r="D2646" t="s">
        <v>176</v>
      </c>
      <c r="E2646">
        <v>200158</v>
      </c>
      <c r="H2646" t="s">
        <v>1394</v>
      </c>
      <c r="K2646">
        <v>0</v>
      </c>
      <c r="M2646">
        <v>0</v>
      </c>
      <c r="O2646">
        <v>0</v>
      </c>
    </row>
    <row r="2647" spans="3:17" x14ac:dyDescent="0.25">
      <c r="C2647" t="s">
        <v>481</v>
      </c>
      <c r="D2647" t="s">
        <v>176</v>
      </c>
      <c r="E2647">
        <v>200159</v>
      </c>
      <c r="H2647" t="s">
        <v>1395</v>
      </c>
      <c r="K2647">
        <v>0</v>
      </c>
      <c r="M2647">
        <v>0</v>
      </c>
      <c r="O2647">
        <v>0</v>
      </c>
    </row>
    <row r="2648" spans="3:17" x14ac:dyDescent="0.25">
      <c r="C2648" t="s">
        <v>481</v>
      </c>
      <c r="D2648" t="s">
        <v>176</v>
      </c>
      <c r="E2648">
        <v>200160</v>
      </c>
      <c r="H2648" t="s">
        <v>1396</v>
      </c>
      <c r="K2648">
        <v>0</v>
      </c>
      <c r="M2648">
        <v>0</v>
      </c>
      <c r="O2648">
        <v>0</v>
      </c>
    </row>
    <row r="2649" spans="3:17" x14ac:dyDescent="0.25">
      <c r="C2649" t="s">
        <v>481</v>
      </c>
      <c r="D2649" t="s">
        <v>176</v>
      </c>
      <c r="E2649">
        <v>200161</v>
      </c>
      <c r="H2649" t="s">
        <v>1396</v>
      </c>
      <c r="K2649">
        <v>0</v>
      </c>
      <c r="M2649">
        <v>0</v>
      </c>
      <c r="O2649">
        <v>0</v>
      </c>
    </row>
    <row r="2650" spans="3:17" x14ac:dyDescent="0.25">
      <c r="C2650" t="s">
        <v>481</v>
      </c>
      <c r="D2650" t="s">
        <v>176</v>
      </c>
      <c r="E2650">
        <v>200162</v>
      </c>
      <c r="H2650" t="s">
        <v>1397</v>
      </c>
      <c r="K2650">
        <v>0</v>
      </c>
      <c r="M2650">
        <v>0</v>
      </c>
      <c r="O2650">
        <v>0</v>
      </c>
    </row>
    <row r="2651" spans="3:17" x14ac:dyDescent="0.25">
      <c r="C2651" t="s">
        <v>481</v>
      </c>
      <c r="D2651" t="s">
        <v>176</v>
      </c>
      <c r="E2651">
        <v>200170</v>
      </c>
      <c r="H2651" t="s">
        <v>311</v>
      </c>
      <c r="K2651" s="40">
        <v>-46657037.289999999</v>
      </c>
      <c r="M2651" s="40">
        <v>-47013758.390000001</v>
      </c>
      <c r="O2651" s="40">
        <v>356721.1</v>
      </c>
      <c r="Q2651">
        <v>0.8</v>
      </c>
    </row>
    <row r="2652" spans="3:17" x14ac:dyDescent="0.25">
      <c r="C2652" t="s">
        <v>481</v>
      </c>
      <c r="D2652" t="s">
        <v>176</v>
      </c>
      <c r="E2652">
        <v>200171</v>
      </c>
      <c r="H2652" t="s">
        <v>623</v>
      </c>
      <c r="K2652" s="40">
        <v>-3424582.18</v>
      </c>
      <c r="M2652" s="40">
        <v>-3391267.41</v>
      </c>
      <c r="O2652" s="40">
        <v>-33314.769999999997</v>
      </c>
      <c r="Q2652">
        <v>-1</v>
      </c>
    </row>
    <row r="2653" spans="3:17" x14ac:dyDescent="0.25">
      <c r="C2653" t="s">
        <v>481</v>
      </c>
      <c r="D2653" t="s">
        <v>176</v>
      </c>
      <c r="E2653">
        <v>200172</v>
      </c>
      <c r="H2653" t="s">
        <v>624</v>
      </c>
      <c r="K2653" s="40">
        <v>-1158248.81</v>
      </c>
      <c r="M2653" s="40">
        <v>-1158248.81</v>
      </c>
      <c r="O2653">
        <v>0</v>
      </c>
    </row>
    <row r="2654" spans="3:17" x14ac:dyDescent="0.25">
      <c r="C2654" t="s">
        <v>481</v>
      </c>
      <c r="D2654" t="s">
        <v>176</v>
      </c>
      <c r="E2654">
        <v>200173</v>
      </c>
      <c r="H2654" t="s">
        <v>1389</v>
      </c>
      <c r="K2654">
        <v>0</v>
      </c>
      <c r="M2654">
        <v>0</v>
      </c>
      <c r="O2654">
        <v>0</v>
      </c>
    </row>
    <row r="2655" spans="3:17" x14ac:dyDescent="0.25">
      <c r="C2655" t="s">
        <v>481</v>
      </c>
      <c r="D2655" t="s">
        <v>176</v>
      </c>
      <c r="E2655">
        <v>200174</v>
      </c>
      <c r="H2655" t="s">
        <v>625</v>
      </c>
      <c r="K2655" s="40">
        <v>48583444.600000001</v>
      </c>
      <c r="M2655" s="40">
        <v>49015938.189999998</v>
      </c>
      <c r="O2655" s="40">
        <v>-432493.59</v>
      </c>
      <c r="Q2655">
        <v>-0.9</v>
      </c>
    </row>
    <row r="2656" spans="3:17" x14ac:dyDescent="0.25">
      <c r="C2656" t="s">
        <v>481</v>
      </c>
      <c r="D2656" t="s">
        <v>176</v>
      </c>
      <c r="E2656">
        <v>200175</v>
      </c>
      <c r="H2656" t="s">
        <v>1391</v>
      </c>
      <c r="K2656">
        <v>0</v>
      </c>
      <c r="M2656">
        <v>0</v>
      </c>
      <c r="O2656">
        <v>0</v>
      </c>
    </row>
    <row r="2657" spans="3:17" x14ac:dyDescent="0.25">
      <c r="C2657" t="s">
        <v>481</v>
      </c>
      <c r="D2657" t="s">
        <v>176</v>
      </c>
      <c r="E2657">
        <v>200176</v>
      </c>
      <c r="H2657" t="s">
        <v>1392</v>
      </c>
      <c r="K2657">
        <v>0</v>
      </c>
      <c r="M2657">
        <v>0</v>
      </c>
      <c r="O2657">
        <v>0</v>
      </c>
    </row>
    <row r="2658" spans="3:17" x14ac:dyDescent="0.25">
      <c r="C2658" t="s">
        <v>481</v>
      </c>
      <c r="D2658" t="s">
        <v>176</v>
      </c>
      <c r="E2658">
        <v>200177</v>
      </c>
      <c r="H2658" t="s">
        <v>1393</v>
      </c>
      <c r="K2658">
        <v>0</v>
      </c>
      <c r="M2658">
        <v>0</v>
      </c>
      <c r="O2658">
        <v>0</v>
      </c>
    </row>
    <row r="2659" spans="3:17" x14ac:dyDescent="0.25">
      <c r="C2659" t="s">
        <v>481</v>
      </c>
      <c r="D2659" t="s">
        <v>176</v>
      </c>
      <c r="E2659">
        <v>200178</v>
      </c>
      <c r="H2659" t="s">
        <v>1394</v>
      </c>
      <c r="K2659">
        <v>0</v>
      </c>
      <c r="M2659">
        <v>0</v>
      </c>
      <c r="O2659">
        <v>0</v>
      </c>
    </row>
    <row r="2660" spans="3:17" x14ac:dyDescent="0.25">
      <c r="C2660" t="s">
        <v>481</v>
      </c>
      <c r="D2660" t="s">
        <v>176</v>
      </c>
      <c r="E2660">
        <v>200179</v>
      </c>
      <c r="H2660" t="s">
        <v>1395</v>
      </c>
      <c r="K2660">
        <v>0</v>
      </c>
      <c r="M2660">
        <v>0</v>
      </c>
      <c r="O2660">
        <v>0</v>
      </c>
    </row>
    <row r="2661" spans="3:17" x14ac:dyDescent="0.25">
      <c r="C2661" t="s">
        <v>481</v>
      </c>
      <c r="D2661" t="s">
        <v>176</v>
      </c>
      <c r="E2661">
        <v>200180</v>
      </c>
      <c r="H2661" t="s">
        <v>1396</v>
      </c>
      <c r="K2661">
        <v>0</v>
      </c>
      <c r="M2661">
        <v>0</v>
      </c>
      <c r="O2661">
        <v>0</v>
      </c>
    </row>
    <row r="2662" spans="3:17" x14ac:dyDescent="0.25">
      <c r="C2662" t="s">
        <v>481</v>
      </c>
      <c r="D2662" t="s">
        <v>176</v>
      </c>
      <c r="E2662">
        <v>200181</v>
      </c>
      <c r="H2662" t="s">
        <v>1396</v>
      </c>
      <c r="K2662">
        <v>0</v>
      </c>
      <c r="M2662">
        <v>0</v>
      </c>
      <c r="O2662">
        <v>0</v>
      </c>
    </row>
    <row r="2663" spans="3:17" x14ac:dyDescent="0.25">
      <c r="C2663" t="s">
        <v>481</v>
      </c>
      <c r="D2663" t="s">
        <v>176</v>
      </c>
      <c r="E2663">
        <v>200182</v>
      </c>
      <c r="H2663" t="s">
        <v>1397</v>
      </c>
      <c r="K2663">
        <v>0</v>
      </c>
      <c r="M2663">
        <v>0</v>
      </c>
      <c r="O2663">
        <v>0</v>
      </c>
    </row>
    <row r="2664" spans="3:17" x14ac:dyDescent="0.25">
      <c r="C2664" t="s">
        <v>481</v>
      </c>
      <c r="D2664" t="s">
        <v>176</v>
      </c>
      <c r="E2664">
        <v>200183</v>
      </c>
      <c r="H2664" t="s">
        <v>2080</v>
      </c>
      <c r="K2664">
        <v>0</v>
      </c>
      <c r="M2664">
        <v>0</v>
      </c>
      <c r="O2664">
        <v>0</v>
      </c>
    </row>
    <row r="2665" spans="3:17" x14ac:dyDescent="0.25">
      <c r="C2665" t="s">
        <v>481</v>
      </c>
      <c r="D2665" t="s">
        <v>176</v>
      </c>
      <c r="E2665">
        <v>200184</v>
      </c>
      <c r="H2665" t="s">
        <v>2081</v>
      </c>
      <c r="K2665">
        <v>0</v>
      </c>
      <c r="M2665">
        <v>0</v>
      </c>
      <c r="O2665">
        <v>0</v>
      </c>
    </row>
    <row r="2666" spans="3:17" x14ac:dyDescent="0.25">
      <c r="C2666" t="s">
        <v>481</v>
      </c>
      <c r="D2666" t="s">
        <v>176</v>
      </c>
      <c r="E2666">
        <v>200185</v>
      </c>
      <c r="H2666" t="s">
        <v>2082</v>
      </c>
      <c r="K2666">
        <v>0</v>
      </c>
      <c r="M2666">
        <v>0</v>
      </c>
      <c r="O2666">
        <v>0</v>
      </c>
    </row>
    <row r="2667" spans="3:17" x14ac:dyDescent="0.25">
      <c r="C2667" t="s">
        <v>481</v>
      </c>
      <c r="D2667" t="s">
        <v>176</v>
      </c>
      <c r="E2667">
        <v>200200</v>
      </c>
      <c r="H2667" t="s">
        <v>626</v>
      </c>
      <c r="K2667" s="40">
        <v>-36027.410000000003</v>
      </c>
      <c r="M2667" s="40">
        <v>-34399.61</v>
      </c>
      <c r="O2667" s="40">
        <v>-1627.8</v>
      </c>
      <c r="Q2667">
        <v>-4.7</v>
      </c>
    </row>
    <row r="2668" spans="3:17" x14ac:dyDescent="0.25">
      <c r="C2668" t="s">
        <v>481</v>
      </c>
      <c r="D2668" t="s">
        <v>176</v>
      </c>
      <c r="E2668">
        <v>200201</v>
      </c>
      <c r="H2668" t="s">
        <v>627</v>
      </c>
      <c r="K2668" s="40">
        <v>-112671.15</v>
      </c>
      <c r="M2668" s="40">
        <v>-163834.54</v>
      </c>
      <c r="O2668" s="40">
        <v>51163.39</v>
      </c>
      <c r="Q2668">
        <v>31.2</v>
      </c>
    </row>
    <row r="2669" spans="3:17" x14ac:dyDescent="0.25">
      <c r="C2669" t="s">
        <v>481</v>
      </c>
      <c r="D2669" t="s">
        <v>176</v>
      </c>
      <c r="E2669">
        <v>200202</v>
      </c>
      <c r="H2669" t="s">
        <v>628</v>
      </c>
      <c r="K2669" s="40">
        <v>-491361.64</v>
      </c>
      <c r="M2669" s="40">
        <v>-524007.1</v>
      </c>
      <c r="O2669" s="40">
        <v>32645.46</v>
      </c>
      <c r="Q2669">
        <v>6.2</v>
      </c>
    </row>
    <row r="2670" spans="3:17" x14ac:dyDescent="0.25">
      <c r="C2670" t="s">
        <v>481</v>
      </c>
      <c r="D2670" t="s">
        <v>176</v>
      </c>
      <c r="E2670">
        <v>200203</v>
      </c>
      <c r="H2670" t="s">
        <v>629</v>
      </c>
      <c r="K2670" s="40">
        <v>-6640017.9800000004</v>
      </c>
      <c r="M2670" s="40">
        <v>-6625433.5800000001</v>
      </c>
      <c r="O2670" s="40">
        <v>-14584.4</v>
      </c>
      <c r="Q2670">
        <v>-0.2</v>
      </c>
    </row>
    <row r="2671" spans="3:17" x14ac:dyDescent="0.25">
      <c r="C2671" t="s">
        <v>481</v>
      </c>
      <c r="D2671" t="s">
        <v>176</v>
      </c>
      <c r="E2671">
        <v>200204</v>
      </c>
      <c r="H2671" t="s">
        <v>630</v>
      </c>
      <c r="K2671" s="40">
        <v>-2179570.96</v>
      </c>
      <c r="M2671" s="40">
        <v>-1679570.96</v>
      </c>
      <c r="O2671" s="40">
        <v>-500000</v>
      </c>
      <c r="Q2671">
        <v>-29.8</v>
      </c>
    </row>
    <row r="2672" spans="3:17" x14ac:dyDescent="0.25">
      <c r="C2672" t="s">
        <v>481</v>
      </c>
      <c r="D2672" t="s">
        <v>176</v>
      </c>
      <c r="E2672">
        <v>200205</v>
      </c>
      <c r="H2672" t="s">
        <v>1398</v>
      </c>
      <c r="K2672">
        <v>0</v>
      </c>
      <c r="M2672">
        <v>0</v>
      </c>
      <c r="O2672">
        <v>0</v>
      </c>
    </row>
    <row r="2673" spans="3:17" x14ac:dyDescent="0.25">
      <c r="C2673" t="s">
        <v>481</v>
      </c>
      <c r="D2673" t="s">
        <v>176</v>
      </c>
      <c r="E2673">
        <v>200206</v>
      </c>
      <c r="H2673" t="s">
        <v>299</v>
      </c>
      <c r="K2673" s="40">
        <v>-202735.35</v>
      </c>
      <c r="M2673" s="40">
        <v>-236215.72</v>
      </c>
      <c r="O2673" s="40">
        <v>33480.370000000003</v>
      </c>
      <c r="Q2673">
        <v>14.2</v>
      </c>
    </row>
    <row r="2674" spans="3:17" x14ac:dyDescent="0.25">
      <c r="C2674" t="s">
        <v>481</v>
      </c>
      <c r="D2674" t="s">
        <v>176</v>
      </c>
      <c r="E2674">
        <v>200207</v>
      </c>
      <c r="H2674" t="s">
        <v>2083</v>
      </c>
      <c r="K2674">
        <v>0</v>
      </c>
      <c r="M2674">
        <v>0</v>
      </c>
      <c r="O2674">
        <v>0</v>
      </c>
    </row>
    <row r="2675" spans="3:17" x14ac:dyDescent="0.25">
      <c r="C2675" t="s">
        <v>481</v>
      </c>
      <c r="D2675" t="s">
        <v>176</v>
      </c>
      <c r="E2675">
        <v>200208</v>
      </c>
      <c r="H2675" t="s">
        <v>2084</v>
      </c>
      <c r="K2675">
        <v>0</v>
      </c>
      <c r="M2675">
        <v>0</v>
      </c>
      <c r="O2675">
        <v>0</v>
      </c>
    </row>
    <row r="2676" spans="3:17" x14ac:dyDescent="0.25">
      <c r="C2676" t="s">
        <v>481</v>
      </c>
      <c r="D2676" t="s">
        <v>176</v>
      </c>
      <c r="E2676">
        <v>200209</v>
      </c>
      <c r="H2676" t="s">
        <v>2085</v>
      </c>
      <c r="K2676">
        <v>0</v>
      </c>
      <c r="M2676">
        <v>0</v>
      </c>
      <c r="O2676">
        <v>0</v>
      </c>
    </row>
    <row r="2677" spans="3:17" x14ac:dyDescent="0.25">
      <c r="C2677" t="s">
        <v>481</v>
      </c>
      <c r="D2677" t="s">
        <v>176</v>
      </c>
      <c r="E2677">
        <v>200210</v>
      </c>
      <c r="H2677" t="s">
        <v>2086</v>
      </c>
      <c r="K2677">
        <v>0</v>
      </c>
      <c r="M2677">
        <v>0</v>
      </c>
      <c r="O2677">
        <v>0</v>
      </c>
    </row>
    <row r="2678" spans="3:17" x14ac:dyDescent="0.25">
      <c r="C2678" t="s">
        <v>481</v>
      </c>
      <c r="D2678" t="s">
        <v>176</v>
      </c>
      <c r="E2678">
        <v>200211</v>
      </c>
      <c r="H2678" t="s">
        <v>2087</v>
      </c>
      <c r="K2678">
        <v>0</v>
      </c>
      <c r="M2678">
        <v>0</v>
      </c>
      <c r="O2678">
        <v>0</v>
      </c>
    </row>
    <row r="2679" spans="3:17" x14ac:dyDescent="0.25">
      <c r="C2679" t="s">
        <v>481</v>
      </c>
      <c r="D2679" t="s">
        <v>176</v>
      </c>
      <c r="E2679">
        <v>200300</v>
      </c>
      <c r="H2679" t="s">
        <v>631</v>
      </c>
      <c r="K2679" s="40">
        <v>-2637.26</v>
      </c>
      <c r="M2679" s="40">
        <v>-3081.41</v>
      </c>
      <c r="O2679">
        <v>444.15</v>
      </c>
      <c r="Q2679">
        <v>14.4</v>
      </c>
    </row>
    <row r="2680" spans="3:17" x14ac:dyDescent="0.25">
      <c r="C2680" t="s">
        <v>481</v>
      </c>
      <c r="D2680" t="s">
        <v>176</v>
      </c>
      <c r="E2680">
        <v>200301</v>
      </c>
      <c r="H2680" t="s">
        <v>632</v>
      </c>
      <c r="K2680" s="40">
        <v>174638.05</v>
      </c>
      <c r="M2680" s="40">
        <v>194106.56</v>
      </c>
      <c r="O2680" s="40">
        <v>-19468.509999999998</v>
      </c>
      <c r="Q2680">
        <v>-10</v>
      </c>
    </row>
    <row r="2681" spans="3:17" x14ac:dyDescent="0.25">
      <c r="C2681" t="s">
        <v>481</v>
      </c>
      <c r="D2681" t="s">
        <v>176</v>
      </c>
      <c r="E2681">
        <v>200302</v>
      </c>
      <c r="H2681" t="s">
        <v>631</v>
      </c>
      <c r="K2681">
        <v>0</v>
      </c>
      <c r="M2681">
        <v>0</v>
      </c>
      <c r="O2681">
        <v>0</v>
      </c>
    </row>
    <row r="2682" spans="3:17" x14ac:dyDescent="0.25">
      <c r="C2682" t="s">
        <v>481</v>
      </c>
      <c r="D2682" t="s">
        <v>176</v>
      </c>
      <c r="E2682">
        <v>200303</v>
      </c>
      <c r="H2682" t="s">
        <v>633</v>
      </c>
      <c r="K2682" s="40">
        <v>22975.07</v>
      </c>
      <c r="M2682" s="40">
        <v>22379.39</v>
      </c>
      <c r="O2682">
        <v>595.67999999999995</v>
      </c>
      <c r="Q2682">
        <v>2.7</v>
      </c>
    </row>
    <row r="2683" spans="3:17" x14ac:dyDescent="0.25">
      <c r="C2683" t="s">
        <v>481</v>
      </c>
      <c r="D2683" t="s">
        <v>176</v>
      </c>
      <c r="E2683">
        <v>200304</v>
      </c>
      <c r="H2683" t="s">
        <v>634</v>
      </c>
      <c r="K2683" s="40">
        <v>-1038996.64</v>
      </c>
      <c r="M2683" s="40">
        <v>-1035034.85</v>
      </c>
      <c r="O2683" s="40">
        <v>-3961.79</v>
      </c>
      <c r="Q2683">
        <v>-0.4</v>
      </c>
    </row>
    <row r="2684" spans="3:17" x14ac:dyDescent="0.25">
      <c r="C2684" t="s">
        <v>481</v>
      </c>
      <c r="D2684" t="s">
        <v>176</v>
      </c>
      <c r="E2684">
        <v>200305</v>
      </c>
      <c r="H2684" t="s">
        <v>635</v>
      </c>
      <c r="K2684" s="40">
        <v>22908.55</v>
      </c>
      <c r="M2684" s="40">
        <v>22908.55</v>
      </c>
      <c r="O2684">
        <v>0</v>
      </c>
    </row>
    <row r="2685" spans="3:17" x14ac:dyDescent="0.25">
      <c r="C2685" t="s">
        <v>481</v>
      </c>
      <c r="D2685" t="s">
        <v>176</v>
      </c>
      <c r="E2685">
        <v>200400</v>
      </c>
      <c r="H2685" t="s">
        <v>636</v>
      </c>
      <c r="K2685" s="40">
        <v>-4030</v>
      </c>
      <c r="M2685" s="40">
        <v>-4030</v>
      </c>
      <c r="O2685">
        <v>0</v>
      </c>
    </row>
    <row r="2686" spans="3:17" x14ac:dyDescent="0.25">
      <c r="C2686" t="s">
        <v>481</v>
      </c>
      <c r="D2686" t="s">
        <v>176</v>
      </c>
      <c r="E2686">
        <v>200401</v>
      </c>
      <c r="H2686" t="s">
        <v>1399</v>
      </c>
      <c r="K2686">
        <v>0</v>
      </c>
      <c r="M2686">
        <v>0</v>
      </c>
      <c r="O2686">
        <v>0</v>
      </c>
    </row>
    <row r="2687" spans="3:17" x14ac:dyDescent="0.25">
      <c r="C2687" t="s">
        <v>481</v>
      </c>
      <c r="D2687" t="s">
        <v>176</v>
      </c>
      <c r="E2687">
        <v>200402</v>
      </c>
      <c r="H2687" t="s">
        <v>302</v>
      </c>
      <c r="K2687" s="40">
        <v>-2958552.35</v>
      </c>
      <c r="M2687" s="40">
        <v>-2958152.39</v>
      </c>
      <c r="O2687">
        <v>-399.96</v>
      </c>
    </row>
    <row r="2688" spans="3:17" x14ac:dyDescent="0.25">
      <c r="C2688" t="s">
        <v>481</v>
      </c>
      <c r="D2688" t="s">
        <v>176</v>
      </c>
      <c r="E2688">
        <v>200403</v>
      </c>
      <c r="H2688" t="s">
        <v>1400</v>
      </c>
      <c r="K2688">
        <v>0</v>
      </c>
      <c r="M2688">
        <v>0</v>
      </c>
      <c r="O2688">
        <v>0</v>
      </c>
    </row>
    <row r="2689" spans="3:17" x14ac:dyDescent="0.25">
      <c r="C2689" t="s">
        <v>481</v>
      </c>
      <c r="D2689" t="s">
        <v>176</v>
      </c>
      <c r="E2689">
        <v>200406</v>
      </c>
      <c r="H2689" t="s">
        <v>2088</v>
      </c>
      <c r="K2689">
        <v>0</v>
      </c>
      <c r="M2689">
        <v>0</v>
      </c>
      <c r="O2689">
        <v>0</v>
      </c>
    </row>
    <row r="2690" spans="3:17" x14ac:dyDescent="0.25">
      <c r="C2690" t="s">
        <v>481</v>
      </c>
      <c r="D2690" t="s">
        <v>176</v>
      </c>
      <c r="E2690">
        <v>200407</v>
      </c>
      <c r="H2690" t="s">
        <v>2089</v>
      </c>
      <c r="K2690">
        <v>0</v>
      </c>
      <c r="M2690">
        <v>0</v>
      </c>
      <c r="O2690">
        <v>0</v>
      </c>
    </row>
    <row r="2691" spans="3:17" x14ac:dyDescent="0.25">
      <c r="C2691" t="s">
        <v>481</v>
      </c>
      <c r="D2691" t="s">
        <v>176</v>
      </c>
      <c r="E2691">
        <v>200408</v>
      </c>
      <c r="H2691" t="s">
        <v>2090</v>
      </c>
      <c r="K2691">
        <v>0</v>
      </c>
      <c r="M2691">
        <v>0</v>
      </c>
      <c r="O2691">
        <v>0</v>
      </c>
    </row>
    <row r="2692" spans="3:17" x14ac:dyDescent="0.25">
      <c r="C2692" t="s">
        <v>481</v>
      </c>
      <c r="D2692" t="s">
        <v>176</v>
      </c>
      <c r="E2692">
        <v>200409</v>
      </c>
      <c r="H2692" t="s">
        <v>637</v>
      </c>
      <c r="K2692" s="40">
        <v>-59619.39</v>
      </c>
      <c r="M2692" s="40">
        <v>-59619.39</v>
      </c>
      <c r="O2692">
        <v>0</v>
      </c>
    </row>
    <row r="2693" spans="3:17" x14ac:dyDescent="0.25">
      <c r="C2693" t="s">
        <v>481</v>
      </c>
      <c r="D2693" t="s">
        <v>176</v>
      </c>
      <c r="E2693">
        <v>200410</v>
      </c>
      <c r="H2693" t="s">
        <v>638</v>
      </c>
      <c r="K2693" s="40">
        <v>-183689.14</v>
      </c>
      <c r="M2693" s="40">
        <v>-185324.36</v>
      </c>
      <c r="O2693" s="40">
        <v>1635.22</v>
      </c>
      <c r="Q2693">
        <v>0.9</v>
      </c>
    </row>
    <row r="2694" spans="3:17" x14ac:dyDescent="0.25">
      <c r="C2694" t="s">
        <v>481</v>
      </c>
      <c r="D2694" t="s">
        <v>176</v>
      </c>
      <c r="E2694">
        <v>200500</v>
      </c>
      <c r="H2694" t="s">
        <v>639</v>
      </c>
      <c r="K2694" s="40">
        <v>-36453.4</v>
      </c>
      <c r="M2694" s="40">
        <v>-36453.4</v>
      </c>
      <c r="O2694">
        <v>0</v>
      </c>
    </row>
    <row r="2695" spans="3:17" x14ac:dyDescent="0.25">
      <c r="C2695" t="s">
        <v>481</v>
      </c>
      <c r="D2695" t="s">
        <v>176</v>
      </c>
      <c r="E2695">
        <v>200501</v>
      </c>
      <c r="H2695" t="s">
        <v>640</v>
      </c>
      <c r="K2695" s="40">
        <v>3000</v>
      </c>
      <c r="M2695" s="40">
        <v>3000</v>
      </c>
      <c r="O2695">
        <v>0</v>
      </c>
    </row>
    <row r="2696" spans="3:17" x14ac:dyDescent="0.25">
      <c r="C2696" t="s">
        <v>481</v>
      </c>
      <c r="D2696" t="s">
        <v>176</v>
      </c>
      <c r="E2696">
        <v>200600</v>
      </c>
      <c r="H2696" t="s">
        <v>1401</v>
      </c>
      <c r="K2696">
        <v>0</v>
      </c>
      <c r="M2696">
        <v>0</v>
      </c>
      <c r="O2696">
        <v>0</v>
      </c>
    </row>
    <row r="2697" spans="3:17" x14ac:dyDescent="0.25">
      <c r="C2697" t="s">
        <v>481</v>
      </c>
      <c r="D2697" t="s">
        <v>176</v>
      </c>
      <c r="E2697">
        <v>200601</v>
      </c>
      <c r="H2697" t="s">
        <v>1402</v>
      </c>
      <c r="K2697">
        <v>0</v>
      </c>
      <c r="M2697">
        <v>0</v>
      </c>
      <c r="O2697">
        <v>0</v>
      </c>
    </row>
    <row r="2698" spans="3:17" x14ac:dyDescent="0.25">
      <c r="C2698" t="s">
        <v>481</v>
      </c>
      <c r="D2698" t="s">
        <v>176</v>
      </c>
      <c r="E2698">
        <v>200602</v>
      </c>
      <c r="H2698" t="s">
        <v>641</v>
      </c>
      <c r="K2698" s="40">
        <v>-408490.13</v>
      </c>
      <c r="M2698" s="40">
        <v>-408490.13</v>
      </c>
      <c r="O2698">
        <v>0</v>
      </c>
    </row>
    <row r="2699" spans="3:17" x14ac:dyDescent="0.25">
      <c r="C2699" t="s">
        <v>481</v>
      </c>
      <c r="D2699" t="s">
        <v>176</v>
      </c>
      <c r="E2699">
        <v>200700</v>
      </c>
      <c r="H2699" t="s">
        <v>642</v>
      </c>
      <c r="K2699" s="40">
        <v>-2311</v>
      </c>
      <c r="M2699" s="40">
        <v>-2324</v>
      </c>
      <c r="O2699">
        <v>13</v>
      </c>
      <c r="Q2699">
        <v>0.6</v>
      </c>
    </row>
    <row r="2700" spans="3:17" x14ac:dyDescent="0.25">
      <c r="C2700" t="s">
        <v>481</v>
      </c>
      <c r="D2700" t="s">
        <v>176</v>
      </c>
      <c r="E2700">
        <v>200701</v>
      </c>
      <c r="H2700" t="s">
        <v>643</v>
      </c>
      <c r="K2700" s="40">
        <v>-91272.9</v>
      </c>
      <c r="M2700" s="40">
        <v>-88274.9</v>
      </c>
      <c r="O2700" s="40">
        <v>-2998</v>
      </c>
      <c r="Q2700">
        <v>-3.4</v>
      </c>
    </row>
    <row r="2701" spans="3:17" x14ac:dyDescent="0.25">
      <c r="C2701" t="s">
        <v>481</v>
      </c>
      <c r="D2701" t="s">
        <v>176</v>
      </c>
      <c r="E2701">
        <v>200702</v>
      </c>
      <c r="H2701" t="s">
        <v>1403</v>
      </c>
      <c r="K2701">
        <v>0</v>
      </c>
      <c r="M2701">
        <v>0</v>
      </c>
      <c r="O2701">
        <v>0</v>
      </c>
    </row>
    <row r="2702" spans="3:17" x14ac:dyDescent="0.25">
      <c r="C2702" t="s">
        <v>481</v>
      </c>
      <c r="D2702" t="s">
        <v>176</v>
      </c>
      <c r="E2702">
        <v>200703</v>
      </c>
      <c r="H2702" t="s">
        <v>1404</v>
      </c>
      <c r="K2702">
        <v>0</v>
      </c>
      <c r="M2702">
        <v>0</v>
      </c>
      <c r="O2702">
        <v>0</v>
      </c>
    </row>
    <row r="2703" spans="3:17" x14ac:dyDescent="0.25">
      <c r="C2703" t="s">
        <v>481</v>
      </c>
      <c r="D2703" t="s">
        <v>176</v>
      </c>
      <c r="E2703">
        <v>200704</v>
      </c>
      <c r="H2703" t="s">
        <v>1405</v>
      </c>
      <c r="K2703">
        <v>0</v>
      </c>
      <c r="M2703">
        <v>0</v>
      </c>
      <c r="O2703">
        <v>0</v>
      </c>
    </row>
    <row r="2704" spans="3:17" x14ac:dyDescent="0.25">
      <c r="C2704" t="s">
        <v>481</v>
      </c>
      <c r="D2704" t="s">
        <v>176</v>
      </c>
      <c r="E2704">
        <v>200705</v>
      </c>
      <c r="H2704" t="s">
        <v>1406</v>
      </c>
      <c r="K2704">
        <v>0</v>
      </c>
      <c r="M2704">
        <v>0</v>
      </c>
      <c r="O2704">
        <v>0</v>
      </c>
    </row>
    <row r="2705" spans="3:17" x14ac:dyDescent="0.25">
      <c r="C2705" t="s">
        <v>481</v>
      </c>
      <c r="D2705" t="s">
        <v>176</v>
      </c>
      <c r="E2705">
        <v>200706</v>
      </c>
      <c r="H2705" t="s">
        <v>1407</v>
      </c>
      <c r="K2705">
        <v>0</v>
      </c>
      <c r="M2705">
        <v>0</v>
      </c>
      <c r="O2705">
        <v>0</v>
      </c>
    </row>
    <row r="2706" spans="3:17" x14ac:dyDescent="0.25">
      <c r="C2706" t="s">
        <v>481</v>
      </c>
      <c r="D2706" t="s">
        <v>176</v>
      </c>
      <c r="E2706">
        <v>200707</v>
      </c>
      <c r="H2706" t="s">
        <v>1408</v>
      </c>
      <c r="K2706">
        <v>0</v>
      </c>
      <c r="M2706">
        <v>0</v>
      </c>
      <c r="O2706">
        <v>0</v>
      </c>
    </row>
    <row r="2707" spans="3:17" x14ac:dyDescent="0.25">
      <c r="C2707" t="s">
        <v>481</v>
      </c>
      <c r="D2707" t="s">
        <v>176</v>
      </c>
      <c r="E2707">
        <v>200708</v>
      </c>
      <c r="H2707" t="s">
        <v>644</v>
      </c>
      <c r="K2707">
        <v>10</v>
      </c>
      <c r="M2707">
        <v>10</v>
      </c>
      <c r="O2707">
        <v>0</v>
      </c>
    </row>
    <row r="2708" spans="3:17" x14ac:dyDescent="0.25">
      <c r="C2708" t="s">
        <v>481</v>
      </c>
      <c r="D2708" t="s">
        <v>176</v>
      </c>
      <c r="E2708">
        <v>200709</v>
      </c>
      <c r="H2708" t="s">
        <v>645</v>
      </c>
      <c r="K2708" s="40">
        <v>-74566.22</v>
      </c>
      <c r="M2708" s="40">
        <v>-74923.77</v>
      </c>
      <c r="O2708">
        <v>357.55</v>
      </c>
      <c r="Q2708">
        <v>0.5</v>
      </c>
    </row>
    <row r="2709" spans="3:17" x14ac:dyDescent="0.25">
      <c r="C2709" t="s">
        <v>481</v>
      </c>
      <c r="D2709" t="s">
        <v>176</v>
      </c>
      <c r="E2709">
        <v>200710</v>
      </c>
      <c r="H2709" t="s">
        <v>1409</v>
      </c>
      <c r="K2709">
        <v>0</v>
      </c>
      <c r="M2709">
        <v>0</v>
      </c>
      <c r="O2709">
        <v>0</v>
      </c>
    </row>
    <row r="2710" spans="3:17" x14ac:dyDescent="0.25">
      <c r="C2710" t="s">
        <v>481</v>
      </c>
      <c r="D2710" t="s">
        <v>176</v>
      </c>
      <c r="E2710">
        <v>200711</v>
      </c>
      <c r="H2710" t="s">
        <v>646</v>
      </c>
      <c r="K2710" s="40">
        <v>-74827.5</v>
      </c>
      <c r="M2710" s="40">
        <v>-77907.839999999997</v>
      </c>
      <c r="O2710" s="40">
        <v>3080.34</v>
      </c>
      <c r="Q2710">
        <v>4</v>
      </c>
    </row>
    <row r="2711" spans="3:17" x14ac:dyDescent="0.25">
      <c r="C2711" t="s">
        <v>481</v>
      </c>
      <c r="D2711" t="s">
        <v>176</v>
      </c>
      <c r="E2711">
        <v>200712</v>
      </c>
      <c r="H2711" t="s">
        <v>1410</v>
      </c>
      <c r="K2711">
        <v>0</v>
      </c>
      <c r="M2711">
        <v>0</v>
      </c>
      <c r="O2711">
        <v>0</v>
      </c>
    </row>
    <row r="2712" spans="3:17" x14ac:dyDescent="0.25">
      <c r="C2712" t="s">
        <v>481</v>
      </c>
      <c r="D2712" t="s">
        <v>176</v>
      </c>
      <c r="E2712">
        <v>200713</v>
      </c>
      <c r="H2712" t="s">
        <v>1411</v>
      </c>
      <c r="K2712">
        <v>0</v>
      </c>
      <c r="M2712">
        <v>0</v>
      </c>
      <c r="O2712">
        <v>0</v>
      </c>
    </row>
    <row r="2713" spans="3:17" x14ac:dyDescent="0.25">
      <c r="C2713" t="s">
        <v>481</v>
      </c>
      <c r="D2713" t="s">
        <v>176</v>
      </c>
      <c r="E2713">
        <v>200714</v>
      </c>
      <c r="H2713" t="s">
        <v>1412</v>
      </c>
      <c r="K2713">
        <v>0</v>
      </c>
      <c r="M2713">
        <v>0</v>
      </c>
      <c r="O2713">
        <v>0</v>
      </c>
    </row>
    <row r="2714" spans="3:17" x14ac:dyDescent="0.25">
      <c r="C2714" t="s">
        <v>481</v>
      </c>
      <c r="D2714" t="s">
        <v>176</v>
      </c>
      <c r="E2714">
        <v>200715</v>
      </c>
      <c r="H2714" t="s">
        <v>647</v>
      </c>
      <c r="K2714">
        <v>-300</v>
      </c>
      <c r="M2714">
        <v>-300</v>
      </c>
      <c r="O2714">
        <v>0</v>
      </c>
    </row>
    <row r="2715" spans="3:17" x14ac:dyDescent="0.25">
      <c r="C2715" t="s">
        <v>481</v>
      </c>
      <c r="D2715" t="s">
        <v>176</v>
      </c>
      <c r="E2715">
        <v>200716</v>
      </c>
      <c r="H2715" t="s">
        <v>648</v>
      </c>
      <c r="K2715" s="40">
        <v>-340421.35</v>
      </c>
      <c r="M2715" s="40">
        <v>-330159.34999999998</v>
      </c>
      <c r="O2715" s="40">
        <v>-10262</v>
      </c>
      <c r="Q2715">
        <v>-3.1</v>
      </c>
    </row>
    <row r="2716" spans="3:17" x14ac:dyDescent="0.25">
      <c r="C2716" t="s">
        <v>481</v>
      </c>
      <c r="D2716" t="s">
        <v>176</v>
      </c>
      <c r="E2716">
        <v>200717</v>
      </c>
      <c r="H2716" t="s">
        <v>649</v>
      </c>
      <c r="K2716">
        <v>-548.11</v>
      </c>
      <c r="M2716">
        <v>-548.11</v>
      </c>
      <c r="O2716">
        <v>0</v>
      </c>
    </row>
    <row r="2717" spans="3:17" x14ac:dyDescent="0.25">
      <c r="C2717" t="s">
        <v>481</v>
      </c>
      <c r="D2717" t="s">
        <v>176</v>
      </c>
      <c r="E2717">
        <v>200718</v>
      </c>
      <c r="H2717" t="s">
        <v>650</v>
      </c>
      <c r="K2717" s="40">
        <v>-1486.2</v>
      </c>
      <c r="M2717" s="40">
        <v>-1486.2</v>
      </c>
      <c r="O2717">
        <v>0</v>
      </c>
    </row>
    <row r="2718" spans="3:17" x14ac:dyDescent="0.25">
      <c r="C2718" t="s">
        <v>481</v>
      </c>
      <c r="D2718" t="s">
        <v>176</v>
      </c>
      <c r="E2718">
        <v>200719</v>
      </c>
      <c r="H2718" t="s">
        <v>1413</v>
      </c>
      <c r="K2718">
        <v>0</v>
      </c>
      <c r="M2718">
        <v>0</v>
      </c>
      <c r="O2718">
        <v>0</v>
      </c>
    </row>
    <row r="2719" spans="3:17" x14ac:dyDescent="0.25">
      <c r="C2719" t="s">
        <v>481</v>
      </c>
      <c r="D2719" t="s">
        <v>176</v>
      </c>
      <c r="E2719">
        <v>200720</v>
      </c>
      <c r="H2719" t="s">
        <v>1414</v>
      </c>
      <c r="K2719">
        <v>0</v>
      </c>
      <c r="M2719">
        <v>0</v>
      </c>
      <c r="O2719">
        <v>0</v>
      </c>
    </row>
    <row r="2720" spans="3:17" x14ac:dyDescent="0.25">
      <c r="C2720" t="s">
        <v>481</v>
      </c>
      <c r="D2720" t="s">
        <v>176</v>
      </c>
      <c r="E2720">
        <v>200721</v>
      </c>
      <c r="H2720" t="s">
        <v>1415</v>
      </c>
      <c r="K2720">
        <v>0</v>
      </c>
      <c r="M2720">
        <v>0</v>
      </c>
      <c r="O2720">
        <v>0</v>
      </c>
    </row>
    <row r="2721" spans="3:17" x14ac:dyDescent="0.25">
      <c r="C2721" t="s">
        <v>481</v>
      </c>
      <c r="D2721" t="s">
        <v>176</v>
      </c>
      <c r="E2721">
        <v>200722</v>
      </c>
      <c r="H2721" t="s">
        <v>1416</v>
      </c>
      <c r="K2721">
        <v>0</v>
      </c>
      <c r="M2721">
        <v>0</v>
      </c>
      <c r="O2721">
        <v>0</v>
      </c>
    </row>
    <row r="2722" spans="3:17" x14ac:dyDescent="0.25">
      <c r="C2722" t="s">
        <v>481</v>
      </c>
      <c r="D2722" t="s">
        <v>176</v>
      </c>
      <c r="E2722">
        <v>200723</v>
      </c>
      <c r="H2722" t="s">
        <v>651</v>
      </c>
      <c r="K2722" s="40">
        <v>-378438</v>
      </c>
      <c r="M2722" s="40">
        <v>-374008</v>
      </c>
      <c r="O2722" s="40">
        <v>-4430</v>
      </c>
      <c r="Q2722">
        <v>-1.2</v>
      </c>
    </row>
    <row r="2723" spans="3:17" x14ac:dyDescent="0.25">
      <c r="C2723" t="s">
        <v>481</v>
      </c>
      <c r="D2723" t="s">
        <v>176</v>
      </c>
      <c r="E2723">
        <v>200724</v>
      </c>
      <c r="H2723" t="s">
        <v>652</v>
      </c>
      <c r="K2723" s="40">
        <v>-8693.25</v>
      </c>
      <c r="M2723" s="40">
        <v>-8740.6</v>
      </c>
      <c r="O2723">
        <v>47.35</v>
      </c>
      <c r="Q2723">
        <v>0.5</v>
      </c>
    </row>
    <row r="2724" spans="3:17" x14ac:dyDescent="0.25">
      <c r="C2724" t="s">
        <v>481</v>
      </c>
      <c r="D2724" t="s">
        <v>176</v>
      </c>
      <c r="E2724">
        <v>200725</v>
      </c>
      <c r="H2724" t="s">
        <v>1417</v>
      </c>
      <c r="K2724">
        <v>0</v>
      </c>
      <c r="M2724">
        <v>0</v>
      </c>
      <c r="O2724">
        <v>0</v>
      </c>
    </row>
    <row r="2725" spans="3:17" x14ac:dyDescent="0.25">
      <c r="C2725" t="s">
        <v>481</v>
      </c>
      <c r="D2725" t="s">
        <v>176</v>
      </c>
      <c r="E2725">
        <v>200726</v>
      </c>
      <c r="H2725" t="s">
        <v>1418</v>
      </c>
      <c r="K2725">
        <v>0</v>
      </c>
      <c r="M2725">
        <v>0</v>
      </c>
      <c r="O2725">
        <v>0</v>
      </c>
    </row>
    <row r="2726" spans="3:17" x14ac:dyDescent="0.25">
      <c r="C2726" t="s">
        <v>481</v>
      </c>
      <c r="D2726" t="s">
        <v>176</v>
      </c>
      <c r="E2726">
        <v>200727</v>
      </c>
      <c r="H2726" t="s">
        <v>1419</v>
      </c>
      <c r="K2726">
        <v>0</v>
      </c>
      <c r="M2726">
        <v>0</v>
      </c>
      <c r="O2726">
        <v>0</v>
      </c>
    </row>
    <row r="2727" spans="3:17" x14ac:dyDescent="0.25">
      <c r="C2727" t="s">
        <v>481</v>
      </c>
      <c r="D2727" t="s">
        <v>176</v>
      </c>
      <c r="E2727">
        <v>200728</v>
      </c>
      <c r="H2727" t="s">
        <v>1420</v>
      </c>
      <c r="K2727">
        <v>0</v>
      </c>
      <c r="M2727">
        <v>0</v>
      </c>
      <c r="O2727">
        <v>0</v>
      </c>
    </row>
    <row r="2728" spans="3:17" x14ac:dyDescent="0.25">
      <c r="C2728" t="s">
        <v>481</v>
      </c>
      <c r="D2728" t="s">
        <v>176</v>
      </c>
      <c r="E2728">
        <v>200729</v>
      </c>
      <c r="H2728" t="s">
        <v>1421</v>
      </c>
      <c r="K2728">
        <v>0</v>
      </c>
      <c r="M2728">
        <v>0</v>
      </c>
      <c r="O2728">
        <v>0</v>
      </c>
    </row>
    <row r="2729" spans="3:17" x14ac:dyDescent="0.25">
      <c r="C2729" t="s">
        <v>481</v>
      </c>
      <c r="D2729" t="s">
        <v>176</v>
      </c>
      <c r="E2729">
        <v>200730</v>
      </c>
      <c r="H2729" t="s">
        <v>1422</v>
      </c>
      <c r="K2729">
        <v>0</v>
      </c>
      <c r="M2729">
        <v>0</v>
      </c>
      <c r="O2729">
        <v>0</v>
      </c>
    </row>
    <row r="2730" spans="3:17" x14ac:dyDescent="0.25">
      <c r="C2730" t="s">
        <v>481</v>
      </c>
      <c r="D2730" t="s">
        <v>176</v>
      </c>
      <c r="E2730">
        <v>200731</v>
      </c>
      <c r="H2730" t="s">
        <v>1423</v>
      </c>
      <c r="K2730">
        <v>0</v>
      </c>
      <c r="M2730">
        <v>0</v>
      </c>
      <c r="O2730">
        <v>0</v>
      </c>
    </row>
    <row r="2731" spans="3:17" x14ac:dyDescent="0.25">
      <c r="C2731" t="s">
        <v>481</v>
      </c>
      <c r="D2731" t="s">
        <v>176</v>
      </c>
      <c r="E2731">
        <v>200732</v>
      </c>
      <c r="H2731" t="s">
        <v>1424</v>
      </c>
      <c r="K2731">
        <v>0</v>
      </c>
      <c r="M2731">
        <v>0</v>
      </c>
      <c r="O2731">
        <v>0</v>
      </c>
    </row>
    <row r="2732" spans="3:17" x14ac:dyDescent="0.25">
      <c r="C2732" t="s">
        <v>481</v>
      </c>
      <c r="D2732" t="s">
        <v>176</v>
      </c>
      <c r="E2732">
        <v>200733</v>
      </c>
      <c r="H2732" t="s">
        <v>1425</v>
      </c>
      <c r="K2732">
        <v>0</v>
      </c>
      <c r="M2732">
        <v>0</v>
      </c>
      <c r="O2732">
        <v>0</v>
      </c>
    </row>
    <row r="2733" spans="3:17" x14ac:dyDescent="0.25">
      <c r="C2733" t="s">
        <v>481</v>
      </c>
      <c r="D2733" t="s">
        <v>176</v>
      </c>
      <c r="E2733">
        <v>200734</v>
      </c>
      <c r="H2733" t="s">
        <v>1426</v>
      </c>
      <c r="K2733">
        <v>0</v>
      </c>
      <c r="M2733">
        <v>0</v>
      </c>
      <c r="O2733">
        <v>0</v>
      </c>
    </row>
    <row r="2734" spans="3:17" x14ac:dyDescent="0.25">
      <c r="C2734" t="s">
        <v>481</v>
      </c>
      <c r="D2734" t="s">
        <v>176</v>
      </c>
      <c r="E2734">
        <v>200735</v>
      </c>
      <c r="H2734" t="s">
        <v>1427</v>
      </c>
      <c r="K2734">
        <v>0</v>
      </c>
      <c r="M2734">
        <v>0</v>
      </c>
      <c r="O2734">
        <v>0</v>
      </c>
    </row>
    <row r="2735" spans="3:17" x14ac:dyDescent="0.25">
      <c r="C2735" t="s">
        <v>481</v>
      </c>
      <c r="D2735" t="s">
        <v>176</v>
      </c>
      <c r="E2735">
        <v>200760</v>
      </c>
      <c r="H2735" t="s">
        <v>1428</v>
      </c>
      <c r="K2735">
        <v>0</v>
      </c>
      <c r="M2735">
        <v>0</v>
      </c>
      <c r="O2735">
        <v>0</v>
      </c>
    </row>
    <row r="2736" spans="3:17" x14ac:dyDescent="0.25">
      <c r="C2736" t="s">
        <v>481</v>
      </c>
      <c r="D2736" t="s">
        <v>176</v>
      </c>
      <c r="E2736">
        <v>200761</v>
      </c>
      <c r="H2736" t="s">
        <v>653</v>
      </c>
      <c r="K2736" s="40">
        <v>-18640.32</v>
      </c>
      <c r="M2736" s="40">
        <v>-35390.07</v>
      </c>
      <c r="O2736" s="40">
        <v>16749.75</v>
      </c>
      <c r="Q2736">
        <v>47.3</v>
      </c>
    </row>
    <row r="2737" spans="3:17" x14ac:dyDescent="0.25">
      <c r="C2737" t="s">
        <v>481</v>
      </c>
      <c r="D2737" t="s">
        <v>176</v>
      </c>
      <c r="E2737">
        <v>200762</v>
      </c>
      <c r="H2737" t="s">
        <v>654</v>
      </c>
      <c r="K2737" s="40">
        <v>-544652</v>
      </c>
      <c r="M2737" s="40">
        <v>-538019</v>
      </c>
      <c r="O2737" s="40">
        <v>-6633</v>
      </c>
      <c r="Q2737">
        <v>-1.2</v>
      </c>
    </row>
    <row r="2738" spans="3:17" x14ac:dyDescent="0.25">
      <c r="C2738" t="s">
        <v>481</v>
      </c>
      <c r="D2738" t="s">
        <v>176</v>
      </c>
      <c r="E2738">
        <v>200763</v>
      </c>
      <c r="H2738" t="s">
        <v>655</v>
      </c>
      <c r="K2738" s="40">
        <v>-30654.85</v>
      </c>
      <c r="M2738" s="40">
        <v>-30820.5</v>
      </c>
      <c r="O2738">
        <v>165.65</v>
      </c>
      <c r="Q2738">
        <v>0.5</v>
      </c>
    </row>
    <row r="2739" spans="3:17" x14ac:dyDescent="0.25">
      <c r="C2739" t="s">
        <v>481</v>
      </c>
      <c r="D2739" t="s">
        <v>176</v>
      </c>
      <c r="E2739">
        <v>200764</v>
      </c>
      <c r="H2739" t="s">
        <v>656</v>
      </c>
      <c r="K2739" s="40">
        <v>-1599.16</v>
      </c>
      <c r="M2739" s="40">
        <v>-1268.8599999999999</v>
      </c>
      <c r="O2739">
        <v>-330.3</v>
      </c>
      <c r="Q2739">
        <v>-26</v>
      </c>
    </row>
    <row r="2740" spans="3:17" x14ac:dyDescent="0.25">
      <c r="C2740" t="s">
        <v>481</v>
      </c>
      <c r="D2740" t="s">
        <v>176</v>
      </c>
      <c r="E2740">
        <v>200765</v>
      </c>
      <c r="H2740" t="s">
        <v>1429</v>
      </c>
      <c r="K2740">
        <v>0</v>
      </c>
      <c r="M2740">
        <v>0</v>
      </c>
      <c r="O2740">
        <v>0</v>
      </c>
    </row>
    <row r="2741" spans="3:17" x14ac:dyDescent="0.25">
      <c r="C2741" t="s">
        <v>481</v>
      </c>
      <c r="D2741" t="s">
        <v>176</v>
      </c>
      <c r="E2741">
        <v>200766</v>
      </c>
      <c r="H2741" t="s">
        <v>2091</v>
      </c>
      <c r="K2741">
        <v>0</v>
      </c>
      <c r="M2741">
        <v>0</v>
      </c>
      <c r="O2741">
        <v>0</v>
      </c>
    </row>
    <row r="2742" spans="3:17" x14ac:dyDescent="0.25">
      <c r="C2742" t="s">
        <v>481</v>
      </c>
      <c r="D2742" t="s">
        <v>176</v>
      </c>
      <c r="E2742">
        <v>200767</v>
      </c>
      <c r="H2742" t="s">
        <v>657</v>
      </c>
      <c r="K2742">
        <v>-500</v>
      </c>
      <c r="M2742">
        <v>-500</v>
      </c>
      <c r="O2742">
        <v>0</v>
      </c>
    </row>
    <row r="2743" spans="3:17" x14ac:dyDescent="0.25">
      <c r="C2743" t="s">
        <v>481</v>
      </c>
      <c r="D2743" t="s">
        <v>176</v>
      </c>
      <c r="E2743">
        <v>200768</v>
      </c>
      <c r="H2743" t="s">
        <v>658</v>
      </c>
      <c r="K2743" s="40">
        <v>-20397.62</v>
      </c>
      <c r="M2743" s="40">
        <v>6857.59</v>
      </c>
      <c r="O2743" s="40">
        <v>-27255.21</v>
      </c>
      <c r="Q2743">
        <v>-397.4</v>
      </c>
    </row>
    <row r="2744" spans="3:17" x14ac:dyDescent="0.25">
      <c r="C2744" t="s">
        <v>481</v>
      </c>
      <c r="D2744" t="s">
        <v>176</v>
      </c>
      <c r="E2744">
        <v>200769</v>
      </c>
      <c r="H2744" t="s">
        <v>1430</v>
      </c>
      <c r="K2744">
        <v>0</v>
      </c>
      <c r="M2744">
        <v>0</v>
      </c>
      <c r="O2744">
        <v>0</v>
      </c>
    </row>
    <row r="2745" spans="3:17" x14ac:dyDescent="0.25">
      <c r="C2745" t="s">
        <v>481</v>
      </c>
      <c r="D2745" t="s">
        <v>176</v>
      </c>
      <c r="E2745">
        <v>200771</v>
      </c>
      <c r="H2745" t="s">
        <v>659</v>
      </c>
      <c r="K2745" s="40">
        <v>-3399.1</v>
      </c>
      <c r="M2745" s="40">
        <v>-3383.35</v>
      </c>
      <c r="O2745">
        <v>-15.75</v>
      </c>
      <c r="Q2745">
        <v>-0.5</v>
      </c>
    </row>
    <row r="2746" spans="3:17" x14ac:dyDescent="0.25">
      <c r="C2746" t="s">
        <v>481</v>
      </c>
      <c r="D2746" t="s">
        <v>176</v>
      </c>
      <c r="E2746">
        <v>200772</v>
      </c>
      <c r="H2746" t="s">
        <v>660</v>
      </c>
      <c r="K2746" s="40">
        <v>-3399.1</v>
      </c>
      <c r="M2746" s="40">
        <v>-3383.35</v>
      </c>
      <c r="O2746">
        <v>-15.75</v>
      </c>
      <c r="Q2746">
        <v>-0.5</v>
      </c>
    </row>
    <row r="2747" spans="3:17" x14ac:dyDescent="0.25">
      <c r="C2747" t="s">
        <v>481</v>
      </c>
      <c r="D2747" t="s">
        <v>176</v>
      </c>
      <c r="E2747">
        <v>220900</v>
      </c>
      <c r="H2747" t="s">
        <v>1431</v>
      </c>
      <c r="K2747">
        <v>0</v>
      </c>
      <c r="M2747">
        <v>0</v>
      </c>
      <c r="O2747">
        <v>0</v>
      </c>
    </row>
    <row r="2748" spans="3:17" x14ac:dyDescent="0.25">
      <c r="C2748" t="s">
        <v>481</v>
      </c>
      <c r="D2748" t="s">
        <v>176</v>
      </c>
      <c r="E2748">
        <v>220901</v>
      </c>
      <c r="H2748" t="s">
        <v>1432</v>
      </c>
      <c r="K2748">
        <v>0</v>
      </c>
      <c r="M2748">
        <v>0</v>
      </c>
      <c r="O2748">
        <v>0</v>
      </c>
    </row>
    <row r="2749" spans="3:17" x14ac:dyDescent="0.25">
      <c r="C2749" t="s">
        <v>481</v>
      </c>
      <c r="D2749" t="s">
        <v>176</v>
      </c>
      <c r="E2749">
        <v>220902</v>
      </c>
      <c r="H2749" t="s">
        <v>1433</v>
      </c>
      <c r="K2749">
        <v>0</v>
      </c>
      <c r="M2749">
        <v>0</v>
      </c>
      <c r="O2749">
        <v>0</v>
      </c>
    </row>
    <row r="2750" spans="3:17" x14ac:dyDescent="0.25">
      <c r="C2750" t="s">
        <v>481</v>
      </c>
      <c r="D2750" t="s">
        <v>176</v>
      </c>
      <c r="E2750">
        <v>220906</v>
      </c>
      <c r="H2750" t="s">
        <v>2092</v>
      </c>
      <c r="K2750">
        <v>0</v>
      </c>
      <c r="M2750">
        <v>0</v>
      </c>
      <c r="O2750">
        <v>0</v>
      </c>
    </row>
    <row r="2751" spans="3:17" x14ac:dyDescent="0.25">
      <c r="C2751" t="s">
        <v>481</v>
      </c>
      <c r="D2751" t="s">
        <v>176</v>
      </c>
      <c r="E2751">
        <v>220907</v>
      </c>
      <c r="H2751" t="s">
        <v>2093</v>
      </c>
      <c r="K2751">
        <v>0</v>
      </c>
      <c r="M2751">
        <v>0</v>
      </c>
      <c r="O2751">
        <v>0</v>
      </c>
    </row>
    <row r="2752" spans="3:17" x14ac:dyDescent="0.25">
      <c r="C2752" t="s">
        <v>481</v>
      </c>
      <c r="D2752" t="s">
        <v>176</v>
      </c>
      <c r="E2752">
        <v>220908</v>
      </c>
      <c r="H2752" t="s">
        <v>2094</v>
      </c>
      <c r="K2752">
        <v>0</v>
      </c>
      <c r="M2752">
        <v>0</v>
      </c>
      <c r="O2752">
        <v>0</v>
      </c>
    </row>
    <row r="2753" spans="3:18" x14ac:dyDescent="0.25">
      <c r="E2753" t="s">
        <v>310</v>
      </c>
      <c r="K2753" s="40">
        <v>-24904281.039999999</v>
      </c>
      <c r="M2753" s="40">
        <v>-24220210.739999998</v>
      </c>
      <c r="O2753" s="40">
        <v>-684070.3</v>
      </c>
      <c r="Q2753">
        <v>-2.8</v>
      </c>
      <c r="R2753" t="s">
        <v>205</v>
      </c>
    </row>
    <row r="2754" spans="3:18" x14ac:dyDescent="0.25">
      <c r="C2754" t="s">
        <v>481</v>
      </c>
      <c r="D2754" t="s">
        <v>176</v>
      </c>
      <c r="E2754">
        <v>200104</v>
      </c>
      <c r="H2754" t="s">
        <v>1438</v>
      </c>
      <c r="K2754">
        <v>0</v>
      </c>
      <c r="M2754">
        <v>0</v>
      </c>
      <c r="O2754">
        <v>0</v>
      </c>
    </row>
    <row r="2755" spans="3:18" x14ac:dyDescent="0.25">
      <c r="C2755" t="s">
        <v>481</v>
      </c>
      <c r="D2755" t="s">
        <v>176</v>
      </c>
      <c r="E2755">
        <v>200105</v>
      </c>
      <c r="H2755" t="s">
        <v>2095</v>
      </c>
      <c r="K2755">
        <v>0</v>
      </c>
      <c r="M2755">
        <v>0</v>
      </c>
      <c r="O2755">
        <v>0</v>
      </c>
    </row>
    <row r="2756" spans="3:18" x14ac:dyDescent="0.25">
      <c r="C2756" t="s">
        <v>481</v>
      </c>
      <c r="D2756" t="s">
        <v>176</v>
      </c>
      <c r="E2756">
        <v>200106</v>
      </c>
      <c r="H2756" t="s">
        <v>2096</v>
      </c>
      <c r="K2756">
        <v>0</v>
      </c>
      <c r="M2756">
        <v>0</v>
      </c>
      <c r="O2756">
        <v>0</v>
      </c>
    </row>
    <row r="2757" spans="3:18" x14ac:dyDescent="0.25">
      <c r="C2757" t="s">
        <v>481</v>
      </c>
      <c r="D2757" t="s">
        <v>176</v>
      </c>
      <c r="E2757">
        <v>200404</v>
      </c>
      <c r="H2757" t="s">
        <v>1439</v>
      </c>
      <c r="K2757">
        <v>0</v>
      </c>
      <c r="M2757">
        <v>0</v>
      </c>
      <c r="O2757">
        <v>0</v>
      </c>
    </row>
    <row r="2758" spans="3:18" x14ac:dyDescent="0.25">
      <c r="C2758" t="s">
        <v>481</v>
      </c>
      <c r="D2758" t="s">
        <v>176</v>
      </c>
      <c r="E2758">
        <v>200405</v>
      </c>
      <c r="H2758" t="s">
        <v>1440</v>
      </c>
      <c r="K2758">
        <v>0</v>
      </c>
      <c r="M2758">
        <v>0</v>
      </c>
      <c r="O2758">
        <v>0</v>
      </c>
    </row>
    <row r="2759" spans="3:18" x14ac:dyDescent="0.25">
      <c r="K2759">
        <v>0</v>
      </c>
      <c r="M2759">
        <v>0</v>
      </c>
      <c r="O2759">
        <v>0</v>
      </c>
      <c r="R2759" t="s">
        <v>205</v>
      </c>
    </row>
    <row r="2760" spans="3:18" x14ac:dyDescent="0.25">
      <c r="C2760" t="s">
        <v>481</v>
      </c>
      <c r="D2760" t="s">
        <v>176</v>
      </c>
      <c r="E2760">
        <v>210000</v>
      </c>
      <c r="H2760" t="s">
        <v>1447</v>
      </c>
      <c r="K2760">
        <v>0</v>
      </c>
      <c r="M2760">
        <v>0</v>
      </c>
      <c r="O2760">
        <v>0</v>
      </c>
    </row>
    <row r="2761" spans="3:18" x14ac:dyDescent="0.25">
      <c r="C2761" t="s">
        <v>481</v>
      </c>
      <c r="D2761" t="s">
        <v>176</v>
      </c>
      <c r="E2761">
        <v>210001</v>
      </c>
      <c r="H2761" t="s">
        <v>1448</v>
      </c>
      <c r="K2761">
        <v>0</v>
      </c>
      <c r="M2761">
        <v>0</v>
      </c>
      <c r="O2761">
        <v>0</v>
      </c>
    </row>
    <row r="2762" spans="3:18" x14ac:dyDescent="0.25">
      <c r="E2762" t="s">
        <v>1449</v>
      </c>
      <c r="K2762">
        <v>0</v>
      </c>
      <c r="M2762">
        <v>0</v>
      </c>
      <c r="O2762">
        <v>0</v>
      </c>
      <c r="R2762" t="s">
        <v>205</v>
      </c>
    </row>
    <row r="2763" spans="3:18" x14ac:dyDescent="0.25">
      <c r="C2763" t="s">
        <v>481</v>
      </c>
      <c r="D2763" t="s">
        <v>176</v>
      </c>
      <c r="E2763">
        <v>210100</v>
      </c>
      <c r="H2763" t="s">
        <v>1450</v>
      </c>
      <c r="K2763">
        <v>0</v>
      </c>
      <c r="M2763">
        <v>0</v>
      </c>
      <c r="O2763">
        <v>0</v>
      </c>
    </row>
    <row r="2764" spans="3:18" x14ac:dyDescent="0.25">
      <c r="C2764" t="s">
        <v>481</v>
      </c>
      <c r="D2764" t="s">
        <v>176</v>
      </c>
      <c r="E2764">
        <v>210101</v>
      </c>
      <c r="H2764" t="s">
        <v>1451</v>
      </c>
      <c r="K2764">
        <v>0</v>
      </c>
      <c r="M2764">
        <v>0</v>
      </c>
      <c r="O2764">
        <v>0</v>
      </c>
    </row>
    <row r="2765" spans="3:18" x14ac:dyDescent="0.25">
      <c r="C2765" t="s">
        <v>481</v>
      </c>
      <c r="D2765" t="s">
        <v>176</v>
      </c>
      <c r="E2765">
        <v>210102</v>
      </c>
      <c r="H2765" t="s">
        <v>1452</v>
      </c>
      <c r="K2765">
        <v>0</v>
      </c>
      <c r="M2765">
        <v>0</v>
      </c>
      <c r="O2765">
        <v>0</v>
      </c>
    </row>
    <row r="2766" spans="3:18" x14ac:dyDescent="0.25">
      <c r="C2766" t="s">
        <v>481</v>
      </c>
      <c r="D2766" t="s">
        <v>176</v>
      </c>
      <c r="E2766">
        <v>210103</v>
      </c>
      <c r="H2766" t="s">
        <v>1453</v>
      </c>
      <c r="K2766">
        <v>0</v>
      </c>
      <c r="M2766">
        <v>0</v>
      </c>
      <c r="O2766">
        <v>0</v>
      </c>
    </row>
    <row r="2767" spans="3:18" x14ac:dyDescent="0.25">
      <c r="E2767" t="s">
        <v>1454</v>
      </c>
      <c r="K2767">
        <v>0</v>
      </c>
      <c r="M2767">
        <v>0</v>
      </c>
      <c r="O2767">
        <v>0</v>
      </c>
      <c r="R2767" t="s">
        <v>205</v>
      </c>
    </row>
    <row r="2768" spans="3:18" x14ac:dyDescent="0.25">
      <c r="C2768" t="s">
        <v>481</v>
      </c>
      <c r="D2768" t="s">
        <v>176</v>
      </c>
      <c r="E2768">
        <v>210200</v>
      </c>
      <c r="H2768" t="s">
        <v>1455</v>
      </c>
      <c r="K2768">
        <v>0</v>
      </c>
      <c r="M2768">
        <v>0</v>
      </c>
      <c r="O2768">
        <v>0</v>
      </c>
    </row>
    <row r="2769" spans="3:18" x14ac:dyDescent="0.25">
      <c r="E2769" t="s">
        <v>1456</v>
      </c>
      <c r="K2769">
        <v>0</v>
      </c>
      <c r="M2769">
        <v>0</v>
      </c>
      <c r="O2769">
        <v>0</v>
      </c>
      <c r="R2769" t="s">
        <v>205</v>
      </c>
    </row>
    <row r="2770" spans="3:18" x14ac:dyDescent="0.25">
      <c r="C2770" t="s">
        <v>481</v>
      </c>
      <c r="D2770" t="s">
        <v>176</v>
      </c>
      <c r="E2770">
        <v>210300</v>
      </c>
      <c r="H2770" t="s">
        <v>1457</v>
      </c>
      <c r="K2770">
        <v>0</v>
      </c>
      <c r="M2770">
        <v>0</v>
      </c>
      <c r="O2770">
        <v>0</v>
      </c>
    </row>
    <row r="2771" spans="3:18" x14ac:dyDescent="0.25">
      <c r="C2771" t="s">
        <v>481</v>
      </c>
      <c r="D2771" t="s">
        <v>176</v>
      </c>
      <c r="E2771">
        <v>210301</v>
      </c>
      <c r="H2771" t="s">
        <v>1458</v>
      </c>
      <c r="K2771">
        <v>0</v>
      </c>
      <c r="M2771">
        <v>0</v>
      </c>
      <c r="O2771">
        <v>0</v>
      </c>
    </row>
    <row r="2772" spans="3:18" x14ac:dyDescent="0.25">
      <c r="C2772" t="s">
        <v>481</v>
      </c>
      <c r="D2772" t="s">
        <v>176</v>
      </c>
      <c r="E2772">
        <v>210302</v>
      </c>
      <c r="H2772" t="s">
        <v>1459</v>
      </c>
      <c r="K2772">
        <v>0</v>
      </c>
      <c r="M2772">
        <v>0</v>
      </c>
      <c r="O2772">
        <v>0</v>
      </c>
    </row>
    <row r="2773" spans="3:18" x14ac:dyDescent="0.25">
      <c r="C2773" t="s">
        <v>481</v>
      </c>
      <c r="D2773" t="s">
        <v>176</v>
      </c>
      <c r="E2773">
        <v>210303</v>
      </c>
      <c r="H2773" t="s">
        <v>1460</v>
      </c>
      <c r="K2773">
        <v>0</v>
      </c>
      <c r="M2773">
        <v>0</v>
      </c>
      <c r="O2773">
        <v>0</v>
      </c>
    </row>
    <row r="2774" spans="3:18" x14ac:dyDescent="0.25">
      <c r="C2774" t="s">
        <v>481</v>
      </c>
      <c r="D2774" t="s">
        <v>176</v>
      </c>
      <c r="E2774">
        <v>210304</v>
      </c>
      <c r="H2774" t="s">
        <v>1461</v>
      </c>
      <c r="K2774">
        <v>0</v>
      </c>
      <c r="M2774">
        <v>0</v>
      </c>
      <c r="O2774">
        <v>0</v>
      </c>
    </row>
    <row r="2775" spans="3:18" x14ac:dyDescent="0.25">
      <c r="E2775" t="s">
        <v>1462</v>
      </c>
      <c r="K2775">
        <v>0</v>
      </c>
      <c r="M2775">
        <v>0</v>
      </c>
      <c r="O2775">
        <v>0</v>
      </c>
      <c r="R2775" t="s">
        <v>205</v>
      </c>
    </row>
    <row r="2776" spans="3:18" x14ac:dyDescent="0.25">
      <c r="C2776" t="s">
        <v>481</v>
      </c>
      <c r="D2776" t="s">
        <v>176</v>
      </c>
      <c r="E2776">
        <v>200910</v>
      </c>
      <c r="H2776" t="s">
        <v>661</v>
      </c>
      <c r="K2776" s="40">
        <v>-3276436.37</v>
      </c>
      <c r="M2776" s="40">
        <v>-3290101.69</v>
      </c>
      <c r="O2776" s="40">
        <v>13665.32</v>
      </c>
      <c r="Q2776">
        <v>0.4</v>
      </c>
    </row>
    <row r="2777" spans="3:18" x14ac:dyDescent="0.25">
      <c r="C2777" t="s">
        <v>481</v>
      </c>
      <c r="D2777" t="s">
        <v>176</v>
      </c>
      <c r="E2777">
        <v>200911</v>
      </c>
      <c r="H2777" t="s">
        <v>662</v>
      </c>
      <c r="K2777" s="40">
        <v>-10965137.51</v>
      </c>
      <c r="M2777" s="40">
        <v>-11062750.01</v>
      </c>
      <c r="O2777" s="40">
        <v>97612.5</v>
      </c>
      <c r="Q2777">
        <v>0.9</v>
      </c>
    </row>
    <row r="2778" spans="3:18" x14ac:dyDescent="0.25">
      <c r="C2778" t="s">
        <v>481</v>
      </c>
      <c r="D2778" t="s">
        <v>176</v>
      </c>
      <c r="E2778">
        <v>200912</v>
      </c>
      <c r="H2778" t="s">
        <v>1463</v>
      </c>
      <c r="K2778">
        <v>0</v>
      </c>
      <c r="M2778">
        <v>0</v>
      </c>
      <c r="O2778">
        <v>0</v>
      </c>
    </row>
    <row r="2779" spans="3:18" x14ac:dyDescent="0.25">
      <c r="C2779" t="s">
        <v>481</v>
      </c>
      <c r="D2779" t="s">
        <v>176</v>
      </c>
      <c r="E2779">
        <v>200914</v>
      </c>
      <c r="H2779" t="s">
        <v>2097</v>
      </c>
      <c r="K2779">
        <v>0</v>
      </c>
      <c r="M2779">
        <v>0</v>
      </c>
      <c r="O2779">
        <v>0</v>
      </c>
    </row>
    <row r="2780" spans="3:18" x14ac:dyDescent="0.25">
      <c r="C2780" t="s">
        <v>481</v>
      </c>
      <c r="D2780" t="s">
        <v>176</v>
      </c>
      <c r="E2780">
        <v>200915</v>
      </c>
      <c r="H2780" t="s">
        <v>2098</v>
      </c>
      <c r="K2780">
        <v>0</v>
      </c>
      <c r="M2780">
        <v>0</v>
      </c>
      <c r="O2780">
        <v>0</v>
      </c>
    </row>
    <row r="2781" spans="3:18" x14ac:dyDescent="0.25">
      <c r="C2781" t="s">
        <v>481</v>
      </c>
      <c r="D2781" t="s">
        <v>176</v>
      </c>
      <c r="E2781">
        <v>200916</v>
      </c>
      <c r="H2781" t="s">
        <v>2099</v>
      </c>
      <c r="K2781">
        <v>0</v>
      </c>
      <c r="M2781">
        <v>0</v>
      </c>
      <c r="O2781">
        <v>0</v>
      </c>
    </row>
    <row r="2782" spans="3:18" x14ac:dyDescent="0.25">
      <c r="C2782" t="s">
        <v>481</v>
      </c>
      <c r="D2782" t="s">
        <v>176</v>
      </c>
      <c r="E2782">
        <v>200917</v>
      </c>
      <c r="H2782" t="s">
        <v>2100</v>
      </c>
      <c r="K2782">
        <v>0</v>
      </c>
      <c r="M2782">
        <v>0</v>
      </c>
      <c r="O2782">
        <v>0</v>
      </c>
    </row>
    <row r="2783" spans="3:18" x14ac:dyDescent="0.25">
      <c r="C2783" t="s">
        <v>481</v>
      </c>
      <c r="D2783" t="s">
        <v>176</v>
      </c>
      <c r="E2783">
        <v>200918</v>
      </c>
      <c r="H2783" t="s">
        <v>2101</v>
      </c>
      <c r="K2783">
        <v>0</v>
      </c>
      <c r="M2783">
        <v>0</v>
      </c>
      <c r="O2783">
        <v>0</v>
      </c>
    </row>
    <row r="2784" spans="3:18" x14ac:dyDescent="0.25">
      <c r="C2784" t="s">
        <v>481</v>
      </c>
      <c r="D2784" t="s">
        <v>176</v>
      </c>
      <c r="E2784">
        <v>200919</v>
      </c>
      <c r="H2784" t="s">
        <v>663</v>
      </c>
      <c r="K2784" s="40">
        <v>-858727562.16999996</v>
      </c>
      <c r="M2784" s="40">
        <v>-854244542.53999996</v>
      </c>
      <c r="O2784" s="40">
        <v>-4483019.63</v>
      </c>
      <c r="Q2784">
        <v>-0.5</v>
      </c>
    </row>
    <row r="2785" spans="3:18" x14ac:dyDescent="0.25">
      <c r="E2785" t="s">
        <v>318</v>
      </c>
      <c r="K2785" s="40">
        <v>-872969136.04999995</v>
      </c>
      <c r="M2785" s="40">
        <v>-868597394.24000001</v>
      </c>
      <c r="O2785" s="40">
        <v>-4371741.8099999996</v>
      </c>
      <c r="Q2785">
        <v>-0.5</v>
      </c>
      <c r="R2785" t="s">
        <v>205</v>
      </c>
    </row>
    <row r="2786" spans="3:18" x14ac:dyDescent="0.25">
      <c r="C2786" t="s">
        <v>481</v>
      </c>
      <c r="D2786" t="s">
        <v>176</v>
      </c>
      <c r="E2786">
        <v>200830</v>
      </c>
      <c r="H2786" t="s">
        <v>664</v>
      </c>
      <c r="K2786" s="40">
        <v>-64103395.039999999</v>
      </c>
      <c r="M2786" s="40">
        <v>-64103395.039999999</v>
      </c>
      <c r="O2786">
        <v>0</v>
      </c>
    </row>
    <row r="2787" spans="3:18" x14ac:dyDescent="0.25">
      <c r="C2787" t="s">
        <v>481</v>
      </c>
      <c r="D2787" t="s">
        <v>176</v>
      </c>
      <c r="E2787">
        <v>200831</v>
      </c>
      <c r="H2787" t="s">
        <v>2102</v>
      </c>
      <c r="K2787">
        <v>0</v>
      </c>
      <c r="M2787">
        <v>0</v>
      </c>
      <c r="O2787">
        <v>0</v>
      </c>
    </row>
    <row r="2788" spans="3:18" x14ac:dyDescent="0.25">
      <c r="C2788" t="s">
        <v>481</v>
      </c>
      <c r="D2788" t="s">
        <v>176</v>
      </c>
      <c r="E2788">
        <v>200832</v>
      </c>
      <c r="H2788" t="s">
        <v>2103</v>
      </c>
      <c r="K2788">
        <v>0</v>
      </c>
      <c r="M2788">
        <v>0</v>
      </c>
      <c r="O2788">
        <v>0</v>
      </c>
    </row>
    <row r="2789" spans="3:18" x14ac:dyDescent="0.25">
      <c r="E2789" t="s">
        <v>665</v>
      </c>
      <c r="K2789" s="40">
        <v>-64103395.039999999</v>
      </c>
      <c r="M2789" s="40">
        <v>-64103395.039999999</v>
      </c>
      <c r="O2789">
        <v>0</v>
      </c>
      <c r="R2789" t="s">
        <v>205</v>
      </c>
    </row>
    <row r="2790" spans="3:18" x14ac:dyDescent="0.25">
      <c r="E2790" t="s">
        <v>323</v>
      </c>
      <c r="K2790" s="40">
        <v>-2348316314.54</v>
      </c>
      <c r="M2790" s="40">
        <v>-2414418276.0300002</v>
      </c>
      <c r="O2790" s="40">
        <v>66101961.490000002</v>
      </c>
      <c r="Q2790">
        <v>2.7</v>
      </c>
      <c r="R2790" t="s">
        <v>201</v>
      </c>
    </row>
    <row r="2791" spans="3:18" x14ac:dyDescent="0.25">
      <c r="E2791" t="s">
        <v>324</v>
      </c>
      <c r="K2791" s="40">
        <v>3789644402.3200002</v>
      </c>
      <c r="M2791" s="40">
        <v>3748431988.9299998</v>
      </c>
      <c r="O2791" s="40">
        <v>41212413.390000001</v>
      </c>
      <c r="Q2791">
        <v>1.1000000000000001</v>
      </c>
      <c r="R2791" t="s">
        <v>325</v>
      </c>
    </row>
    <row r="2793" spans="3:18" x14ac:dyDescent="0.25">
      <c r="E2793" t="s">
        <v>326</v>
      </c>
      <c r="K2793" s="40">
        <v>3916188449.1300001</v>
      </c>
      <c r="M2793" s="40">
        <v>3875208887.98</v>
      </c>
      <c r="O2793" s="40">
        <v>40979561.149999999</v>
      </c>
      <c r="Q2793">
        <v>1.1000000000000001</v>
      </c>
      <c r="R2793" t="s">
        <v>327</v>
      </c>
    </row>
    <row r="2795" spans="3:18" x14ac:dyDescent="0.25">
      <c r="E2795" t="s">
        <v>328</v>
      </c>
    </row>
    <row r="2796" spans="3:18" x14ac:dyDescent="0.25">
      <c r="C2796" t="s">
        <v>481</v>
      </c>
      <c r="D2796" t="s">
        <v>176</v>
      </c>
      <c r="E2796">
        <v>220241</v>
      </c>
      <c r="H2796" t="s">
        <v>2104</v>
      </c>
      <c r="K2796">
        <v>0</v>
      </c>
      <c r="M2796">
        <v>0</v>
      </c>
      <c r="O2796">
        <v>0</v>
      </c>
    </row>
    <row r="2797" spans="3:18" x14ac:dyDescent="0.25">
      <c r="C2797" t="s">
        <v>481</v>
      </c>
      <c r="D2797" t="s">
        <v>176</v>
      </c>
      <c r="E2797">
        <v>220242</v>
      </c>
      <c r="H2797" t="s">
        <v>2105</v>
      </c>
      <c r="K2797">
        <v>0</v>
      </c>
      <c r="M2797">
        <v>0</v>
      </c>
      <c r="O2797">
        <v>0</v>
      </c>
    </row>
    <row r="2798" spans="3:18" x14ac:dyDescent="0.25">
      <c r="C2798" t="s">
        <v>481</v>
      </c>
      <c r="D2798" t="s">
        <v>176</v>
      </c>
      <c r="E2798">
        <v>220243</v>
      </c>
      <c r="H2798" t="s">
        <v>666</v>
      </c>
      <c r="K2798" s="40">
        <v>-105312500</v>
      </c>
      <c r="M2798" s="40">
        <v>-106250000</v>
      </c>
      <c r="O2798" s="40">
        <v>937500</v>
      </c>
      <c r="Q2798">
        <v>0.9</v>
      </c>
    </row>
    <row r="2799" spans="3:18" x14ac:dyDescent="0.25">
      <c r="K2799" s="40">
        <v>-105312500</v>
      </c>
      <c r="M2799" s="40">
        <v>-106250000</v>
      </c>
      <c r="O2799" s="40">
        <v>937500</v>
      </c>
      <c r="Q2799">
        <v>0.9</v>
      </c>
      <c r="R2799" t="s">
        <v>201</v>
      </c>
    </row>
    <row r="2800" spans="3:18" x14ac:dyDescent="0.25">
      <c r="C2800" t="s">
        <v>481</v>
      </c>
      <c r="D2800" t="s">
        <v>176</v>
      </c>
      <c r="E2800">
        <v>220237</v>
      </c>
      <c r="H2800" t="s">
        <v>2106</v>
      </c>
      <c r="K2800">
        <v>0</v>
      </c>
      <c r="M2800">
        <v>0</v>
      </c>
      <c r="O2800">
        <v>0</v>
      </c>
    </row>
    <row r="2801" spans="3:18" x14ac:dyDescent="0.25">
      <c r="K2801">
        <v>0</v>
      </c>
      <c r="M2801">
        <v>0</v>
      </c>
      <c r="O2801">
        <v>0</v>
      </c>
      <c r="R2801" t="s">
        <v>201</v>
      </c>
    </row>
    <row r="2802" spans="3:18" x14ac:dyDescent="0.25">
      <c r="C2802" t="s">
        <v>481</v>
      </c>
      <c r="D2802" t="s">
        <v>176</v>
      </c>
      <c r="E2802">
        <v>220231</v>
      </c>
      <c r="H2802" t="s">
        <v>2107</v>
      </c>
      <c r="K2802">
        <v>0</v>
      </c>
      <c r="M2802">
        <v>0</v>
      </c>
      <c r="O2802">
        <v>0</v>
      </c>
    </row>
    <row r="2803" spans="3:18" x14ac:dyDescent="0.25">
      <c r="K2803">
        <v>0</v>
      </c>
      <c r="M2803">
        <v>0</v>
      </c>
      <c r="O2803">
        <v>0</v>
      </c>
      <c r="R2803" t="s">
        <v>201</v>
      </c>
    </row>
    <row r="2804" spans="3:18" x14ac:dyDescent="0.25">
      <c r="C2804" t="s">
        <v>481</v>
      </c>
      <c r="D2804" t="s">
        <v>176</v>
      </c>
      <c r="E2804">
        <v>220227</v>
      </c>
      <c r="H2804" t="s">
        <v>2108</v>
      </c>
      <c r="K2804">
        <v>0</v>
      </c>
      <c r="M2804">
        <v>0</v>
      </c>
      <c r="O2804">
        <v>0</v>
      </c>
    </row>
    <row r="2805" spans="3:18" x14ac:dyDescent="0.25">
      <c r="C2805" t="s">
        <v>481</v>
      </c>
      <c r="D2805" t="s">
        <v>176</v>
      </c>
      <c r="E2805">
        <v>220228</v>
      </c>
      <c r="H2805" t="s">
        <v>2109</v>
      </c>
      <c r="K2805">
        <v>0</v>
      </c>
      <c r="M2805">
        <v>0</v>
      </c>
      <c r="O2805">
        <v>0</v>
      </c>
    </row>
    <row r="2806" spans="3:18" x14ac:dyDescent="0.25">
      <c r="C2806" t="s">
        <v>481</v>
      </c>
      <c r="D2806" t="s">
        <v>176</v>
      </c>
      <c r="E2806">
        <v>220230</v>
      </c>
      <c r="H2806" t="s">
        <v>2110</v>
      </c>
      <c r="K2806">
        <v>0</v>
      </c>
      <c r="M2806">
        <v>0</v>
      </c>
      <c r="O2806">
        <v>0</v>
      </c>
    </row>
    <row r="2807" spans="3:18" x14ac:dyDescent="0.25">
      <c r="C2807" t="s">
        <v>481</v>
      </c>
      <c r="D2807" t="s">
        <v>176</v>
      </c>
      <c r="E2807">
        <v>220235</v>
      </c>
      <c r="H2807" t="s">
        <v>2111</v>
      </c>
      <c r="K2807">
        <v>0</v>
      </c>
      <c r="M2807">
        <v>0</v>
      </c>
      <c r="O2807">
        <v>0</v>
      </c>
    </row>
    <row r="2808" spans="3:18" x14ac:dyDescent="0.25">
      <c r="C2808" t="s">
        <v>481</v>
      </c>
      <c r="D2808" t="s">
        <v>176</v>
      </c>
      <c r="E2808">
        <v>220240</v>
      </c>
      <c r="H2808" t="s">
        <v>2112</v>
      </c>
      <c r="K2808">
        <v>0</v>
      </c>
      <c r="M2808">
        <v>0</v>
      </c>
      <c r="O2808">
        <v>0</v>
      </c>
    </row>
    <row r="2809" spans="3:18" x14ac:dyDescent="0.25">
      <c r="K2809">
        <v>0</v>
      </c>
      <c r="M2809">
        <v>0</v>
      </c>
      <c r="O2809">
        <v>0</v>
      </c>
      <c r="R2809" t="s">
        <v>201</v>
      </c>
    </row>
    <row r="2810" spans="3:18" x14ac:dyDescent="0.25">
      <c r="C2810" t="s">
        <v>481</v>
      </c>
      <c r="D2810" t="s">
        <v>176</v>
      </c>
      <c r="E2810">
        <v>220223</v>
      </c>
      <c r="H2810" t="s">
        <v>2113</v>
      </c>
      <c r="K2810">
        <v>0</v>
      </c>
      <c r="M2810">
        <v>0</v>
      </c>
      <c r="O2810">
        <v>0</v>
      </c>
    </row>
    <row r="2811" spans="3:18" x14ac:dyDescent="0.25">
      <c r="C2811" t="s">
        <v>481</v>
      </c>
      <c r="D2811" t="s">
        <v>176</v>
      </c>
      <c r="E2811">
        <v>220224</v>
      </c>
      <c r="H2811" t="s">
        <v>2114</v>
      </c>
      <c r="K2811">
        <v>0</v>
      </c>
      <c r="M2811">
        <v>0</v>
      </c>
      <c r="O2811">
        <v>0</v>
      </c>
    </row>
    <row r="2812" spans="3:18" x14ac:dyDescent="0.25">
      <c r="C2812" t="s">
        <v>481</v>
      </c>
      <c r="D2812" t="s">
        <v>176</v>
      </c>
      <c r="E2812">
        <v>220229</v>
      </c>
      <c r="H2812" t="s">
        <v>2115</v>
      </c>
      <c r="K2812">
        <v>0</v>
      </c>
      <c r="M2812">
        <v>0</v>
      </c>
      <c r="O2812">
        <v>0</v>
      </c>
    </row>
    <row r="2813" spans="3:18" x14ac:dyDescent="0.25">
      <c r="C2813" t="s">
        <v>481</v>
      </c>
      <c r="D2813" t="s">
        <v>176</v>
      </c>
      <c r="E2813">
        <v>220234</v>
      </c>
      <c r="H2813" t="s">
        <v>2116</v>
      </c>
      <c r="K2813">
        <v>0</v>
      </c>
      <c r="M2813">
        <v>0</v>
      </c>
      <c r="O2813">
        <v>0</v>
      </c>
    </row>
    <row r="2814" spans="3:18" x14ac:dyDescent="0.25">
      <c r="C2814" t="s">
        <v>481</v>
      </c>
      <c r="D2814" t="s">
        <v>176</v>
      </c>
      <c r="E2814">
        <v>220236</v>
      </c>
      <c r="H2814" t="s">
        <v>2117</v>
      </c>
      <c r="K2814">
        <v>0</v>
      </c>
      <c r="M2814">
        <v>0</v>
      </c>
      <c r="O2814">
        <v>0</v>
      </c>
    </row>
    <row r="2815" spans="3:18" x14ac:dyDescent="0.25">
      <c r="K2815">
        <v>0</v>
      </c>
      <c r="M2815">
        <v>0</v>
      </c>
      <c r="O2815">
        <v>0</v>
      </c>
      <c r="R2815" t="s">
        <v>201</v>
      </c>
    </row>
    <row r="2816" spans="3:18" x14ac:dyDescent="0.25">
      <c r="C2816" t="s">
        <v>481</v>
      </c>
      <c r="D2816" t="s">
        <v>176</v>
      </c>
      <c r="E2816">
        <v>220214</v>
      </c>
      <c r="H2816" t="s">
        <v>2118</v>
      </c>
      <c r="K2816">
        <v>0</v>
      </c>
      <c r="M2816">
        <v>0</v>
      </c>
      <c r="O2816">
        <v>0</v>
      </c>
    </row>
    <row r="2817" spans="3:18" x14ac:dyDescent="0.25">
      <c r="C2817" t="s">
        <v>481</v>
      </c>
      <c r="D2817" t="s">
        <v>176</v>
      </c>
      <c r="E2817">
        <v>220215</v>
      </c>
      <c r="H2817" t="s">
        <v>2119</v>
      </c>
      <c r="K2817">
        <v>0</v>
      </c>
      <c r="M2817">
        <v>0</v>
      </c>
      <c r="O2817">
        <v>0</v>
      </c>
    </row>
    <row r="2818" spans="3:18" x14ac:dyDescent="0.25">
      <c r="C2818" t="s">
        <v>481</v>
      </c>
      <c r="D2818" t="s">
        <v>176</v>
      </c>
      <c r="E2818">
        <v>220216</v>
      </c>
      <c r="H2818" t="s">
        <v>2120</v>
      </c>
      <c r="K2818">
        <v>0</v>
      </c>
      <c r="M2818">
        <v>0</v>
      </c>
      <c r="O2818">
        <v>0</v>
      </c>
    </row>
    <row r="2819" spans="3:18" x14ac:dyDescent="0.25">
      <c r="C2819" t="s">
        <v>481</v>
      </c>
      <c r="D2819" t="s">
        <v>176</v>
      </c>
      <c r="E2819">
        <v>220217</v>
      </c>
      <c r="H2819" t="s">
        <v>2121</v>
      </c>
      <c r="K2819">
        <v>0</v>
      </c>
      <c r="M2819">
        <v>0</v>
      </c>
      <c r="O2819">
        <v>0</v>
      </c>
    </row>
    <row r="2820" spans="3:18" x14ac:dyDescent="0.25">
      <c r="C2820" t="s">
        <v>481</v>
      </c>
      <c r="D2820" t="s">
        <v>176</v>
      </c>
      <c r="E2820">
        <v>220218</v>
      </c>
      <c r="H2820" t="s">
        <v>2122</v>
      </c>
      <c r="K2820">
        <v>0</v>
      </c>
      <c r="M2820">
        <v>0</v>
      </c>
      <c r="O2820">
        <v>0</v>
      </c>
    </row>
    <row r="2821" spans="3:18" x14ac:dyDescent="0.25">
      <c r="C2821" t="s">
        <v>481</v>
      </c>
      <c r="D2821" t="s">
        <v>176</v>
      </c>
      <c r="E2821">
        <v>220221</v>
      </c>
      <c r="H2821" t="s">
        <v>2123</v>
      </c>
      <c r="K2821">
        <v>0</v>
      </c>
      <c r="M2821">
        <v>0</v>
      </c>
      <c r="O2821">
        <v>0</v>
      </c>
    </row>
    <row r="2822" spans="3:18" x14ac:dyDescent="0.25">
      <c r="C2822" t="s">
        <v>481</v>
      </c>
      <c r="D2822" t="s">
        <v>176</v>
      </c>
      <c r="E2822">
        <v>220222</v>
      </c>
      <c r="H2822" t="s">
        <v>2124</v>
      </c>
      <c r="K2822">
        <v>0</v>
      </c>
      <c r="M2822">
        <v>0</v>
      </c>
      <c r="O2822">
        <v>0</v>
      </c>
    </row>
    <row r="2823" spans="3:18" x14ac:dyDescent="0.25">
      <c r="C2823" t="s">
        <v>481</v>
      </c>
      <c r="D2823" t="s">
        <v>176</v>
      </c>
      <c r="E2823">
        <v>220233</v>
      </c>
      <c r="H2823" t="s">
        <v>2125</v>
      </c>
      <c r="K2823">
        <v>0</v>
      </c>
      <c r="M2823">
        <v>0</v>
      </c>
      <c r="O2823">
        <v>0</v>
      </c>
    </row>
    <row r="2824" spans="3:18" x14ac:dyDescent="0.25">
      <c r="K2824">
        <v>0</v>
      </c>
      <c r="M2824">
        <v>0</v>
      </c>
      <c r="O2824">
        <v>0</v>
      </c>
      <c r="R2824" t="s">
        <v>201</v>
      </c>
    </row>
    <row r="2825" spans="3:18" x14ac:dyDescent="0.25">
      <c r="C2825" t="s">
        <v>481</v>
      </c>
      <c r="D2825" t="s">
        <v>176</v>
      </c>
      <c r="E2825">
        <v>220211</v>
      </c>
      <c r="H2825" t="s">
        <v>1484</v>
      </c>
      <c r="K2825">
        <v>0</v>
      </c>
      <c r="M2825">
        <v>0</v>
      </c>
      <c r="O2825">
        <v>0</v>
      </c>
    </row>
    <row r="2826" spans="3:18" x14ac:dyDescent="0.25">
      <c r="C2826" t="s">
        <v>481</v>
      </c>
      <c r="D2826" t="s">
        <v>176</v>
      </c>
      <c r="E2826">
        <v>220212</v>
      </c>
      <c r="H2826" t="s">
        <v>1485</v>
      </c>
      <c r="K2826">
        <v>0</v>
      </c>
      <c r="M2826">
        <v>0</v>
      </c>
      <c r="O2826">
        <v>0</v>
      </c>
    </row>
    <row r="2827" spans="3:18" x14ac:dyDescent="0.25">
      <c r="C2827" t="s">
        <v>481</v>
      </c>
      <c r="D2827" t="s">
        <v>176</v>
      </c>
      <c r="E2827">
        <v>220213</v>
      </c>
      <c r="H2827" t="s">
        <v>1486</v>
      </c>
      <c r="K2827">
        <v>0</v>
      </c>
      <c r="M2827">
        <v>0</v>
      </c>
      <c r="O2827">
        <v>0</v>
      </c>
    </row>
    <row r="2828" spans="3:18" x14ac:dyDescent="0.25">
      <c r="C2828" t="s">
        <v>481</v>
      </c>
      <c r="D2828" t="s">
        <v>176</v>
      </c>
      <c r="E2828">
        <v>220220</v>
      </c>
      <c r="H2828" t="s">
        <v>1487</v>
      </c>
      <c r="K2828">
        <v>0</v>
      </c>
      <c r="M2828">
        <v>0</v>
      </c>
      <c r="O2828">
        <v>0</v>
      </c>
    </row>
    <row r="2829" spans="3:18" x14ac:dyDescent="0.25">
      <c r="C2829" t="s">
        <v>481</v>
      </c>
      <c r="D2829" t="s">
        <v>176</v>
      </c>
      <c r="E2829">
        <v>220225</v>
      </c>
      <c r="H2829" t="s">
        <v>2126</v>
      </c>
      <c r="K2829">
        <v>0</v>
      </c>
      <c r="M2829">
        <v>0</v>
      </c>
      <c r="O2829">
        <v>0</v>
      </c>
    </row>
    <row r="2830" spans="3:18" x14ac:dyDescent="0.25">
      <c r="C2830" t="s">
        <v>481</v>
      </c>
      <c r="D2830" t="s">
        <v>176</v>
      </c>
      <c r="E2830">
        <v>220226</v>
      </c>
      <c r="H2830" t="s">
        <v>2127</v>
      </c>
      <c r="K2830">
        <v>0</v>
      </c>
      <c r="M2830">
        <v>0</v>
      </c>
      <c r="O2830">
        <v>0</v>
      </c>
    </row>
    <row r="2831" spans="3:18" x14ac:dyDescent="0.25">
      <c r="K2831">
        <v>0</v>
      </c>
      <c r="M2831">
        <v>0</v>
      </c>
      <c r="O2831">
        <v>0</v>
      </c>
      <c r="R2831" t="s">
        <v>201</v>
      </c>
    </row>
    <row r="2832" spans="3:18" x14ac:dyDescent="0.25">
      <c r="C2832" t="s">
        <v>481</v>
      </c>
      <c r="D2832" t="s">
        <v>176</v>
      </c>
      <c r="E2832">
        <v>220209</v>
      </c>
      <c r="H2832" t="s">
        <v>2128</v>
      </c>
      <c r="K2832">
        <v>0</v>
      </c>
      <c r="M2832">
        <v>0</v>
      </c>
      <c r="O2832">
        <v>0</v>
      </c>
    </row>
    <row r="2833" spans="3:18" x14ac:dyDescent="0.25">
      <c r="K2833">
        <v>0</v>
      </c>
      <c r="M2833">
        <v>0</v>
      </c>
      <c r="O2833">
        <v>0</v>
      </c>
      <c r="R2833" t="s">
        <v>201</v>
      </c>
    </row>
    <row r="2834" spans="3:18" x14ac:dyDescent="0.25">
      <c r="C2834" t="s">
        <v>481</v>
      </c>
      <c r="D2834" t="s">
        <v>176</v>
      </c>
      <c r="E2834">
        <v>240000</v>
      </c>
      <c r="H2834" t="s">
        <v>667</v>
      </c>
      <c r="K2834" s="40">
        <v>-1895625000</v>
      </c>
      <c r="M2834" s="40">
        <v>-1912500000</v>
      </c>
      <c r="O2834" s="40">
        <v>16875000</v>
      </c>
      <c r="Q2834">
        <v>0.9</v>
      </c>
    </row>
    <row r="2835" spans="3:18" x14ac:dyDescent="0.25">
      <c r="C2835" t="s">
        <v>481</v>
      </c>
      <c r="D2835" t="s">
        <v>176</v>
      </c>
      <c r="E2835">
        <v>240001</v>
      </c>
      <c r="H2835" t="s">
        <v>668</v>
      </c>
      <c r="K2835" s="40">
        <v>19383498.719999999</v>
      </c>
      <c r="M2835" s="40">
        <v>19556052.140000001</v>
      </c>
      <c r="O2835" s="40">
        <v>-172553.42</v>
      </c>
      <c r="Q2835">
        <v>-0.9</v>
      </c>
    </row>
    <row r="2836" spans="3:18" x14ac:dyDescent="0.25">
      <c r="C2836" t="s">
        <v>481</v>
      </c>
      <c r="D2836" t="s">
        <v>176</v>
      </c>
      <c r="E2836">
        <v>240002</v>
      </c>
      <c r="H2836" t="s">
        <v>669</v>
      </c>
      <c r="K2836" s="40">
        <v>-15237202.75</v>
      </c>
      <c r="M2836" s="40">
        <v>-15268629.74</v>
      </c>
      <c r="O2836" s="40">
        <v>31426.99</v>
      </c>
      <c r="Q2836">
        <v>0.2</v>
      </c>
    </row>
    <row r="2837" spans="3:18" x14ac:dyDescent="0.25">
      <c r="C2837" t="s">
        <v>481</v>
      </c>
      <c r="D2837" t="s">
        <v>176</v>
      </c>
      <c r="E2837">
        <v>240004</v>
      </c>
      <c r="H2837" t="s">
        <v>2129</v>
      </c>
      <c r="K2837">
        <v>0</v>
      </c>
      <c r="M2837">
        <v>0</v>
      </c>
      <c r="O2837">
        <v>0</v>
      </c>
    </row>
    <row r="2838" spans="3:18" x14ac:dyDescent="0.25">
      <c r="C2838" t="s">
        <v>481</v>
      </c>
      <c r="D2838" t="s">
        <v>176</v>
      </c>
      <c r="E2838">
        <v>240005</v>
      </c>
      <c r="H2838" t="s">
        <v>2130</v>
      </c>
      <c r="K2838">
        <v>0</v>
      </c>
      <c r="M2838">
        <v>0</v>
      </c>
      <c r="O2838">
        <v>0</v>
      </c>
    </row>
    <row r="2839" spans="3:18" x14ac:dyDescent="0.25">
      <c r="C2839" t="s">
        <v>481</v>
      </c>
      <c r="D2839" t="s">
        <v>176</v>
      </c>
      <c r="E2839">
        <v>240006</v>
      </c>
      <c r="H2839" t="s">
        <v>2131</v>
      </c>
      <c r="K2839">
        <v>0</v>
      </c>
      <c r="M2839">
        <v>0</v>
      </c>
      <c r="O2839">
        <v>0</v>
      </c>
    </row>
    <row r="2840" spans="3:18" x14ac:dyDescent="0.25">
      <c r="C2840" t="s">
        <v>481</v>
      </c>
      <c r="D2840" t="s">
        <v>176</v>
      </c>
      <c r="E2840">
        <v>240008</v>
      </c>
      <c r="H2840" t="s">
        <v>2132</v>
      </c>
      <c r="K2840">
        <v>0</v>
      </c>
      <c r="M2840">
        <v>0</v>
      </c>
      <c r="O2840">
        <v>0</v>
      </c>
    </row>
    <row r="2841" spans="3:18" x14ac:dyDescent="0.25">
      <c r="C2841" t="s">
        <v>481</v>
      </c>
      <c r="D2841" t="s">
        <v>176</v>
      </c>
      <c r="E2841">
        <v>240009</v>
      </c>
      <c r="H2841" t="s">
        <v>2133</v>
      </c>
      <c r="K2841">
        <v>0</v>
      </c>
      <c r="M2841">
        <v>0</v>
      </c>
      <c r="O2841">
        <v>0</v>
      </c>
    </row>
    <row r="2842" spans="3:18" x14ac:dyDescent="0.25">
      <c r="C2842" t="s">
        <v>481</v>
      </c>
      <c r="D2842" t="s">
        <v>176</v>
      </c>
      <c r="E2842">
        <v>240010</v>
      </c>
      <c r="H2842" t="s">
        <v>2134</v>
      </c>
      <c r="K2842">
        <v>0</v>
      </c>
      <c r="M2842">
        <v>0</v>
      </c>
      <c r="O2842">
        <v>0</v>
      </c>
    </row>
    <row r="2843" spans="3:18" x14ac:dyDescent="0.25">
      <c r="C2843" t="s">
        <v>481</v>
      </c>
      <c r="D2843" t="s">
        <v>176</v>
      </c>
      <c r="E2843">
        <v>240012</v>
      </c>
      <c r="H2843" t="s">
        <v>670</v>
      </c>
      <c r="K2843" s="40">
        <v>59826283.329999998</v>
      </c>
      <c r="M2843" s="40">
        <v>58718766.270000003</v>
      </c>
      <c r="O2843" s="40">
        <v>1107517.06</v>
      </c>
      <c r="Q2843">
        <v>1.9</v>
      </c>
    </row>
    <row r="2844" spans="3:18" x14ac:dyDescent="0.25">
      <c r="C2844" t="s">
        <v>481</v>
      </c>
      <c r="D2844" t="s">
        <v>176</v>
      </c>
      <c r="E2844">
        <v>240013</v>
      </c>
      <c r="H2844" t="s">
        <v>2135</v>
      </c>
      <c r="K2844">
        <v>0</v>
      </c>
      <c r="M2844">
        <v>0</v>
      </c>
      <c r="O2844">
        <v>0</v>
      </c>
    </row>
    <row r="2845" spans="3:18" x14ac:dyDescent="0.25">
      <c r="C2845" t="s">
        <v>481</v>
      </c>
      <c r="D2845" t="s">
        <v>176</v>
      </c>
      <c r="E2845">
        <v>240014</v>
      </c>
      <c r="H2845" t="s">
        <v>671</v>
      </c>
      <c r="K2845" s="40">
        <v>-50227667.189999998</v>
      </c>
      <c r="M2845" s="40">
        <v>-50827859.68</v>
      </c>
      <c r="O2845" s="40">
        <v>600192.49</v>
      </c>
      <c r="Q2845">
        <v>1.2</v>
      </c>
    </row>
    <row r="2846" spans="3:18" x14ac:dyDescent="0.25">
      <c r="C2846" t="s">
        <v>481</v>
      </c>
      <c r="D2846" t="s">
        <v>176</v>
      </c>
      <c r="E2846">
        <v>240015</v>
      </c>
      <c r="H2846" t="s">
        <v>2136</v>
      </c>
      <c r="K2846">
        <v>0</v>
      </c>
      <c r="M2846">
        <v>0</v>
      </c>
      <c r="O2846">
        <v>0</v>
      </c>
    </row>
    <row r="2847" spans="3:18" x14ac:dyDescent="0.25">
      <c r="C2847" t="s">
        <v>481</v>
      </c>
      <c r="D2847" t="s">
        <v>176</v>
      </c>
      <c r="E2847">
        <v>240016</v>
      </c>
      <c r="H2847" t="s">
        <v>2137</v>
      </c>
      <c r="K2847">
        <v>0</v>
      </c>
      <c r="M2847">
        <v>0</v>
      </c>
      <c r="O2847">
        <v>0</v>
      </c>
    </row>
    <row r="2848" spans="3:18" x14ac:dyDescent="0.25">
      <c r="C2848" t="s">
        <v>481</v>
      </c>
      <c r="D2848" t="s">
        <v>176</v>
      </c>
      <c r="E2848">
        <v>240017</v>
      </c>
      <c r="H2848" t="s">
        <v>2138</v>
      </c>
      <c r="K2848">
        <v>0</v>
      </c>
      <c r="M2848">
        <v>0</v>
      </c>
      <c r="O2848">
        <v>0</v>
      </c>
    </row>
    <row r="2849" spans="3:18" x14ac:dyDescent="0.25">
      <c r="C2849" t="s">
        <v>481</v>
      </c>
      <c r="D2849" t="s">
        <v>176</v>
      </c>
      <c r="E2849">
        <v>240018</v>
      </c>
      <c r="H2849" t="s">
        <v>2139</v>
      </c>
      <c r="K2849">
        <v>0</v>
      </c>
      <c r="M2849">
        <v>0</v>
      </c>
      <c r="O2849">
        <v>0</v>
      </c>
    </row>
    <row r="2850" spans="3:18" x14ac:dyDescent="0.25">
      <c r="C2850" t="s">
        <v>481</v>
      </c>
      <c r="D2850" t="s">
        <v>176</v>
      </c>
      <c r="E2850">
        <v>240020</v>
      </c>
      <c r="H2850" t="s">
        <v>2140</v>
      </c>
      <c r="K2850">
        <v>0</v>
      </c>
      <c r="M2850">
        <v>0</v>
      </c>
      <c r="O2850">
        <v>0</v>
      </c>
    </row>
    <row r="2851" spans="3:18" x14ac:dyDescent="0.25">
      <c r="C2851" t="s">
        <v>481</v>
      </c>
      <c r="D2851" t="s">
        <v>176</v>
      </c>
      <c r="E2851">
        <v>240021</v>
      </c>
      <c r="H2851" t="s">
        <v>2141</v>
      </c>
      <c r="K2851">
        <v>0</v>
      </c>
      <c r="M2851">
        <v>0</v>
      </c>
      <c r="O2851">
        <v>0</v>
      </c>
    </row>
    <row r="2852" spans="3:18" x14ac:dyDescent="0.25">
      <c r="C2852" t="s">
        <v>481</v>
      </c>
      <c r="D2852" t="s">
        <v>176</v>
      </c>
      <c r="E2852">
        <v>240022</v>
      </c>
      <c r="H2852" t="s">
        <v>2142</v>
      </c>
      <c r="K2852">
        <v>0</v>
      </c>
      <c r="M2852">
        <v>0</v>
      </c>
      <c r="O2852">
        <v>0</v>
      </c>
    </row>
    <row r="2853" spans="3:18" x14ac:dyDescent="0.25">
      <c r="C2853" t="s">
        <v>481</v>
      </c>
      <c r="D2853" t="s">
        <v>176</v>
      </c>
      <c r="E2853">
        <v>240023</v>
      </c>
      <c r="H2853" t="s">
        <v>2143</v>
      </c>
      <c r="K2853">
        <v>0</v>
      </c>
      <c r="M2853">
        <v>0</v>
      </c>
      <c r="O2853">
        <v>0</v>
      </c>
    </row>
    <row r="2854" spans="3:18" x14ac:dyDescent="0.25">
      <c r="C2854" t="s">
        <v>481</v>
      </c>
      <c r="D2854" t="s">
        <v>176</v>
      </c>
      <c r="E2854">
        <v>240024</v>
      </c>
      <c r="H2854" t="s">
        <v>2144</v>
      </c>
      <c r="K2854">
        <v>0</v>
      </c>
      <c r="M2854">
        <v>0</v>
      </c>
      <c r="O2854">
        <v>0</v>
      </c>
    </row>
    <row r="2855" spans="3:18" x14ac:dyDescent="0.25">
      <c r="C2855" t="s">
        <v>481</v>
      </c>
      <c r="D2855" t="s">
        <v>176</v>
      </c>
      <c r="E2855">
        <v>240026</v>
      </c>
      <c r="H2855" t="s">
        <v>672</v>
      </c>
      <c r="K2855" s="40">
        <v>310530.57</v>
      </c>
      <c r="M2855" s="40">
        <v>328797.09000000003</v>
      </c>
      <c r="O2855" s="40">
        <v>-18266.52</v>
      </c>
      <c r="Q2855">
        <v>-5.6</v>
      </c>
    </row>
    <row r="2856" spans="3:18" x14ac:dyDescent="0.25">
      <c r="C2856" t="s">
        <v>481</v>
      </c>
      <c r="D2856" t="s">
        <v>176</v>
      </c>
      <c r="E2856">
        <v>240027</v>
      </c>
      <c r="H2856" t="s">
        <v>2145</v>
      </c>
      <c r="K2856">
        <v>0</v>
      </c>
      <c r="M2856">
        <v>0</v>
      </c>
      <c r="O2856">
        <v>0</v>
      </c>
    </row>
    <row r="2857" spans="3:18" x14ac:dyDescent="0.25">
      <c r="C2857" t="s">
        <v>481</v>
      </c>
      <c r="D2857" t="s">
        <v>176</v>
      </c>
      <c r="E2857">
        <v>240028</v>
      </c>
      <c r="H2857" t="s">
        <v>2146</v>
      </c>
      <c r="K2857">
        <v>0</v>
      </c>
      <c r="M2857">
        <v>0</v>
      </c>
      <c r="O2857">
        <v>0</v>
      </c>
    </row>
    <row r="2858" spans="3:18" x14ac:dyDescent="0.25">
      <c r="C2858" t="s">
        <v>481</v>
      </c>
      <c r="D2858" t="s">
        <v>176</v>
      </c>
      <c r="E2858">
        <v>240029</v>
      </c>
      <c r="H2858" t="s">
        <v>2147</v>
      </c>
      <c r="K2858">
        <v>0</v>
      </c>
      <c r="M2858">
        <v>0</v>
      </c>
      <c r="O2858">
        <v>0</v>
      </c>
    </row>
    <row r="2859" spans="3:18" x14ac:dyDescent="0.25">
      <c r="C2859" t="s">
        <v>481</v>
      </c>
      <c r="D2859" t="s">
        <v>176</v>
      </c>
      <c r="E2859">
        <v>240030</v>
      </c>
      <c r="H2859" t="s">
        <v>2148</v>
      </c>
      <c r="K2859">
        <v>0</v>
      </c>
      <c r="M2859">
        <v>0</v>
      </c>
      <c r="O2859">
        <v>0</v>
      </c>
    </row>
    <row r="2860" spans="3:18" x14ac:dyDescent="0.25">
      <c r="C2860" t="s">
        <v>481</v>
      </c>
      <c r="D2860" t="s">
        <v>176</v>
      </c>
      <c r="E2860">
        <v>240032</v>
      </c>
      <c r="H2860" t="s">
        <v>2149</v>
      </c>
      <c r="K2860">
        <v>0</v>
      </c>
      <c r="M2860">
        <v>0</v>
      </c>
      <c r="O2860">
        <v>0</v>
      </c>
    </row>
    <row r="2861" spans="3:18" x14ac:dyDescent="0.25">
      <c r="C2861" t="s">
        <v>481</v>
      </c>
      <c r="D2861" t="s">
        <v>176</v>
      </c>
      <c r="E2861">
        <v>240033</v>
      </c>
      <c r="H2861" t="s">
        <v>2150</v>
      </c>
      <c r="K2861">
        <v>0</v>
      </c>
      <c r="M2861">
        <v>0</v>
      </c>
      <c r="O2861">
        <v>0</v>
      </c>
    </row>
    <row r="2862" spans="3:18" x14ac:dyDescent="0.25">
      <c r="K2862" s="40">
        <v>-1881569557.3199999</v>
      </c>
      <c r="M2862" s="40">
        <v>-1899992873.9200001</v>
      </c>
      <c r="O2862" s="40">
        <v>18423316.600000001</v>
      </c>
      <c r="Q2862">
        <v>1</v>
      </c>
      <c r="R2862" t="s">
        <v>201</v>
      </c>
    </row>
    <row r="2863" spans="3:18" x14ac:dyDescent="0.25">
      <c r="C2863" t="s">
        <v>481</v>
      </c>
      <c r="D2863" t="s">
        <v>176</v>
      </c>
      <c r="E2863">
        <v>220205</v>
      </c>
      <c r="H2863" t="s">
        <v>2151</v>
      </c>
      <c r="K2863">
        <v>0</v>
      </c>
      <c r="M2863">
        <v>0</v>
      </c>
      <c r="O2863">
        <v>0</v>
      </c>
    </row>
    <row r="2864" spans="3:18" x14ac:dyDescent="0.25">
      <c r="C2864" t="s">
        <v>481</v>
      </c>
      <c r="D2864" t="s">
        <v>176</v>
      </c>
      <c r="E2864">
        <v>220232</v>
      </c>
      <c r="H2864" t="s">
        <v>2152</v>
      </c>
      <c r="K2864">
        <v>0</v>
      </c>
      <c r="M2864">
        <v>0</v>
      </c>
      <c r="O2864">
        <v>0</v>
      </c>
    </row>
    <row r="2865" spans="3:18" x14ac:dyDescent="0.25">
      <c r="C2865" t="s">
        <v>481</v>
      </c>
      <c r="D2865" t="s">
        <v>176</v>
      </c>
      <c r="E2865">
        <v>220238</v>
      </c>
      <c r="H2865" t="s">
        <v>2153</v>
      </c>
      <c r="K2865">
        <v>0</v>
      </c>
      <c r="M2865">
        <v>0</v>
      </c>
      <c r="O2865">
        <v>0</v>
      </c>
    </row>
    <row r="2866" spans="3:18" x14ac:dyDescent="0.25">
      <c r="C2866" t="s">
        <v>481</v>
      </c>
      <c r="D2866" t="s">
        <v>176</v>
      </c>
      <c r="E2866">
        <v>220239</v>
      </c>
      <c r="H2866" t="s">
        <v>2154</v>
      </c>
      <c r="K2866">
        <v>0</v>
      </c>
      <c r="M2866">
        <v>0</v>
      </c>
      <c r="O2866">
        <v>0</v>
      </c>
    </row>
    <row r="2867" spans="3:18" x14ac:dyDescent="0.25">
      <c r="K2867">
        <v>0</v>
      </c>
      <c r="M2867">
        <v>0</v>
      </c>
      <c r="O2867">
        <v>0</v>
      </c>
      <c r="R2867" t="s">
        <v>201</v>
      </c>
    </row>
    <row r="2868" spans="3:18" x14ac:dyDescent="0.25">
      <c r="C2868" t="s">
        <v>481</v>
      </c>
      <c r="D2868" t="s">
        <v>176</v>
      </c>
      <c r="E2868">
        <v>220005</v>
      </c>
      <c r="H2868" t="s">
        <v>2155</v>
      </c>
      <c r="K2868">
        <v>0</v>
      </c>
      <c r="M2868">
        <v>0</v>
      </c>
      <c r="O2868">
        <v>0</v>
      </c>
    </row>
    <row r="2869" spans="3:18" x14ac:dyDescent="0.25">
      <c r="K2869">
        <v>0</v>
      </c>
      <c r="M2869">
        <v>0</v>
      </c>
      <c r="O2869">
        <v>0</v>
      </c>
      <c r="R2869" t="s">
        <v>201</v>
      </c>
    </row>
    <row r="2870" spans="3:18" x14ac:dyDescent="0.25">
      <c r="C2870" t="s">
        <v>481</v>
      </c>
      <c r="D2870" t="s">
        <v>176</v>
      </c>
      <c r="E2870">
        <v>220004</v>
      </c>
      <c r="H2870" t="s">
        <v>1493</v>
      </c>
      <c r="K2870">
        <v>0</v>
      </c>
      <c r="M2870">
        <v>0</v>
      </c>
      <c r="O2870">
        <v>0</v>
      </c>
    </row>
    <row r="2871" spans="3:18" x14ac:dyDescent="0.25">
      <c r="K2871">
        <v>0</v>
      </c>
      <c r="M2871">
        <v>0</v>
      </c>
      <c r="O2871">
        <v>0</v>
      </c>
      <c r="R2871" t="s">
        <v>201</v>
      </c>
    </row>
    <row r="2872" spans="3:18" x14ac:dyDescent="0.25">
      <c r="C2872" t="s">
        <v>481</v>
      </c>
      <c r="D2872" t="s">
        <v>176</v>
      </c>
      <c r="E2872">
        <v>220123</v>
      </c>
      <c r="H2872" t="s">
        <v>1494</v>
      </c>
      <c r="K2872">
        <v>0</v>
      </c>
      <c r="M2872">
        <v>0</v>
      </c>
      <c r="O2872">
        <v>0</v>
      </c>
    </row>
    <row r="2873" spans="3:18" x14ac:dyDescent="0.25">
      <c r="C2873" t="s">
        <v>481</v>
      </c>
      <c r="D2873" t="s">
        <v>176</v>
      </c>
      <c r="E2873">
        <v>220153</v>
      </c>
      <c r="H2873" t="s">
        <v>1494</v>
      </c>
      <c r="K2873">
        <v>0</v>
      </c>
      <c r="M2873">
        <v>0</v>
      </c>
      <c r="O2873">
        <v>0</v>
      </c>
    </row>
    <row r="2874" spans="3:18" x14ac:dyDescent="0.25">
      <c r="C2874" t="s">
        <v>481</v>
      </c>
      <c r="D2874" t="s">
        <v>176</v>
      </c>
      <c r="E2874">
        <v>220208</v>
      </c>
      <c r="H2874" t="s">
        <v>2156</v>
      </c>
      <c r="K2874">
        <v>0</v>
      </c>
      <c r="M2874">
        <v>0</v>
      </c>
      <c r="O2874">
        <v>0</v>
      </c>
    </row>
    <row r="2875" spans="3:18" x14ac:dyDescent="0.25">
      <c r="E2875" t="s">
        <v>1495</v>
      </c>
      <c r="K2875">
        <v>0</v>
      </c>
      <c r="M2875">
        <v>0</v>
      </c>
      <c r="O2875">
        <v>0</v>
      </c>
      <c r="R2875" t="s">
        <v>201</v>
      </c>
    </row>
    <row r="2876" spans="3:18" x14ac:dyDescent="0.25">
      <c r="C2876" t="s">
        <v>481</v>
      </c>
      <c r="D2876" t="s">
        <v>176</v>
      </c>
      <c r="E2876">
        <v>220200</v>
      </c>
      <c r="H2876" t="s">
        <v>1496</v>
      </c>
      <c r="K2876">
        <v>0</v>
      </c>
      <c r="M2876">
        <v>0</v>
      </c>
      <c r="O2876">
        <v>0</v>
      </c>
    </row>
    <row r="2877" spans="3:18" x14ac:dyDescent="0.25">
      <c r="C2877" t="s">
        <v>481</v>
      </c>
      <c r="D2877" t="s">
        <v>176</v>
      </c>
      <c r="E2877">
        <v>220201</v>
      </c>
      <c r="H2877" t="s">
        <v>1496</v>
      </c>
      <c r="K2877">
        <v>0</v>
      </c>
      <c r="M2877">
        <v>0</v>
      </c>
      <c r="O2877">
        <v>0</v>
      </c>
    </row>
    <row r="2878" spans="3:18" x14ac:dyDescent="0.25">
      <c r="E2878" t="s">
        <v>1497</v>
      </c>
      <c r="K2878">
        <v>0</v>
      </c>
      <c r="M2878">
        <v>0</v>
      </c>
      <c r="O2878">
        <v>0</v>
      </c>
      <c r="R2878" t="s">
        <v>201</v>
      </c>
    </row>
    <row r="2879" spans="3:18" x14ac:dyDescent="0.25">
      <c r="C2879" t="s">
        <v>481</v>
      </c>
      <c r="D2879" t="s">
        <v>176</v>
      </c>
      <c r="E2879">
        <v>220202</v>
      </c>
      <c r="H2879" t="s">
        <v>2157</v>
      </c>
      <c r="K2879">
        <v>0</v>
      </c>
      <c r="M2879">
        <v>0</v>
      </c>
      <c r="O2879">
        <v>0</v>
      </c>
    </row>
    <row r="2880" spans="3:18" x14ac:dyDescent="0.25">
      <c r="C2880" t="s">
        <v>481</v>
      </c>
      <c r="D2880" t="s">
        <v>176</v>
      </c>
      <c r="E2880">
        <v>220206</v>
      </c>
      <c r="H2880" t="s">
        <v>673</v>
      </c>
      <c r="K2880" s="40">
        <v>-49408000</v>
      </c>
      <c r="M2880" s="40">
        <v>-48127000</v>
      </c>
      <c r="O2880" s="40">
        <v>-1281000</v>
      </c>
      <c r="Q2880">
        <v>-2.7</v>
      </c>
    </row>
    <row r="2881" spans="3:18" x14ac:dyDescent="0.25">
      <c r="C2881" t="s">
        <v>481</v>
      </c>
      <c r="D2881" t="s">
        <v>176</v>
      </c>
      <c r="E2881">
        <v>220207</v>
      </c>
      <c r="H2881" t="s">
        <v>674</v>
      </c>
      <c r="K2881" s="40">
        <v>-74112000</v>
      </c>
      <c r="M2881" s="40">
        <v>-72190500</v>
      </c>
      <c r="O2881" s="40">
        <v>-1921500</v>
      </c>
      <c r="Q2881">
        <v>-2.7</v>
      </c>
    </row>
    <row r="2882" spans="3:18" x14ac:dyDescent="0.25">
      <c r="K2882" s="40">
        <v>-123520000</v>
      </c>
      <c r="M2882" s="40">
        <v>-120317500</v>
      </c>
      <c r="O2882" s="40">
        <v>-3202500</v>
      </c>
      <c r="Q2882">
        <v>-2.7</v>
      </c>
      <c r="R2882" t="s">
        <v>201</v>
      </c>
    </row>
    <row r="2883" spans="3:18" x14ac:dyDescent="0.25">
      <c r="C2883" t="s">
        <v>481</v>
      </c>
      <c r="D2883" t="s">
        <v>176</v>
      </c>
      <c r="E2883">
        <v>220122</v>
      </c>
      <c r="H2883" t="s">
        <v>1498</v>
      </c>
      <c r="K2883">
        <v>0</v>
      </c>
      <c r="M2883">
        <v>0</v>
      </c>
      <c r="O2883">
        <v>0</v>
      </c>
    </row>
    <row r="2884" spans="3:18" x14ac:dyDescent="0.25">
      <c r="C2884" t="s">
        <v>481</v>
      </c>
      <c r="D2884" t="s">
        <v>176</v>
      </c>
      <c r="E2884">
        <v>220152</v>
      </c>
      <c r="H2884" t="s">
        <v>1498</v>
      </c>
      <c r="K2884">
        <v>0</v>
      </c>
      <c r="M2884">
        <v>0</v>
      </c>
      <c r="O2884">
        <v>0</v>
      </c>
    </row>
    <row r="2885" spans="3:18" x14ac:dyDescent="0.25">
      <c r="E2885" t="s">
        <v>1499</v>
      </c>
      <c r="K2885">
        <v>0</v>
      </c>
      <c r="M2885">
        <v>0</v>
      </c>
      <c r="O2885">
        <v>0</v>
      </c>
      <c r="R2885" t="s">
        <v>201</v>
      </c>
    </row>
    <row r="2886" spans="3:18" x14ac:dyDescent="0.25">
      <c r="C2886" t="s">
        <v>481</v>
      </c>
      <c r="D2886" t="s">
        <v>176</v>
      </c>
      <c r="E2886">
        <v>220117</v>
      </c>
      <c r="H2886" t="s">
        <v>1500</v>
      </c>
      <c r="K2886">
        <v>0</v>
      </c>
      <c r="M2886">
        <v>0</v>
      </c>
      <c r="O2886">
        <v>0</v>
      </c>
    </row>
    <row r="2887" spans="3:18" x14ac:dyDescent="0.25">
      <c r="C2887" t="s">
        <v>481</v>
      </c>
      <c r="D2887" t="s">
        <v>176</v>
      </c>
      <c r="E2887">
        <v>220147</v>
      </c>
      <c r="H2887" t="s">
        <v>1500</v>
      </c>
      <c r="K2887">
        <v>0</v>
      </c>
      <c r="M2887">
        <v>0</v>
      </c>
      <c r="O2887">
        <v>0</v>
      </c>
    </row>
    <row r="2888" spans="3:18" x14ac:dyDescent="0.25">
      <c r="E2888" t="s">
        <v>1501</v>
      </c>
      <c r="K2888">
        <v>0</v>
      </c>
      <c r="M2888">
        <v>0</v>
      </c>
      <c r="O2888">
        <v>0</v>
      </c>
      <c r="R2888" t="s">
        <v>201</v>
      </c>
    </row>
    <row r="2889" spans="3:18" x14ac:dyDescent="0.25">
      <c r="C2889" t="s">
        <v>481</v>
      </c>
      <c r="D2889" t="s">
        <v>176</v>
      </c>
      <c r="E2889">
        <v>220120</v>
      </c>
      <c r="H2889" t="s">
        <v>1502</v>
      </c>
      <c r="K2889">
        <v>0</v>
      </c>
      <c r="M2889">
        <v>0</v>
      </c>
      <c r="O2889">
        <v>0</v>
      </c>
    </row>
    <row r="2890" spans="3:18" x14ac:dyDescent="0.25">
      <c r="C2890" t="s">
        <v>481</v>
      </c>
      <c r="D2890" t="s">
        <v>176</v>
      </c>
      <c r="E2890">
        <v>220150</v>
      </c>
      <c r="H2890" t="s">
        <v>1502</v>
      </c>
      <c r="K2890">
        <v>0</v>
      </c>
      <c r="M2890">
        <v>0</v>
      </c>
      <c r="O2890">
        <v>0</v>
      </c>
    </row>
    <row r="2891" spans="3:18" x14ac:dyDescent="0.25">
      <c r="E2891" t="s">
        <v>1503</v>
      </c>
      <c r="K2891">
        <v>0</v>
      </c>
      <c r="M2891">
        <v>0</v>
      </c>
      <c r="O2891">
        <v>0</v>
      </c>
      <c r="R2891" t="s">
        <v>201</v>
      </c>
    </row>
    <row r="2892" spans="3:18" x14ac:dyDescent="0.25">
      <c r="C2892" t="s">
        <v>481</v>
      </c>
      <c r="D2892" t="s">
        <v>176</v>
      </c>
      <c r="E2892">
        <v>220119</v>
      </c>
      <c r="H2892" t="s">
        <v>1504</v>
      </c>
      <c r="K2892">
        <v>0</v>
      </c>
      <c r="M2892">
        <v>0</v>
      </c>
      <c r="O2892">
        <v>0</v>
      </c>
    </row>
    <row r="2893" spans="3:18" x14ac:dyDescent="0.25">
      <c r="C2893" t="s">
        <v>481</v>
      </c>
      <c r="D2893" t="s">
        <v>176</v>
      </c>
      <c r="E2893">
        <v>220149</v>
      </c>
      <c r="H2893" t="s">
        <v>1504</v>
      </c>
      <c r="K2893">
        <v>0</v>
      </c>
      <c r="M2893">
        <v>0</v>
      </c>
      <c r="O2893">
        <v>0</v>
      </c>
    </row>
    <row r="2894" spans="3:18" x14ac:dyDescent="0.25">
      <c r="E2894" t="s">
        <v>1505</v>
      </c>
      <c r="K2894">
        <v>0</v>
      </c>
      <c r="M2894">
        <v>0</v>
      </c>
      <c r="O2894">
        <v>0</v>
      </c>
      <c r="R2894" t="s">
        <v>201</v>
      </c>
    </row>
    <row r="2895" spans="3:18" x14ac:dyDescent="0.25">
      <c r="C2895" t="s">
        <v>481</v>
      </c>
      <c r="D2895" t="s">
        <v>176</v>
      </c>
      <c r="E2895">
        <v>220118</v>
      </c>
      <c r="H2895" t="s">
        <v>1506</v>
      </c>
      <c r="K2895">
        <v>0</v>
      </c>
      <c r="M2895">
        <v>0</v>
      </c>
      <c r="O2895">
        <v>0</v>
      </c>
    </row>
    <row r="2896" spans="3:18" x14ac:dyDescent="0.25">
      <c r="C2896" t="s">
        <v>481</v>
      </c>
      <c r="D2896" t="s">
        <v>176</v>
      </c>
      <c r="E2896">
        <v>220148</v>
      </c>
      <c r="H2896" t="s">
        <v>1506</v>
      </c>
      <c r="K2896">
        <v>0</v>
      </c>
      <c r="M2896">
        <v>0</v>
      </c>
      <c r="O2896">
        <v>0</v>
      </c>
    </row>
    <row r="2897" spans="3:18" x14ac:dyDescent="0.25">
      <c r="E2897" t="s">
        <v>1507</v>
      </c>
      <c r="K2897">
        <v>0</v>
      </c>
      <c r="M2897">
        <v>0</v>
      </c>
      <c r="O2897">
        <v>0</v>
      </c>
      <c r="R2897" t="s">
        <v>201</v>
      </c>
    </row>
    <row r="2898" spans="3:18" x14ac:dyDescent="0.25">
      <c r="C2898" t="s">
        <v>481</v>
      </c>
      <c r="D2898" t="s">
        <v>176</v>
      </c>
      <c r="E2898">
        <v>220116</v>
      </c>
      <c r="H2898" t="s">
        <v>1508</v>
      </c>
      <c r="K2898">
        <v>0</v>
      </c>
      <c r="M2898">
        <v>0</v>
      </c>
      <c r="O2898">
        <v>0</v>
      </c>
    </row>
    <row r="2899" spans="3:18" x14ac:dyDescent="0.25">
      <c r="C2899" t="s">
        <v>481</v>
      </c>
      <c r="D2899" t="s">
        <v>176</v>
      </c>
      <c r="E2899">
        <v>220146</v>
      </c>
      <c r="H2899" t="s">
        <v>1508</v>
      </c>
      <c r="K2899">
        <v>0</v>
      </c>
      <c r="M2899">
        <v>0</v>
      </c>
      <c r="O2899">
        <v>0</v>
      </c>
    </row>
    <row r="2900" spans="3:18" x14ac:dyDescent="0.25">
      <c r="E2900" t="s">
        <v>1509</v>
      </c>
      <c r="K2900">
        <v>0</v>
      </c>
      <c r="M2900">
        <v>0</v>
      </c>
      <c r="O2900">
        <v>0</v>
      </c>
      <c r="R2900" t="s">
        <v>201</v>
      </c>
    </row>
    <row r="2901" spans="3:18" x14ac:dyDescent="0.25">
      <c r="C2901" t="s">
        <v>481</v>
      </c>
      <c r="D2901" t="s">
        <v>176</v>
      </c>
      <c r="E2901">
        <v>220115</v>
      </c>
      <c r="H2901" t="s">
        <v>1510</v>
      </c>
      <c r="K2901">
        <v>0</v>
      </c>
      <c r="M2901">
        <v>0</v>
      </c>
      <c r="O2901">
        <v>0</v>
      </c>
    </row>
    <row r="2902" spans="3:18" x14ac:dyDescent="0.25">
      <c r="C2902" t="s">
        <v>481</v>
      </c>
      <c r="D2902" t="s">
        <v>176</v>
      </c>
      <c r="E2902">
        <v>220145</v>
      </c>
      <c r="H2902" t="s">
        <v>1510</v>
      </c>
      <c r="K2902">
        <v>0</v>
      </c>
      <c r="M2902">
        <v>0</v>
      </c>
      <c r="O2902">
        <v>0</v>
      </c>
    </row>
    <row r="2903" spans="3:18" x14ac:dyDescent="0.25">
      <c r="E2903" t="s">
        <v>1511</v>
      </c>
      <c r="K2903">
        <v>0</v>
      </c>
      <c r="M2903">
        <v>0</v>
      </c>
      <c r="O2903">
        <v>0</v>
      </c>
      <c r="R2903" t="s">
        <v>201</v>
      </c>
    </row>
    <row r="2904" spans="3:18" x14ac:dyDescent="0.25">
      <c r="C2904" t="s">
        <v>481</v>
      </c>
      <c r="D2904" t="s">
        <v>176</v>
      </c>
      <c r="E2904">
        <v>220114</v>
      </c>
      <c r="H2904" t="s">
        <v>1512</v>
      </c>
      <c r="K2904">
        <v>0</v>
      </c>
      <c r="M2904">
        <v>0</v>
      </c>
      <c r="O2904">
        <v>0</v>
      </c>
    </row>
    <row r="2905" spans="3:18" x14ac:dyDescent="0.25">
      <c r="C2905" t="s">
        <v>481</v>
      </c>
      <c r="D2905" t="s">
        <v>176</v>
      </c>
      <c r="E2905">
        <v>220144</v>
      </c>
      <c r="H2905" t="s">
        <v>1512</v>
      </c>
      <c r="K2905">
        <v>0</v>
      </c>
      <c r="M2905">
        <v>0</v>
      </c>
      <c r="O2905">
        <v>0</v>
      </c>
    </row>
    <row r="2906" spans="3:18" x14ac:dyDescent="0.25">
      <c r="E2906" t="s">
        <v>1513</v>
      </c>
      <c r="K2906">
        <v>0</v>
      </c>
      <c r="M2906">
        <v>0</v>
      </c>
      <c r="O2906">
        <v>0</v>
      </c>
      <c r="R2906" t="s">
        <v>201</v>
      </c>
    </row>
    <row r="2907" spans="3:18" x14ac:dyDescent="0.25">
      <c r="C2907" t="s">
        <v>481</v>
      </c>
      <c r="D2907" t="s">
        <v>176</v>
      </c>
      <c r="E2907">
        <v>220113</v>
      </c>
      <c r="H2907" t="s">
        <v>1514</v>
      </c>
      <c r="K2907">
        <v>0</v>
      </c>
      <c r="M2907">
        <v>0</v>
      </c>
      <c r="O2907">
        <v>0</v>
      </c>
    </row>
    <row r="2908" spans="3:18" x14ac:dyDescent="0.25">
      <c r="C2908" t="s">
        <v>481</v>
      </c>
      <c r="D2908" t="s">
        <v>176</v>
      </c>
      <c r="E2908">
        <v>220143</v>
      </c>
      <c r="H2908" t="s">
        <v>1514</v>
      </c>
      <c r="K2908">
        <v>0</v>
      </c>
      <c r="M2908">
        <v>0</v>
      </c>
      <c r="O2908">
        <v>0</v>
      </c>
    </row>
    <row r="2909" spans="3:18" x14ac:dyDescent="0.25">
      <c r="E2909" t="s">
        <v>1515</v>
      </c>
      <c r="K2909">
        <v>0</v>
      </c>
      <c r="M2909">
        <v>0</v>
      </c>
      <c r="O2909">
        <v>0</v>
      </c>
      <c r="R2909" t="s">
        <v>201</v>
      </c>
    </row>
    <row r="2910" spans="3:18" x14ac:dyDescent="0.25">
      <c r="C2910" t="s">
        <v>481</v>
      </c>
      <c r="D2910" t="s">
        <v>176</v>
      </c>
      <c r="E2910">
        <v>220112</v>
      </c>
      <c r="H2910" t="s">
        <v>1516</v>
      </c>
      <c r="K2910">
        <v>0</v>
      </c>
      <c r="M2910">
        <v>0</v>
      </c>
      <c r="O2910">
        <v>0</v>
      </c>
    </row>
    <row r="2911" spans="3:18" x14ac:dyDescent="0.25">
      <c r="C2911" t="s">
        <v>481</v>
      </c>
      <c r="D2911" t="s">
        <v>176</v>
      </c>
      <c r="E2911">
        <v>220142</v>
      </c>
      <c r="H2911" t="s">
        <v>1516</v>
      </c>
      <c r="K2911">
        <v>0</v>
      </c>
      <c r="M2911">
        <v>0</v>
      </c>
      <c r="O2911">
        <v>0</v>
      </c>
    </row>
    <row r="2912" spans="3:18" x14ac:dyDescent="0.25">
      <c r="E2912" t="s">
        <v>1517</v>
      </c>
      <c r="K2912">
        <v>0</v>
      </c>
      <c r="M2912">
        <v>0</v>
      </c>
      <c r="O2912">
        <v>0</v>
      </c>
      <c r="R2912" t="s">
        <v>201</v>
      </c>
    </row>
    <row r="2913" spans="3:18" x14ac:dyDescent="0.25">
      <c r="C2913" t="s">
        <v>481</v>
      </c>
      <c r="D2913" t="s">
        <v>176</v>
      </c>
      <c r="E2913">
        <v>220111</v>
      </c>
      <c r="H2913" t="s">
        <v>1518</v>
      </c>
      <c r="K2913">
        <v>0</v>
      </c>
      <c r="M2913">
        <v>0</v>
      </c>
      <c r="O2913">
        <v>0</v>
      </c>
    </row>
    <row r="2914" spans="3:18" x14ac:dyDescent="0.25">
      <c r="C2914" t="s">
        <v>481</v>
      </c>
      <c r="D2914" t="s">
        <v>176</v>
      </c>
      <c r="E2914">
        <v>220141</v>
      </c>
      <c r="H2914" t="s">
        <v>1518</v>
      </c>
      <c r="K2914">
        <v>0</v>
      </c>
      <c r="M2914">
        <v>0</v>
      </c>
      <c r="O2914">
        <v>0</v>
      </c>
    </row>
    <row r="2915" spans="3:18" x14ac:dyDescent="0.25">
      <c r="C2915" t="s">
        <v>481</v>
      </c>
      <c r="D2915" t="s">
        <v>176</v>
      </c>
      <c r="E2915">
        <v>220203</v>
      </c>
      <c r="H2915" t="s">
        <v>2158</v>
      </c>
      <c r="K2915">
        <v>0</v>
      </c>
      <c r="M2915">
        <v>0</v>
      </c>
      <c r="O2915">
        <v>0</v>
      </c>
    </row>
    <row r="2916" spans="3:18" x14ac:dyDescent="0.25">
      <c r="C2916" t="s">
        <v>481</v>
      </c>
      <c r="D2916" t="s">
        <v>176</v>
      </c>
      <c r="E2916">
        <v>220204</v>
      </c>
      <c r="H2916" t="s">
        <v>2159</v>
      </c>
      <c r="K2916">
        <v>0</v>
      </c>
      <c r="M2916">
        <v>0</v>
      </c>
      <c r="O2916">
        <v>0</v>
      </c>
    </row>
    <row r="2917" spans="3:18" x14ac:dyDescent="0.25">
      <c r="C2917" t="s">
        <v>481</v>
      </c>
      <c r="D2917" t="s">
        <v>176</v>
      </c>
      <c r="E2917">
        <v>220219</v>
      </c>
      <c r="H2917" t="s">
        <v>2160</v>
      </c>
      <c r="K2917">
        <v>0</v>
      </c>
      <c r="M2917">
        <v>0</v>
      </c>
      <c r="O2917">
        <v>0</v>
      </c>
    </row>
    <row r="2918" spans="3:18" x14ac:dyDescent="0.25">
      <c r="E2918" t="s">
        <v>1519</v>
      </c>
      <c r="K2918">
        <v>0</v>
      </c>
      <c r="M2918">
        <v>0</v>
      </c>
      <c r="O2918">
        <v>0</v>
      </c>
      <c r="R2918" t="s">
        <v>201</v>
      </c>
    </row>
    <row r="2919" spans="3:18" x14ac:dyDescent="0.25">
      <c r="C2919" t="s">
        <v>481</v>
      </c>
      <c r="D2919" t="s">
        <v>176</v>
      </c>
      <c r="E2919">
        <v>220000</v>
      </c>
      <c r="H2919" t="s">
        <v>1520</v>
      </c>
      <c r="K2919">
        <v>0</v>
      </c>
      <c r="M2919">
        <v>0</v>
      </c>
      <c r="O2919">
        <v>0</v>
      </c>
    </row>
    <row r="2920" spans="3:18" x14ac:dyDescent="0.25">
      <c r="E2920" t="s">
        <v>1521</v>
      </c>
      <c r="K2920">
        <v>0</v>
      </c>
      <c r="M2920">
        <v>0</v>
      </c>
      <c r="O2920">
        <v>0</v>
      </c>
      <c r="R2920" t="s">
        <v>201</v>
      </c>
    </row>
    <row r="2921" spans="3:18" x14ac:dyDescent="0.25">
      <c r="C2921" t="s">
        <v>481</v>
      </c>
      <c r="D2921" t="s">
        <v>176</v>
      </c>
      <c r="E2921">
        <v>220110</v>
      </c>
      <c r="H2921" t="s">
        <v>1522</v>
      </c>
      <c r="K2921">
        <v>0</v>
      </c>
      <c r="M2921">
        <v>0</v>
      </c>
      <c r="O2921">
        <v>0</v>
      </c>
    </row>
    <row r="2922" spans="3:18" x14ac:dyDescent="0.25">
      <c r="C2922" t="s">
        <v>481</v>
      </c>
      <c r="D2922" t="s">
        <v>176</v>
      </c>
      <c r="E2922">
        <v>220140</v>
      </c>
      <c r="H2922" t="s">
        <v>1522</v>
      </c>
      <c r="K2922">
        <v>0</v>
      </c>
      <c r="M2922">
        <v>0</v>
      </c>
      <c r="O2922">
        <v>0</v>
      </c>
    </row>
    <row r="2923" spans="3:18" x14ac:dyDescent="0.25">
      <c r="C2923" t="s">
        <v>481</v>
      </c>
      <c r="D2923" t="s">
        <v>176</v>
      </c>
      <c r="E2923">
        <v>220154</v>
      </c>
      <c r="H2923" t="s">
        <v>2161</v>
      </c>
      <c r="K2923">
        <v>0</v>
      </c>
      <c r="M2923">
        <v>0</v>
      </c>
      <c r="O2923">
        <v>0</v>
      </c>
    </row>
    <row r="2924" spans="3:18" x14ac:dyDescent="0.25">
      <c r="E2924" t="s">
        <v>1523</v>
      </c>
      <c r="K2924">
        <v>0</v>
      </c>
      <c r="M2924">
        <v>0</v>
      </c>
      <c r="O2924">
        <v>0</v>
      </c>
      <c r="R2924" t="s">
        <v>201</v>
      </c>
    </row>
    <row r="2925" spans="3:18" x14ac:dyDescent="0.25">
      <c r="C2925" t="s">
        <v>481</v>
      </c>
      <c r="D2925" t="s">
        <v>176</v>
      </c>
      <c r="E2925">
        <v>220100</v>
      </c>
      <c r="H2925" t="s">
        <v>1524</v>
      </c>
      <c r="K2925">
        <v>0</v>
      </c>
      <c r="M2925">
        <v>0</v>
      </c>
      <c r="O2925">
        <v>0</v>
      </c>
    </row>
    <row r="2926" spans="3:18" x14ac:dyDescent="0.25">
      <c r="C2926" t="s">
        <v>481</v>
      </c>
      <c r="D2926" t="s">
        <v>176</v>
      </c>
      <c r="E2926">
        <v>220130</v>
      </c>
      <c r="H2926" t="s">
        <v>1524</v>
      </c>
      <c r="K2926">
        <v>0</v>
      </c>
      <c r="M2926">
        <v>0</v>
      </c>
      <c r="O2926">
        <v>0</v>
      </c>
    </row>
    <row r="2927" spans="3:18" x14ac:dyDescent="0.25">
      <c r="E2927" t="s">
        <v>1525</v>
      </c>
      <c r="K2927">
        <v>0</v>
      </c>
      <c r="M2927">
        <v>0</v>
      </c>
      <c r="O2927">
        <v>0</v>
      </c>
      <c r="R2927" t="s">
        <v>201</v>
      </c>
    </row>
    <row r="2928" spans="3:18" x14ac:dyDescent="0.25">
      <c r="C2928" t="s">
        <v>481</v>
      </c>
      <c r="D2928" t="s">
        <v>176</v>
      </c>
      <c r="E2928">
        <v>220101</v>
      </c>
      <c r="H2928" t="s">
        <v>1526</v>
      </c>
      <c r="K2928">
        <v>0</v>
      </c>
      <c r="M2928">
        <v>0</v>
      </c>
      <c r="O2928">
        <v>0</v>
      </c>
    </row>
    <row r="2929" spans="3:18" x14ac:dyDescent="0.25">
      <c r="C2929" t="s">
        <v>481</v>
      </c>
      <c r="D2929" t="s">
        <v>176</v>
      </c>
      <c r="E2929">
        <v>220131</v>
      </c>
      <c r="H2929" t="s">
        <v>1526</v>
      </c>
      <c r="K2929">
        <v>0</v>
      </c>
      <c r="M2929">
        <v>0</v>
      </c>
      <c r="O2929">
        <v>0</v>
      </c>
    </row>
    <row r="2930" spans="3:18" x14ac:dyDescent="0.25">
      <c r="E2930" t="s">
        <v>1527</v>
      </c>
      <c r="K2930">
        <v>0</v>
      </c>
      <c r="M2930">
        <v>0</v>
      </c>
      <c r="O2930">
        <v>0</v>
      </c>
      <c r="R2930" t="s">
        <v>201</v>
      </c>
    </row>
    <row r="2931" spans="3:18" x14ac:dyDescent="0.25">
      <c r="C2931" t="s">
        <v>481</v>
      </c>
      <c r="D2931" t="s">
        <v>176</v>
      </c>
      <c r="E2931">
        <v>220102</v>
      </c>
      <c r="H2931" t="s">
        <v>1528</v>
      </c>
      <c r="K2931">
        <v>0</v>
      </c>
      <c r="M2931">
        <v>0</v>
      </c>
      <c r="O2931">
        <v>0</v>
      </c>
    </row>
    <row r="2932" spans="3:18" x14ac:dyDescent="0.25">
      <c r="C2932" t="s">
        <v>481</v>
      </c>
      <c r="D2932" t="s">
        <v>176</v>
      </c>
      <c r="E2932">
        <v>220121</v>
      </c>
      <c r="H2932" t="s">
        <v>1529</v>
      </c>
      <c r="K2932">
        <v>0</v>
      </c>
      <c r="M2932">
        <v>0</v>
      </c>
      <c r="O2932">
        <v>0</v>
      </c>
    </row>
    <row r="2933" spans="3:18" x14ac:dyDescent="0.25">
      <c r="C2933" t="s">
        <v>481</v>
      </c>
      <c r="D2933" t="s">
        <v>176</v>
      </c>
      <c r="E2933">
        <v>220132</v>
      </c>
      <c r="H2933" t="s">
        <v>1528</v>
      </c>
      <c r="K2933">
        <v>0</v>
      </c>
      <c r="M2933">
        <v>0</v>
      </c>
      <c r="O2933">
        <v>0</v>
      </c>
    </row>
    <row r="2934" spans="3:18" x14ac:dyDescent="0.25">
      <c r="C2934" t="s">
        <v>481</v>
      </c>
      <c r="D2934" t="s">
        <v>176</v>
      </c>
      <c r="E2934">
        <v>220151</v>
      </c>
      <c r="H2934" t="s">
        <v>1529</v>
      </c>
      <c r="K2934">
        <v>0</v>
      </c>
      <c r="M2934">
        <v>0</v>
      </c>
      <c r="O2934">
        <v>0</v>
      </c>
    </row>
    <row r="2935" spans="3:18" x14ac:dyDescent="0.25">
      <c r="C2935" t="s">
        <v>481</v>
      </c>
      <c r="D2935" t="s">
        <v>176</v>
      </c>
      <c r="E2935">
        <v>220156</v>
      </c>
      <c r="H2935" t="s">
        <v>2162</v>
      </c>
      <c r="K2935">
        <v>0</v>
      </c>
      <c r="M2935">
        <v>0</v>
      </c>
      <c r="O2935">
        <v>0</v>
      </c>
    </row>
    <row r="2936" spans="3:18" x14ac:dyDescent="0.25">
      <c r="C2936" t="s">
        <v>481</v>
      </c>
      <c r="D2936" t="s">
        <v>176</v>
      </c>
      <c r="E2936">
        <v>220159</v>
      </c>
      <c r="H2936" t="s">
        <v>2163</v>
      </c>
      <c r="K2936">
        <v>0</v>
      </c>
      <c r="M2936">
        <v>0</v>
      </c>
      <c r="O2936">
        <v>0</v>
      </c>
    </row>
    <row r="2937" spans="3:18" x14ac:dyDescent="0.25">
      <c r="C2937" t="s">
        <v>481</v>
      </c>
      <c r="D2937" t="s">
        <v>176</v>
      </c>
      <c r="E2937">
        <v>220210</v>
      </c>
      <c r="H2937" t="s">
        <v>2164</v>
      </c>
      <c r="K2937">
        <v>0</v>
      </c>
      <c r="M2937">
        <v>0</v>
      </c>
      <c r="O2937">
        <v>0</v>
      </c>
    </row>
    <row r="2938" spans="3:18" x14ac:dyDescent="0.25">
      <c r="E2938" t="s">
        <v>1530</v>
      </c>
      <c r="K2938">
        <v>0</v>
      </c>
      <c r="M2938">
        <v>0</v>
      </c>
      <c r="O2938">
        <v>0</v>
      </c>
      <c r="R2938" t="s">
        <v>201</v>
      </c>
    </row>
    <row r="2939" spans="3:18" x14ac:dyDescent="0.25">
      <c r="C2939" t="s">
        <v>481</v>
      </c>
      <c r="D2939" t="s">
        <v>176</v>
      </c>
      <c r="E2939">
        <v>220103</v>
      </c>
      <c r="H2939" t="s">
        <v>1531</v>
      </c>
      <c r="K2939">
        <v>0</v>
      </c>
      <c r="M2939">
        <v>0</v>
      </c>
      <c r="O2939">
        <v>0</v>
      </c>
    </row>
    <row r="2940" spans="3:18" x14ac:dyDescent="0.25">
      <c r="C2940" t="s">
        <v>481</v>
      </c>
      <c r="D2940" t="s">
        <v>176</v>
      </c>
      <c r="E2940">
        <v>220133</v>
      </c>
      <c r="H2940" t="s">
        <v>1531</v>
      </c>
      <c r="K2940">
        <v>0</v>
      </c>
      <c r="M2940">
        <v>0</v>
      </c>
      <c r="O2940">
        <v>0</v>
      </c>
    </row>
    <row r="2941" spans="3:18" x14ac:dyDescent="0.25">
      <c r="E2941" t="s">
        <v>1532</v>
      </c>
      <c r="K2941">
        <v>0</v>
      </c>
      <c r="M2941">
        <v>0</v>
      </c>
      <c r="O2941">
        <v>0</v>
      </c>
      <c r="R2941" t="s">
        <v>201</v>
      </c>
    </row>
    <row r="2942" spans="3:18" x14ac:dyDescent="0.25">
      <c r="C2942" t="s">
        <v>481</v>
      </c>
      <c r="D2942" t="s">
        <v>176</v>
      </c>
      <c r="E2942">
        <v>220001</v>
      </c>
      <c r="H2942" t="s">
        <v>1533</v>
      </c>
      <c r="K2942">
        <v>0</v>
      </c>
      <c r="M2942">
        <v>0</v>
      </c>
      <c r="O2942">
        <v>0</v>
      </c>
    </row>
    <row r="2943" spans="3:18" x14ac:dyDescent="0.25">
      <c r="E2943" t="s">
        <v>1534</v>
      </c>
      <c r="K2943">
        <v>0</v>
      </c>
      <c r="M2943">
        <v>0</v>
      </c>
      <c r="O2943">
        <v>0</v>
      </c>
      <c r="R2943" t="s">
        <v>201</v>
      </c>
    </row>
    <row r="2944" spans="3:18" x14ac:dyDescent="0.25">
      <c r="C2944" t="s">
        <v>481</v>
      </c>
      <c r="D2944" t="s">
        <v>176</v>
      </c>
      <c r="E2944">
        <v>220104</v>
      </c>
      <c r="H2944" t="s">
        <v>1535</v>
      </c>
      <c r="K2944">
        <v>0</v>
      </c>
      <c r="M2944">
        <v>0</v>
      </c>
      <c r="O2944">
        <v>0</v>
      </c>
    </row>
    <row r="2945" spans="3:18" x14ac:dyDescent="0.25">
      <c r="C2945" t="s">
        <v>481</v>
      </c>
      <c r="D2945" t="s">
        <v>176</v>
      </c>
      <c r="E2945">
        <v>220134</v>
      </c>
      <c r="H2945" t="s">
        <v>1535</v>
      </c>
      <c r="K2945">
        <v>0</v>
      </c>
      <c r="M2945">
        <v>0</v>
      </c>
      <c r="O2945">
        <v>0</v>
      </c>
    </row>
    <row r="2946" spans="3:18" x14ac:dyDescent="0.25">
      <c r="C2946" t="s">
        <v>481</v>
      </c>
      <c r="D2946" t="s">
        <v>176</v>
      </c>
      <c r="E2946">
        <v>220155</v>
      </c>
      <c r="H2946" t="s">
        <v>2165</v>
      </c>
      <c r="K2946">
        <v>0</v>
      </c>
      <c r="M2946">
        <v>0</v>
      </c>
      <c r="O2946">
        <v>0</v>
      </c>
    </row>
    <row r="2947" spans="3:18" x14ac:dyDescent="0.25">
      <c r="E2947" t="s">
        <v>346</v>
      </c>
      <c r="K2947">
        <v>0</v>
      </c>
      <c r="M2947">
        <v>0</v>
      </c>
      <c r="O2947">
        <v>0</v>
      </c>
      <c r="R2947" t="s">
        <v>201</v>
      </c>
    </row>
    <row r="2948" spans="3:18" x14ac:dyDescent="0.25">
      <c r="C2948" t="s">
        <v>481</v>
      </c>
      <c r="D2948" t="s">
        <v>176</v>
      </c>
      <c r="E2948">
        <v>220105</v>
      </c>
      <c r="H2948" t="s">
        <v>1541</v>
      </c>
      <c r="K2948">
        <v>0</v>
      </c>
      <c r="M2948">
        <v>0</v>
      </c>
      <c r="O2948">
        <v>0</v>
      </c>
    </row>
    <row r="2949" spans="3:18" x14ac:dyDescent="0.25">
      <c r="C2949" t="s">
        <v>481</v>
      </c>
      <c r="D2949" t="s">
        <v>176</v>
      </c>
      <c r="E2949">
        <v>220107</v>
      </c>
      <c r="H2949" t="s">
        <v>1542</v>
      </c>
      <c r="K2949">
        <v>0</v>
      </c>
      <c r="M2949">
        <v>0</v>
      </c>
      <c r="O2949">
        <v>0</v>
      </c>
    </row>
    <row r="2950" spans="3:18" x14ac:dyDescent="0.25">
      <c r="C2950" t="s">
        <v>481</v>
      </c>
      <c r="D2950" t="s">
        <v>176</v>
      </c>
      <c r="E2950">
        <v>220135</v>
      </c>
      <c r="H2950" t="s">
        <v>1541</v>
      </c>
      <c r="K2950">
        <v>0</v>
      </c>
      <c r="M2950">
        <v>0</v>
      </c>
      <c r="O2950">
        <v>0</v>
      </c>
    </row>
    <row r="2951" spans="3:18" x14ac:dyDescent="0.25">
      <c r="C2951" t="s">
        <v>481</v>
      </c>
      <c r="D2951" t="s">
        <v>176</v>
      </c>
      <c r="E2951">
        <v>220137</v>
      </c>
      <c r="H2951" t="s">
        <v>1542</v>
      </c>
      <c r="K2951">
        <v>0</v>
      </c>
      <c r="M2951">
        <v>0</v>
      </c>
      <c r="O2951">
        <v>0</v>
      </c>
    </row>
    <row r="2952" spans="3:18" x14ac:dyDescent="0.25">
      <c r="E2952" t="s">
        <v>1543</v>
      </c>
      <c r="K2952">
        <v>0</v>
      </c>
      <c r="M2952">
        <v>0</v>
      </c>
      <c r="O2952">
        <v>0</v>
      </c>
      <c r="R2952" t="s">
        <v>201</v>
      </c>
    </row>
    <row r="2953" spans="3:18" x14ac:dyDescent="0.25">
      <c r="C2953" t="s">
        <v>481</v>
      </c>
      <c r="D2953" t="s">
        <v>176</v>
      </c>
      <c r="E2953">
        <v>220002</v>
      </c>
      <c r="H2953" t="s">
        <v>1544</v>
      </c>
      <c r="K2953">
        <v>0</v>
      </c>
      <c r="M2953">
        <v>0</v>
      </c>
      <c r="O2953">
        <v>0</v>
      </c>
    </row>
    <row r="2954" spans="3:18" x14ac:dyDescent="0.25">
      <c r="E2954" t="s">
        <v>1545</v>
      </c>
      <c r="K2954">
        <v>0</v>
      </c>
      <c r="M2954">
        <v>0</v>
      </c>
      <c r="O2954">
        <v>0</v>
      </c>
      <c r="R2954" t="s">
        <v>201</v>
      </c>
    </row>
    <row r="2955" spans="3:18" x14ac:dyDescent="0.25">
      <c r="C2955" t="s">
        <v>481</v>
      </c>
      <c r="D2955" t="s">
        <v>176</v>
      </c>
      <c r="E2955">
        <v>220106</v>
      </c>
      <c r="H2955" t="s">
        <v>1546</v>
      </c>
      <c r="K2955">
        <v>0</v>
      </c>
      <c r="M2955">
        <v>0</v>
      </c>
      <c r="O2955">
        <v>0</v>
      </c>
    </row>
    <row r="2956" spans="3:18" x14ac:dyDescent="0.25">
      <c r="C2956" t="s">
        <v>481</v>
      </c>
      <c r="D2956" t="s">
        <v>176</v>
      </c>
      <c r="E2956">
        <v>220136</v>
      </c>
      <c r="H2956" t="s">
        <v>1546</v>
      </c>
      <c r="K2956">
        <v>0</v>
      </c>
      <c r="M2956">
        <v>0</v>
      </c>
      <c r="O2956">
        <v>0</v>
      </c>
    </row>
    <row r="2957" spans="3:18" x14ac:dyDescent="0.25">
      <c r="E2957" t="s">
        <v>1547</v>
      </c>
      <c r="K2957">
        <v>0</v>
      </c>
      <c r="M2957">
        <v>0</v>
      </c>
      <c r="O2957">
        <v>0</v>
      </c>
      <c r="R2957" t="s">
        <v>201</v>
      </c>
    </row>
    <row r="2958" spans="3:18" x14ac:dyDescent="0.25">
      <c r="C2958" t="s">
        <v>481</v>
      </c>
      <c r="D2958" t="s">
        <v>176</v>
      </c>
      <c r="E2958">
        <v>220003</v>
      </c>
      <c r="H2958" t="s">
        <v>1548</v>
      </c>
      <c r="K2958">
        <v>0</v>
      </c>
      <c r="M2958">
        <v>0</v>
      </c>
      <c r="O2958">
        <v>0</v>
      </c>
    </row>
    <row r="2959" spans="3:18" x14ac:dyDescent="0.25">
      <c r="E2959" t="s">
        <v>1549</v>
      </c>
      <c r="K2959">
        <v>0</v>
      </c>
      <c r="M2959">
        <v>0</v>
      </c>
      <c r="O2959">
        <v>0</v>
      </c>
      <c r="R2959" t="s">
        <v>201</v>
      </c>
    </row>
    <row r="2960" spans="3:18" x14ac:dyDescent="0.25">
      <c r="C2960" t="s">
        <v>481</v>
      </c>
      <c r="D2960" t="s">
        <v>176</v>
      </c>
      <c r="E2960">
        <v>220108</v>
      </c>
      <c r="H2960" t="s">
        <v>1550</v>
      </c>
      <c r="K2960">
        <v>0</v>
      </c>
      <c r="M2960">
        <v>0</v>
      </c>
      <c r="O2960">
        <v>0</v>
      </c>
    </row>
    <row r="2961" spans="3:18" x14ac:dyDescent="0.25">
      <c r="C2961" t="s">
        <v>481</v>
      </c>
      <c r="D2961" t="s">
        <v>176</v>
      </c>
      <c r="E2961">
        <v>220138</v>
      </c>
      <c r="H2961" t="s">
        <v>1550</v>
      </c>
      <c r="K2961">
        <v>0</v>
      </c>
      <c r="M2961">
        <v>0</v>
      </c>
      <c r="O2961">
        <v>0</v>
      </c>
    </row>
    <row r="2962" spans="3:18" x14ac:dyDescent="0.25">
      <c r="E2962" t="s">
        <v>1503</v>
      </c>
      <c r="K2962">
        <v>0</v>
      </c>
      <c r="M2962">
        <v>0</v>
      </c>
      <c r="O2962">
        <v>0</v>
      </c>
      <c r="R2962" t="s">
        <v>201</v>
      </c>
    </row>
    <row r="2963" spans="3:18" x14ac:dyDescent="0.25">
      <c r="C2963" t="s">
        <v>481</v>
      </c>
      <c r="D2963" t="s">
        <v>176</v>
      </c>
      <c r="E2963">
        <v>220109</v>
      </c>
      <c r="H2963" t="s">
        <v>1551</v>
      </c>
      <c r="K2963">
        <v>0</v>
      </c>
      <c r="M2963">
        <v>0</v>
      </c>
      <c r="O2963">
        <v>0</v>
      </c>
    </row>
    <row r="2964" spans="3:18" x14ac:dyDescent="0.25">
      <c r="C2964" t="s">
        <v>481</v>
      </c>
      <c r="D2964" t="s">
        <v>176</v>
      </c>
      <c r="E2964">
        <v>220139</v>
      </c>
      <c r="H2964" t="s">
        <v>1551</v>
      </c>
      <c r="K2964">
        <v>0</v>
      </c>
      <c r="M2964">
        <v>0</v>
      </c>
      <c r="O2964">
        <v>0</v>
      </c>
    </row>
    <row r="2965" spans="3:18" x14ac:dyDescent="0.25">
      <c r="E2965" t="s">
        <v>1552</v>
      </c>
      <c r="K2965">
        <v>0</v>
      </c>
      <c r="M2965">
        <v>0</v>
      </c>
      <c r="O2965">
        <v>0</v>
      </c>
      <c r="R2965" t="s">
        <v>201</v>
      </c>
    </row>
    <row r="2966" spans="3:18" x14ac:dyDescent="0.25">
      <c r="E2966" t="s">
        <v>347</v>
      </c>
      <c r="K2966" s="40">
        <v>-2110402057.3199999</v>
      </c>
      <c r="M2966" s="40">
        <v>-2126560373.9200001</v>
      </c>
      <c r="O2966" s="40">
        <v>16158316.6</v>
      </c>
      <c r="Q2966">
        <v>0.8</v>
      </c>
      <c r="R2966" t="s">
        <v>325</v>
      </c>
    </row>
    <row r="2968" spans="3:18" x14ac:dyDescent="0.25">
      <c r="E2968" t="s">
        <v>348</v>
      </c>
    </row>
    <row r="2969" spans="3:18" x14ac:dyDescent="0.25">
      <c r="C2969" t="s">
        <v>481</v>
      </c>
      <c r="D2969" t="s">
        <v>176</v>
      </c>
      <c r="E2969">
        <v>380000</v>
      </c>
      <c r="H2969" t="s">
        <v>351</v>
      </c>
      <c r="K2969" s="40">
        <v>-8837650</v>
      </c>
      <c r="M2969" s="40">
        <v>-8865600</v>
      </c>
      <c r="O2969" s="40">
        <v>27950</v>
      </c>
      <c r="Q2969">
        <v>0.3</v>
      </c>
    </row>
    <row r="2970" spans="3:18" x14ac:dyDescent="0.25">
      <c r="C2970" t="s">
        <v>481</v>
      </c>
      <c r="D2970" t="s">
        <v>176</v>
      </c>
      <c r="E2970">
        <v>380002</v>
      </c>
      <c r="H2970" t="s">
        <v>2166</v>
      </c>
      <c r="K2970">
        <v>0</v>
      </c>
      <c r="M2970">
        <v>0</v>
      </c>
      <c r="O2970">
        <v>0</v>
      </c>
    </row>
    <row r="2971" spans="3:18" x14ac:dyDescent="0.25">
      <c r="K2971" s="40">
        <v>-8837650</v>
      </c>
      <c r="M2971" s="40">
        <v>-8865600</v>
      </c>
      <c r="O2971" s="40">
        <v>27950</v>
      </c>
      <c r="Q2971">
        <v>0.3</v>
      </c>
      <c r="R2971" t="s">
        <v>201</v>
      </c>
    </row>
    <row r="2972" spans="3:18" x14ac:dyDescent="0.25">
      <c r="C2972" t="s">
        <v>481</v>
      </c>
      <c r="D2972" t="s">
        <v>176</v>
      </c>
      <c r="E2972">
        <v>380001</v>
      </c>
      <c r="H2972" t="s">
        <v>2167</v>
      </c>
      <c r="K2972">
        <v>0</v>
      </c>
      <c r="M2972">
        <v>0</v>
      </c>
      <c r="O2972">
        <v>0</v>
      </c>
    </row>
    <row r="2973" spans="3:18" x14ac:dyDescent="0.25">
      <c r="K2973">
        <v>0</v>
      </c>
      <c r="M2973">
        <v>0</v>
      </c>
      <c r="O2973">
        <v>0</v>
      </c>
      <c r="R2973" t="s">
        <v>201</v>
      </c>
    </row>
    <row r="2974" spans="3:18" x14ac:dyDescent="0.25">
      <c r="C2974" t="s">
        <v>481</v>
      </c>
      <c r="D2974" t="s">
        <v>176</v>
      </c>
      <c r="E2974">
        <v>300000</v>
      </c>
      <c r="H2974" t="s">
        <v>675</v>
      </c>
      <c r="K2974" s="40">
        <v>-2708665284</v>
      </c>
      <c r="M2974" s="40">
        <v>-2708665284</v>
      </c>
      <c r="O2974">
        <v>0</v>
      </c>
    </row>
    <row r="2975" spans="3:18" x14ac:dyDescent="0.25">
      <c r="E2975" t="s">
        <v>676</v>
      </c>
      <c r="K2975" s="40">
        <v>-2708665284</v>
      </c>
      <c r="M2975" s="40">
        <v>-2708665284</v>
      </c>
      <c r="O2975">
        <v>0</v>
      </c>
      <c r="R2975" t="s">
        <v>201</v>
      </c>
    </row>
    <row r="2976" spans="3:18" x14ac:dyDescent="0.25">
      <c r="C2976" t="s">
        <v>481</v>
      </c>
      <c r="D2976" t="s">
        <v>176</v>
      </c>
      <c r="E2976">
        <v>300001</v>
      </c>
      <c r="H2976" t="s">
        <v>677</v>
      </c>
      <c r="K2976" s="40">
        <v>-250000000</v>
      </c>
      <c r="M2976" s="40">
        <v>-250000000</v>
      </c>
      <c r="O2976">
        <v>0</v>
      </c>
    </row>
    <row r="2977" spans="1:18" x14ac:dyDescent="0.25">
      <c r="K2977" s="40">
        <v>-250000000</v>
      </c>
      <c r="M2977" s="40">
        <v>-250000000</v>
      </c>
      <c r="O2977">
        <v>0</v>
      </c>
      <c r="R2977" t="s">
        <v>201</v>
      </c>
    </row>
    <row r="2978" spans="1:18" x14ac:dyDescent="0.25">
      <c r="C2978" t="s">
        <v>481</v>
      </c>
      <c r="D2978" t="s">
        <v>176</v>
      </c>
      <c r="E2978">
        <v>399999</v>
      </c>
      <c r="H2978" t="s">
        <v>353</v>
      </c>
      <c r="K2978" s="40">
        <v>1226494031.0599999</v>
      </c>
      <c r="M2978" s="40">
        <v>1226494031.0599999</v>
      </c>
      <c r="O2978">
        <v>0</v>
      </c>
    </row>
    <row r="2979" spans="1:18" x14ac:dyDescent="0.25">
      <c r="E2979" t="s">
        <v>354</v>
      </c>
      <c r="K2979" s="40">
        <v>1226494031.0599999</v>
      </c>
      <c r="M2979" s="40">
        <v>1226494031.0599999</v>
      </c>
      <c r="O2979">
        <v>0</v>
      </c>
      <c r="R2979" t="s">
        <v>201</v>
      </c>
    </row>
    <row r="2980" spans="1:18" x14ac:dyDescent="0.25">
      <c r="E2980" t="s">
        <v>355</v>
      </c>
      <c r="K2980" s="40">
        <v>-64777488.869999997</v>
      </c>
      <c r="M2980" s="40">
        <v>-7611661.1200000001</v>
      </c>
      <c r="O2980" s="40">
        <v>-57165827.75</v>
      </c>
      <c r="Q2980">
        <v>-751</v>
      </c>
      <c r="R2980" t="s">
        <v>201</v>
      </c>
    </row>
    <row r="2981" spans="1:18" x14ac:dyDescent="0.25">
      <c r="E2981" t="s">
        <v>356</v>
      </c>
      <c r="K2981" s="40">
        <v>-1805786391.8099999</v>
      </c>
      <c r="M2981" s="40">
        <v>-1748648514.0599999</v>
      </c>
      <c r="O2981" s="40">
        <v>-57137877.75</v>
      </c>
      <c r="Q2981">
        <v>-3.3</v>
      </c>
      <c r="R2981" t="s">
        <v>325</v>
      </c>
    </row>
    <row r="2983" spans="1:18" x14ac:dyDescent="0.25">
      <c r="E2983" t="s">
        <v>357</v>
      </c>
      <c r="K2983" s="40">
        <v>-3916188449.1300001</v>
      </c>
      <c r="M2983" s="40">
        <v>-3875208887.98</v>
      </c>
      <c r="O2983" s="40">
        <v>-40979561.149999999</v>
      </c>
      <c r="Q2983">
        <v>-1.1000000000000001</v>
      </c>
      <c r="R2983" t="s">
        <v>327</v>
      </c>
    </row>
    <row r="2986" spans="1:18" x14ac:dyDescent="0.25">
      <c r="A2986" t="s">
        <v>2711</v>
      </c>
    </row>
    <row r="2987" spans="1:18" x14ac:dyDescent="0.25">
      <c r="A2987" t="s">
        <v>678</v>
      </c>
    </row>
    <row r="2989" spans="1:18" x14ac:dyDescent="0.25">
      <c r="A2989" t="s">
        <v>173</v>
      </c>
      <c r="F2989" t="s">
        <v>481</v>
      </c>
      <c r="G2989" t="s">
        <v>175</v>
      </c>
      <c r="I2989" t="s">
        <v>176</v>
      </c>
      <c r="N2989" t="s">
        <v>177</v>
      </c>
      <c r="P2989" t="s">
        <v>11</v>
      </c>
    </row>
    <row r="2991" spans="1:18" x14ac:dyDescent="0.25">
      <c r="B2991" t="s">
        <v>178</v>
      </c>
      <c r="C2991" t="s">
        <v>179</v>
      </c>
      <c r="D2991" t="s">
        <v>180</v>
      </c>
      <c r="E2991" t="s">
        <v>181</v>
      </c>
      <c r="J2991" t="s">
        <v>182</v>
      </c>
      <c r="L2991" t="s">
        <v>183</v>
      </c>
      <c r="O2991" t="s">
        <v>184</v>
      </c>
      <c r="Q2991" t="s">
        <v>185</v>
      </c>
      <c r="R2991" t="s">
        <v>186</v>
      </c>
    </row>
    <row r="2992" spans="1:18" x14ac:dyDescent="0.25">
      <c r="B2992" t="s">
        <v>187</v>
      </c>
      <c r="C2992" t="s">
        <v>188</v>
      </c>
      <c r="D2992" t="s">
        <v>189</v>
      </c>
      <c r="J2992" t="s">
        <v>2707</v>
      </c>
      <c r="L2992" t="s">
        <v>190</v>
      </c>
      <c r="O2992" t="s">
        <v>192</v>
      </c>
      <c r="Q2992" t="s">
        <v>193</v>
      </c>
      <c r="R2992" t="s">
        <v>194</v>
      </c>
    </row>
    <row r="2994" spans="3:18" x14ac:dyDescent="0.25">
      <c r="E2994" t="s">
        <v>359</v>
      </c>
    </row>
    <row r="2995" spans="3:18" x14ac:dyDescent="0.25">
      <c r="E2995" t="s">
        <v>360</v>
      </c>
    </row>
    <row r="2996" spans="3:18" x14ac:dyDescent="0.25">
      <c r="E2996" t="s">
        <v>361</v>
      </c>
    </row>
    <row r="2997" spans="3:18" x14ac:dyDescent="0.25">
      <c r="E2997" t="s">
        <v>362</v>
      </c>
    </row>
    <row r="2998" spans="3:18" x14ac:dyDescent="0.25">
      <c r="C2998" t="s">
        <v>481</v>
      </c>
      <c r="D2998" t="s">
        <v>176</v>
      </c>
      <c r="E2998">
        <v>400110</v>
      </c>
      <c r="H2998" t="s">
        <v>2168</v>
      </c>
      <c r="K2998">
        <v>0</v>
      </c>
      <c r="M2998">
        <v>0</v>
      </c>
      <c r="O2998">
        <v>0</v>
      </c>
    </row>
    <row r="2999" spans="3:18" x14ac:dyDescent="0.25">
      <c r="K2999">
        <v>0</v>
      </c>
      <c r="M2999">
        <v>0</v>
      </c>
      <c r="O2999">
        <v>0</v>
      </c>
      <c r="R2999" t="s">
        <v>364</v>
      </c>
    </row>
    <row r="3000" spans="3:18" x14ac:dyDescent="0.25">
      <c r="C3000" t="s">
        <v>481</v>
      </c>
      <c r="D3000" t="s">
        <v>176</v>
      </c>
      <c r="E3000">
        <v>400104</v>
      </c>
      <c r="H3000" t="s">
        <v>1555</v>
      </c>
      <c r="K3000">
        <v>0</v>
      </c>
      <c r="M3000">
        <v>0</v>
      </c>
      <c r="O3000">
        <v>0</v>
      </c>
    </row>
    <row r="3001" spans="3:18" x14ac:dyDescent="0.25">
      <c r="K3001">
        <v>0</v>
      </c>
      <c r="M3001">
        <v>0</v>
      </c>
      <c r="O3001">
        <v>0</v>
      </c>
      <c r="R3001" t="s">
        <v>364</v>
      </c>
    </row>
    <row r="3002" spans="3:18" x14ac:dyDescent="0.25">
      <c r="C3002" t="s">
        <v>481</v>
      </c>
      <c r="D3002" t="s">
        <v>176</v>
      </c>
      <c r="E3002">
        <v>400100</v>
      </c>
      <c r="H3002" t="s">
        <v>679</v>
      </c>
      <c r="K3002" s="40">
        <v>-25346868.32</v>
      </c>
      <c r="M3002" s="40">
        <v>-21402418.850000001</v>
      </c>
      <c r="O3002" s="40">
        <v>-3944449.47</v>
      </c>
      <c r="Q3002">
        <v>-18.399999999999999</v>
      </c>
    </row>
    <row r="3003" spans="3:18" x14ac:dyDescent="0.25">
      <c r="C3003" t="s">
        <v>481</v>
      </c>
      <c r="D3003" t="s">
        <v>176</v>
      </c>
      <c r="E3003">
        <v>400105</v>
      </c>
      <c r="H3003" t="s">
        <v>680</v>
      </c>
      <c r="K3003" s="40">
        <v>-1031.25</v>
      </c>
      <c r="M3003" s="40">
        <v>-1031.25</v>
      </c>
      <c r="O3003">
        <v>0</v>
      </c>
    </row>
    <row r="3004" spans="3:18" x14ac:dyDescent="0.25">
      <c r="C3004" t="s">
        <v>481</v>
      </c>
      <c r="D3004" t="s">
        <v>176</v>
      </c>
      <c r="E3004">
        <v>400111</v>
      </c>
      <c r="H3004" t="s">
        <v>2169</v>
      </c>
      <c r="K3004">
        <v>0</v>
      </c>
      <c r="M3004">
        <v>0</v>
      </c>
      <c r="O3004">
        <v>0</v>
      </c>
    </row>
    <row r="3005" spans="3:18" x14ac:dyDescent="0.25">
      <c r="C3005" t="s">
        <v>481</v>
      </c>
      <c r="D3005" t="s">
        <v>176</v>
      </c>
      <c r="E3005">
        <v>400113</v>
      </c>
      <c r="H3005" t="s">
        <v>2170</v>
      </c>
      <c r="K3005">
        <v>0</v>
      </c>
      <c r="M3005">
        <v>0</v>
      </c>
      <c r="O3005">
        <v>0</v>
      </c>
    </row>
    <row r="3006" spans="3:18" x14ac:dyDescent="0.25">
      <c r="C3006" t="s">
        <v>481</v>
      </c>
      <c r="D3006" t="s">
        <v>176</v>
      </c>
      <c r="E3006">
        <v>400115</v>
      </c>
      <c r="H3006" t="s">
        <v>368</v>
      </c>
      <c r="K3006" s="40">
        <v>146343.23000000001</v>
      </c>
      <c r="M3006" s="40">
        <v>143896.59</v>
      </c>
      <c r="O3006" s="40">
        <v>2446.64</v>
      </c>
      <c r="Q3006">
        <v>1.7</v>
      </c>
    </row>
    <row r="3007" spans="3:18" x14ac:dyDescent="0.25">
      <c r="C3007" t="s">
        <v>481</v>
      </c>
      <c r="D3007" t="s">
        <v>176</v>
      </c>
      <c r="E3007">
        <v>400116</v>
      </c>
      <c r="H3007" t="s">
        <v>368</v>
      </c>
      <c r="K3007">
        <v>0</v>
      </c>
      <c r="M3007">
        <v>0</v>
      </c>
      <c r="O3007">
        <v>0</v>
      </c>
    </row>
    <row r="3008" spans="3:18" x14ac:dyDescent="0.25">
      <c r="C3008" t="s">
        <v>481</v>
      </c>
      <c r="D3008" t="s">
        <v>176</v>
      </c>
      <c r="E3008">
        <v>400117</v>
      </c>
      <c r="H3008" t="s">
        <v>2171</v>
      </c>
      <c r="K3008">
        <v>0</v>
      </c>
      <c r="M3008">
        <v>0</v>
      </c>
      <c r="O3008">
        <v>0</v>
      </c>
    </row>
    <row r="3009" spans="3:18" x14ac:dyDescent="0.25">
      <c r="C3009" t="s">
        <v>481</v>
      </c>
      <c r="D3009" t="s">
        <v>176</v>
      </c>
      <c r="E3009">
        <v>400118</v>
      </c>
      <c r="H3009" t="s">
        <v>1557</v>
      </c>
      <c r="K3009">
        <v>0</v>
      </c>
      <c r="M3009">
        <v>0</v>
      </c>
      <c r="O3009">
        <v>0</v>
      </c>
    </row>
    <row r="3010" spans="3:18" x14ac:dyDescent="0.25">
      <c r="C3010" t="s">
        <v>481</v>
      </c>
      <c r="D3010" t="s">
        <v>176</v>
      </c>
      <c r="E3010">
        <v>400119</v>
      </c>
      <c r="H3010" t="s">
        <v>2172</v>
      </c>
      <c r="K3010">
        <v>0</v>
      </c>
      <c r="M3010">
        <v>0</v>
      </c>
      <c r="O3010">
        <v>0</v>
      </c>
    </row>
    <row r="3011" spans="3:18" x14ac:dyDescent="0.25">
      <c r="E3011" t="s">
        <v>681</v>
      </c>
      <c r="K3011" s="40">
        <v>-25201556.34</v>
      </c>
      <c r="M3011" s="40">
        <v>-21259553.510000002</v>
      </c>
      <c r="O3011" s="40">
        <v>-3942002.83</v>
      </c>
      <c r="Q3011">
        <v>-18.5</v>
      </c>
      <c r="R3011" t="s">
        <v>364</v>
      </c>
    </row>
    <row r="3012" spans="3:18" x14ac:dyDescent="0.25">
      <c r="C3012" t="s">
        <v>481</v>
      </c>
      <c r="D3012" t="s">
        <v>176</v>
      </c>
      <c r="E3012">
        <v>400101</v>
      </c>
      <c r="H3012" t="s">
        <v>682</v>
      </c>
      <c r="K3012" s="40">
        <v>-1726209.83</v>
      </c>
      <c r="M3012" s="40">
        <v>-1726209.83</v>
      </c>
      <c r="O3012">
        <v>0</v>
      </c>
    </row>
    <row r="3013" spans="3:18" x14ac:dyDescent="0.25">
      <c r="C3013" t="s">
        <v>481</v>
      </c>
      <c r="D3013" t="s">
        <v>176</v>
      </c>
      <c r="E3013">
        <v>400106</v>
      </c>
      <c r="H3013" t="s">
        <v>2173</v>
      </c>
      <c r="K3013">
        <v>0</v>
      </c>
      <c r="M3013">
        <v>0</v>
      </c>
      <c r="O3013">
        <v>0</v>
      </c>
    </row>
    <row r="3014" spans="3:18" x14ac:dyDescent="0.25">
      <c r="C3014" t="s">
        <v>481</v>
      </c>
      <c r="D3014" t="s">
        <v>176</v>
      </c>
      <c r="E3014">
        <v>400112</v>
      </c>
      <c r="H3014" t="s">
        <v>683</v>
      </c>
      <c r="K3014" s="40">
        <v>-21154.55</v>
      </c>
      <c r="M3014" s="40">
        <v>-18253.07</v>
      </c>
      <c r="O3014" s="40">
        <v>-2901.48</v>
      </c>
      <c r="Q3014">
        <v>-15.9</v>
      </c>
    </row>
    <row r="3015" spans="3:18" x14ac:dyDescent="0.25">
      <c r="C3015" t="s">
        <v>481</v>
      </c>
      <c r="D3015" t="s">
        <v>176</v>
      </c>
      <c r="E3015">
        <v>400114</v>
      </c>
      <c r="H3015" t="s">
        <v>2174</v>
      </c>
      <c r="K3015">
        <v>0</v>
      </c>
      <c r="M3015">
        <v>0</v>
      </c>
      <c r="O3015">
        <v>0</v>
      </c>
    </row>
    <row r="3016" spans="3:18" x14ac:dyDescent="0.25">
      <c r="E3016" t="s">
        <v>684</v>
      </c>
      <c r="K3016" s="40">
        <v>-1747364.38</v>
      </c>
      <c r="M3016" s="40">
        <v>-1744462.9</v>
      </c>
      <c r="O3016" s="40">
        <v>-2901.48</v>
      </c>
      <c r="Q3016">
        <v>-0.2</v>
      </c>
      <c r="R3016" t="s">
        <v>364</v>
      </c>
    </row>
    <row r="3017" spans="3:18" x14ac:dyDescent="0.25">
      <c r="C3017" t="s">
        <v>481</v>
      </c>
      <c r="D3017" t="s">
        <v>176</v>
      </c>
      <c r="E3017">
        <v>400200</v>
      </c>
      <c r="H3017" t="s">
        <v>1559</v>
      </c>
      <c r="K3017">
        <v>0</v>
      </c>
      <c r="M3017">
        <v>0</v>
      </c>
      <c r="O3017">
        <v>0</v>
      </c>
    </row>
    <row r="3018" spans="3:18" x14ac:dyDescent="0.25">
      <c r="C3018" t="s">
        <v>481</v>
      </c>
      <c r="D3018" t="s">
        <v>176</v>
      </c>
      <c r="E3018">
        <v>400201</v>
      </c>
      <c r="H3018" t="s">
        <v>685</v>
      </c>
      <c r="K3018" s="40">
        <v>-316011.58</v>
      </c>
      <c r="M3018" s="40">
        <v>-282531.21000000002</v>
      </c>
      <c r="O3018" s="40">
        <v>-33480.370000000003</v>
      </c>
      <c r="Q3018">
        <v>-11.9</v>
      </c>
    </row>
    <row r="3019" spans="3:18" x14ac:dyDescent="0.25">
      <c r="E3019" t="s">
        <v>373</v>
      </c>
      <c r="K3019" s="40">
        <v>-316011.58</v>
      </c>
      <c r="M3019" s="40">
        <v>-282531.21000000002</v>
      </c>
      <c r="O3019" s="40">
        <v>-33480.370000000003</v>
      </c>
      <c r="Q3019">
        <v>-11.9</v>
      </c>
      <c r="R3019" t="s">
        <v>364</v>
      </c>
    </row>
    <row r="3020" spans="3:18" x14ac:dyDescent="0.25">
      <c r="C3020" t="s">
        <v>481</v>
      </c>
      <c r="D3020" t="s">
        <v>176</v>
      </c>
      <c r="E3020">
        <v>400203</v>
      </c>
      <c r="H3020" t="s">
        <v>1560</v>
      </c>
      <c r="K3020">
        <v>0</v>
      </c>
      <c r="M3020">
        <v>0</v>
      </c>
      <c r="O3020">
        <v>0</v>
      </c>
    </row>
    <row r="3021" spans="3:18" x14ac:dyDescent="0.25">
      <c r="E3021" t="s">
        <v>1561</v>
      </c>
      <c r="K3021">
        <v>0</v>
      </c>
      <c r="M3021">
        <v>0</v>
      </c>
      <c r="O3021">
        <v>0</v>
      </c>
      <c r="R3021" t="s">
        <v>364</v>
      </c>
    </row>
    <row r="3022" spans="3:18" x14ac:dyDescent="0.25">
      <c r="C3022" t="s">
        <v>481</v>
      </c>
      <c r="D3022" t="s">
        <v>176</v>
      </c>
      <c r="E3022">
        <v>400204</v>
      </c>
      <c r="H3022" t="s">
        <v>1562</v>
      </c>
      <c r="K3022">
        <v>0</v>
      </c>
      <c r="M3022">
        <v>0</v>
      </c>
      <c r="O3022">
        <v>0</v>
      </c>
    </row>
    <row r="3023" spans="3:18" x14ac:dyDescent="0.25">
      <c r="K3023">
        <v>0</v>
      </c>
      <c r="M3023">
        <v>0</v>
      </c>
      <c r="O3023">
        <v>0</v>
      </c>
      <c r="R3023" t="s">
        <v>364</v>
      </c>
    </row>
    <row r="3024" spans="3:18" x14ac:dyDescent="0.25">
      <c r="C3024" t="s">
        <v>481</v>
      </c>
      <c r="D3024" t="s">
        <v>176</v>
      </c>
      <c r="E3024">
        <v>400102</v>
      </c>
      <c r="H3024" t="s">
        <v>686</v>
      </c>
      <c r="K3024" s="40">
        <v>-2983398.9</v>
      </c>
      <c r="M3024" s="40">
        <v>-2365277.21</v>
      </c>
      <c r="O3024" s="40">
        <v>-618121.68999999994</v>
      </c>
      <c r="Q3024">
        <v>-26.1</v>
      </c>
    </row>
    <row r="3025" spans="3:18" x14ac:dyDescent="0.25">
      <c r="C3025" t="s">
        <v>481</v>
      </c>
      <c r="D3025" t="s">
        <v>176</v>
      </c>
      <c r="E3025">
        <v>400103</v>
      </c>
      <c r="H3025" t="s">
        <v>686</v>
      </c>
      <c r="K3025" s="40">
        <v>-965676.08</v>
      </c>
      <c r="M3025" s="40">
        <v>-750421.42</v>
      </c>
      <c r="O3025" s="40">
        <v>-215254.66</v>
      </c>
      <c r="Q3025">
        <v>-28.7</v>
      </c>
    </row>
    <row r="3026" spans="3:18" x14ac:dyDescent="0.25">
      <c r="C3026" t="s">
        <v>481</v>
      </c>
      <c r="D3026" t="s">
        <v>176</v>
      </c>
      <c r="E3026">
        <v>400300</v>
      </c>
      <c r="H3026" t="s">
        <v>1563</v>
      </c>
      <c r="K3026">
        <v>0</v>
      </c>
      <c r="M3026">
        <v>0</v>
      </c>
      <c r="O3026">
        <v>0</v>
      </c>
    </row>
    <row r="3027" spans="3:18" x14ac:dyDescent="0.25">
      <c r="C3027" t="s">
        <v>481</v>
      </c>
      <c r="D3027" t="s">
        <v>176</v>
      </c>
      <c r="E3027">
        <v>410703</v>
      </c>
      <c r="H3027" t="s">
        <v>687</v>
      </c>
      <c r="K3027" s="40">
        <v>-7013.11</v>
      </c>
      <c r="M3027" s="40">
        <v>-6298.11</v>
      </c>
      <c r="O3027">
        <v>-715</v>
      </c>
      <c r="Q3027">
        <v>-11.4</v>
      </c>
    </row>
    <row r="3028" spans="3:18" x14ac:dyDescent="0.25">
      <c r="E3028" t="s">
        <v>688</v>
      </c>
      <c r="K3028" s="40">
        <v>-3956088.09</v>
      </c>
      <c r="M3028" s="40">
        <v>-3121996.74</v>
      </c>
      <c r="O3028" s="40">
        <v>-834091.35</v>
      </c>
      <c r="Q3028">
        <v>-26.7</v>
      </c>
      <c r="R3028" t="s">
        <v>364</v>
      </c>
    </row>
    <row r="3029" spans="3:18" x14ac:dyDescent="0.25">
      <c r="E3029" t="s">
        <v>374</v>
      </c>
      <c r="K3029" s="40">
        <v>-31221020.390000001</v>
      </c>
      <c r="M3029" s="40">
        <v>-26408544.359999999</v>
      </c>
      <c r="O3029" s="40">
        <v>-4812476.03</v>
      </c>
      <c r="Q3029">
        <v>-18.2</v>
      </c>
      <c r="R3029" t="s">
        <v>375</v>
      </c>
    </row>
    <row r="3030" spans="3:18" x14ac:dyDescent="0.25">
      <c r="C3030" t="s">
        <v>481</v>
      </c>
      <c r="D3030" t="s">
        <v>176</v>
      </c>
      <c r="E3030">
        <v>400309</v>
      </c>
      <c r="H3030" t="s">
        <v>2175</v>
      </c>
      <c r="K3030">
        <v>0</v>
      </c>
      <c r="M3030">
        <v>0</v>
      </c>
      <c r="O3030">
        <v>0</v>
      </c>
    </row>
    <row r="3031" spans="3:18" x14ac:dyDescent="0.25">
      <c r="K3031">
        <v>0</v>
      </c>
      <c r="M3031">
        <v>0</v>
      </c>
      <c r="O3031">
        <v>0</v>
      </c>
      <c r="R3031" t="s">
        <v>364</v>
      </c>
    </row>
    <row r="3032" spans="3:18" x14ac:dyDescent="0.25">
      <c r="E3032" t="s">
        <v>689</v>
      </c>
    </row>
    <row r="3033" spans="3:18" x14ac:dyDescent="0.25">
      <c r="C3033" t="s">
        <v>481</v>
      </c>
      <c r="D3033" t="s">
        <v>176</v>
      </c>
      <c r="E3033">
        <v>400405</v>
      </c>
      <c r="H3033" t="s">
        <v>2176</v>
      </c>
      <c r="K3033">
        <v>0</v>
      </c>
      <c r="M3033">
        <v>0</v>
      </c>
      <c r="O3033">
        <v>0</v>
      </c>
    </row>
    <row r="3034" spans="3:18" x14ac:dyDescent="0.25">
      <c r="K3034">
        <v>0</v>
      </c>
      <c r="M3034">
        <v>0</v>
      </c>
      <c r="O3034">
        <v>0</v>
      </c>
      <c r="R3034" t="s">
        <v>692</v>
      </c>
    </row>
    <row r="3035" spans="3:18" x14ac:dyDescent="0.25">
      <c r="C3035" t="s">
        <v>481</v>
      </c>
      <c r="D3035" t="s">
        <v>176</v>
      </c>
      <c r="E3035">
        <v>400308</v>
      </c>
      <c r="H3035" t="s">
        <v>2177</v>
      </c>
      <c r="K3035">
        <v>0</v>
      </c>
      <c r="M3035">
        <v>0</v>
      </c>
      <c r="O3035">
        <v>0</v>
      </c>
    </row>
    <row r="3036" spans="3:18" x14ac:dyDescent="0.25">
      <c r="K3036">
        <v>0</v>
      </c>
      <c r="M3036">
        <v>0</v>
      </c>
      <c r="O3036">
        <v>0</v>
      </c>
      <c r="R3036" t="s">
        <v>692</v>
      </c>
    </row>
    <row r="3037" spans="3:18" x14ac:dyDescent="0.25">
      <c r="C3037" t="s">
        <v>481</v>
      </c>
      <c r="D3037" t="s">
        <v>176</v>
      </c>
      <c r="E3037">
        <v>400301</v>
      </c>
      <c r="H3037" t="s">
        <v>690</v>
      </c>
      <c r="K3037" s="40">
        <v>-466324.41</v>
      </c>
      <c r="M3037" s="40">
        <v>-347244.96</v>
      </c>
      <c r="O3037" s="40">
        <v>-119079.45</v>
      </c>
      <c r="Q3037">
        <v>-34.299999999999997</v>
      </c>
    </row>
    <row r="3038" spans="3:18" x14ac:dyDescent="0.25">
      <c r="C3038" t="s">
        <v>481</v>
      </c>
      <c r="D3038" t="s">
        <v>176</v>
      </c>
      <c r="E3038">
        <v>400306</v>
      </c>
      <c r="H3038" t="s">
        <v>1570</v>
      </c>
      <c r="K3038">
        <v>0</v>
      </c>
      <c r="M3038">
        <v>0</v>
      </c>
      <c r="O3038">
        <v>0</v>
      </c>
    </row>
    <row r="3039" spans="3:18" x14ac:dyDescent="0.25">
      <c r="E3039" t="s">
        <v>691</v>
      </c>
      <c r="K3039" s="40">
        <v>-466324.41</v>
      </c>
      <c r="M3039" s="40">
        <v>-347244.96</v>
      </c>
      <c r="O3039" s="40">
        <v>-119079.45</v>
      </c>
      <c r="Q3039">
        <v>-34.299999999999997</v>
      </c>
      <c r="R3039" t="s">
        <v>692</v>
      </c>
    </row>
    <row r="3040" spans="3:18" x14ac:dyDescent="0.25">
      <c r="C3040" t="s">
        <v>481</v>
      </c>
      <c r="D3040" t="s">
        <v>176</v>
      </c>
      <c r="E3040">
        <v>400302</v>
      </c>
      <c r="H3040" t="s">
        <v>1571</v>
      </c>
      <c r="K3040">
        <v>0</v>
      </c>
      <c r="M3040">
        <v>0</v>
      </c>
      <c r="O3040">
        <v>0</v>
      </c>
    </row>
    <row r="3041" spans="3:18" x14ac:dyDescent="0.25">
      <c r="E3041" t="s">
        <v>1572</v>
      </c>
      <c r="K3041">
        <v>0</v>
      </c>
      <c r="M3041">
        <v>0</v>
      </c>
      <c r="O3041">
        <v>0</v>
      </c>
      <c r="R3041" t="s">
        <v>692</v>
      </c>
    </row>
    <row r="3042" spans="3:18" x14ac:dyDescent="0.25">
      <c r="C3042" t="s">
        <v>481</v>
      </c>
      <c r="D3042" t="s">
        <v>176</v>
      </c>
      <c r="E3042">
        <v>400303</v>
      </c>
      <c r="H3042" t="s">
        <v>1573</v>
      </c>
      <c r="K3042">
        <v>0</v>
      </c>
      <c r="M3042">
        <v>0</v>
      </c>
      <c r="O3042">
        <v>0</v>
      </c>
    </row>
    <row r="3043" spans="3:18" x14ac:dyDescent="0.25">
      <c r="E3043" t="s">
        <v>1574</v>
      </c>
      <c r="K3043">
        <v>0</v>
      </c>
      <c r="M3043">
        <v>0</v>
      </c>
      <c r="O3043">
        <v>0</v>
      </c>
      <c r="R3043" t="s">
        <v>692</v>
      </c>
    </row>
    <row r="3044" spans="3:18" x14ac:dyDescent="0.25">
      <c r="C3044" t="s">
        <v>481</v>
      </c>
      <c r="D3044" t="s">
        <v>176</v>
      </c>
      <c r="E3044">
        <v>400304</v>
      </c>
      <c r="H3044" t="s">
        <v>1575</v>
      </c>
      <c r="K3044">
        <v>0</v>
      </c>
      <c r="M3044">
        <v>0</v>
      </c>
      <c r="O3044">
        <v>0</v>
      </c>
    </row>
    <row r="3045" spans="3:18" x14ac:dyDescent="0.25">
      <c r="E3045" t="s">
        <v>1576</v>
      </c>
      <c r="K3045">
        <v>0</v>
      </c>
      <c r="M3045">
        <v>0</v>
      </c>
      <c r="O3045">
        <v>0</v>
      </c>
      <c r="R3045" t="s">
        <v>692</v>
      </c>
    </row>
    <row r="3046" spans="3:18" x14ac:dyDescent="0.25">
      <c r="C3046" t="s">
        <v>481</v>
      </c>
      <c r="D3046" t="s">
        <v>176</v>
      </c>
      <c r="E3046">
        <v>400305</v>
      </c>
      <c r="H3046" t="s">
        <v>1577</v>
      </c>
      <c r="K3046">
        <v>0</v>
      </c>
      <c r="M3046">
        <v>0</v>
      </c>
      <c r="O3046">
        <v>0</v>
      </c>
    </row>
    <row r="3047" spans="3:18" x14ac:dyDescent="0.25">
      <c r="E3047" t="s">
        <v>1578</v>
      </c>
      <c r="K3047">
        <v>0</v>
      </c>
      <c r="M3047">
        <v>0</v>
      </c>
      <c r="O3047">
        <v>0</v>
      </c>
      <c r="R3047" t="s">
        <v>692</v>
      </c>
    </row>
    <row r="3048" spans="3:18" x14ac:dyDescent="0.25">
      <c r="C3048" t="s">
        <v>481</v>
      </c>
      <c r="D3048" t="s">
        <v>176</v>
      </c>
      <c r="E3048">
        <v>400400</v>
      </c>
      <c r="H3048" t="s">
        <v>1579</v>
      </c>
      <c r="K3048">
        <v>0</v>
      </c>
      <c r="M3048">
        <v>0</v>
      </c>
      <c r="O3048">
        <v>0</v>
      </c>
    </row>
    <row r="3049" spans="3:18" x14ac:dyDescent="0.25">
      <c r="E3049" t="s">
        <v>1580</v>
      </c>
      <c r="K3049">
        <v>0</v>
      </c>
      <c r="M3049">
        <v>0</v>
      </c>
      <c r="O3049">
        <v>0</v>
      </c>
      <c r="R3049" t="s">
        <v>692</v>
      </c>
    </row>
    <row r="3050" spans="3:18" x14ac:dyDescent="0.25">
      <c r="E3050" t="s">
        <v>2178</v>
      </c>
    </row>
    <row r="3051" spans="3:18" x14ac:dyDescent="0.25">
      <c r="C3051" t="s">
        <v>481</v>
      </c>
      <c r="D3051" t="s">
        <v>176</v>
      </c>
      <c r="E3051">
        <v>400307</v>
      </c>
      <c r="H3051" t="s">
        <v>2179</v>
      </c>
      <c r="K3051">
        <v>0</v>
      </c>
      <c r="M3051">
        <v>0</v>
      </c>
      <c r="O3051">
        <v>0</v>
      </c>
    </row>
    <row r="3052" spans="3:18" x14ac:dyDescent="0.25">
      <c r="E3052" t="s">
        <v>2178</v>
      </c>
      <c r="K3052">
        <v>0</v>
      </c>
      <c r="M3052">
        <v>0</v>
      </c>
      <c r="O3052">
        <v>0</v>
      </c>
      <c r="R3052" t="s">
        <v>692</v>
      </c>
    </row>
    <row r="3053" spans="3:18" x14ac:dyDescent="0.25">
      <c r="C3053" t="s">
        <v>481</v>
      </c>
      <c r="D3053" t="s">
        <v>176</v>
      </c>
      <c r="E3053">
        <v>450000</v>
      </c>
      <c r="H3053" t="s">
        <v>1581</v>
      </c>
      <c r="K3053">
        <v>0</v>
      </c>
      <c r="M3053">
        <v>0</v>
      </c>
      <c r="O3053">
        <v>0</v>
      </c>
    </row>
    <row r="3054" spans="3:18" x14ac:dyDescent="0.25">
      <c r="E3054" t="s">
        <v>1582</v>
      </c>
      <c r="K3054">
        <v>0</v>
      </c>
      <c r="M3054">
        <v>0</v>
      </c>
      <c r="O3054">
        <v>0</v>
      </c>
      <c r="R3054" t="s">
        <v>692</v>
      </c>
    </row>
    <row r="3055" spans="3:18" x14ac:dyDescent="0.25">
      <c r="E3055" t="s">
        <v>693</v>
      </c>
      <c r="K3055" s="40">
        <v>-466324.41</v>
      </c>
      <c r="M3055" s="40">
        <v>-347244.96</v>
      </c>
      <c r="O3055" s="40">
        <v>-119079.45</v>
      </c>
      <c r="Q3055">
        <v>-34.299999999999997</v>
      </c>
      <c r="R3055" t="s">
        <v>364</v>
      </c>
    </row>
    <row r="3056" spans="3:18" x14ac:dyDescent="0.25">
      <c r="C3056" t="s">
        <v>481</v>
      </c>
      <c r="D3056" t="s">
        <v>176</v>
      </c>
      <c r="E3056">
        <v>400404</v>
      </c>
      <c r="H3056" t="s">
        <v>1583</v>
      </c>
      <c r="K3056">
        <v>0</v>
      </c>
      <c r="M3056">
        <v>0</v>
      </c>
      <c r="O3056">
        <v>0</v>
      </c>
    </row>
    <row r="3057" spans="3:18" x14ac:dyDescent="0.25">
      <c r="E3057" t="s">
        <v>1584</v>
      </c>
      <c r="K3057">
        <v>0</v>
      </c>
      <c r="M3057">
        <v>0</v>
      </c>
      <c r="O3057">
        <v>0</v>
      </c>
      <c r="R3057" t="s">
        <v>692</v>
      </c>
    </row>
    <row r="3058" spans="3:18" x14ac:dyDescent="0.25">
      <c r="C3058" t="s">
        <v>481</v>
      </c>
      <c r="D3058" t="s">
        <v>176</v>
      </c>
      <c r="E3058">
        <v>400401</v>
      </c>
      <c r="H3058" t="s">
        <v>1585</v>
      </c>
      <c r="K3058">
        <v>0</v>
      </c>
      <c r="M3058">
        <v>0</v>
      </c>
      <c r="O3058">
        <v>0</v>
      </c>
    </row>
    <row r="3059" spans="3:18" x14ac:dyDescent="0.25">
      <c r="C3059" t="s">
        <v>481</v>
      </c>
      <c r="D3059" t="s">
        <v>176</v>
      </c>
      <c r="E3059">
        <v>400406</v>
      </c>
      <c r="H3059" t="s">
        <v>2180</v>
      </c>
      <c r="K3059">
        <v>0</v>
      </c>
      <c r="M3059">
        <v>0</v>
      </c>
      <c r="O3059">
        <v>0</v>
      </c>
    </row>
    <row r="3060" spans="3:18" x14ac:dyDescent="0.25">
      <c r="E3060" t="s">
        <v>1572</v>
      </c>
      <c r="K3060">
        <v>0</v>
      </c>
      <c r="M3060">
        <v>0</v>
      </c>
      <c r="O3060">
        <v>0</v>
      </c>
      <c r="R3060" t="s">
        <v>692</v>
      </c>
    </row>
    <row r="3061" spans="3:18" x14ac:dyDescent="0.25">
      <c r="C3061" t="s">
        <v>481</v>
      </c>
      <c r="D3061" t="s">
        <v>176</v>
      </c>
      <c r="E3061">
        <v>400402</v>
      </c>
      <c r="H3061" t="s">
        <v>1586</v>
      </c>
      <c r="K3061">
        <v>0</v>
      </c>
      <c r="M3061">
        <v>0</v>
      </c>
      <c r="O3061">
        <v>0</v>
      </c>
    </row>
    <row r="3062" spans="3:18" x14ac:dyDescent="0.25">
      <c r="E3062" t="s">
        <v>1587</v>
      </c>
      <c r="K3062">
        <v>0</v>
      </c>
      <c r="M3062">
        <v>0</v>
      </c>
      <c r="O3062">
        <v>0</v>
      </c>
      <c r="R3062" t="s">
        <v>692</v>
      </c>
    </row>
    <row r="3063" spans="3:18" x14ac:dyDescent="0.25">
      <c r="C3063" t="s">
        <v>481</v>
      </c>
      <c r="D3063" t="s">
        <v>176</v>
      </c>
      <c r="E3063">
        <v>400403</v>
      </c>
      <c r="H3063" t="s">
        <v>1588</v>
      </c>
      <c r="K3063">
        <v>0</v>
      </c>
      <c r="M3063">
        <v>0</v>
      </c>
      <c r="O3063">
        <v>0</v>
      </c>
    </row>
    <row r="3064" spans="3:18" x14ac:dyDescent="0.25">
      <c r="E3064" t="s">
        <v>1589</v>
      </c>
      <c r="K3064">
        <v>0</v>
      </c>
      <c r="M3064">
        <v>0</v>
      </c>
      <c r="O3064">
        <v>0</v>
      </c>
      <c r="R3064" t="s">
        <v>692</v>
      </c>
    </row>
    <row r="3065" spans="3:18" x14ac:dyDescent="0.25">
      <c r="C3065" t="s">
        <v>481</v>
      </c>
      <c r="D3065" t="s">
        <v>176</v>
      </c>
      <c r="E3065">
        <v>400501</v>
      </c>
      <c r="H3065" t="s">
        <v>1590</v>
      </c>
      <c r="K3065">
        <v>0</v>
      </c>
      <c r="M3065">
        <v>0</v>
      </c>
      <c r="O3065">
        <v>0</v>
      </c>
    </row>
    <row r="3066" spans="3:18" x14ac:dyDescent="0.25">
      <c r="E3066" t="s">
        <v>1591</v>
      </c>
      <c r="K3066">
        <v>0</v>
      </c>
      <c r="M3066">
        <v>0</v>
      </c>
      <c r="O3066">
        <v>0</v>
      </c>
      <c r="R3066" t="s">
        <v>692</v>
      </c>
    </row>
    <row r="3067" spans="3:18" x14ac:dyDescent="0.25">
      <c r="C3067" t="s">
        <v>481</v>
      </c>
      <c r="D3067" t="s">
        <v>176</v>
      </c>
      <c r="E3067">
        <v>400500</v>
      </c>
      <c r="H3067" t="s">
        <v>694</v>
      </c>
      <c r="K3067" s="40">
        <v>-51016.83</v>
      </c>
      <c r="M3067" s="40">
        <v>-51016.83</v>
      </c>
      <c r="O3067">
        <v>0</v>
      </c>
    </row>
    <row r="3068" spans="3:18" x14ac:dyDescent="0.25">
      <c r="E3068" t="s">
        <v>695</v>
      </c>
      <c r="K3068" s="40">
        <v>-51016.83</v>
      </c>
      <c r="M3068" s="40">
        <v>-51016.83</v>
      </c>
      <c r="O3068">
        <v>0</v>
      </c>
      <c r="R3068" t="s">
        <v>692</v>
      </c>
    </row>
    <row r="3069" spans="3:18" x14ac:dyDescent="0.25">
      <c r="C3069" t="s">
        <v>481</v>
      </c>
      <c r="D3069" t="s">
        <v>176</v>
      </c>
      <c r="E3069">
        <v>500150</v>
      </c>
      <c r="H3069" t="s">
        <v>2181</v>
      </c>
      <c r="K3069">
        <v>0</v>
      </c>
      <c r="M3069">
        <v>0</v>
      </c>
      <c r="O3069">
        <v>0</v>
      </c>
    </row>
    <row r="3070" spans="3:18" x14ac:dyDescent="0.25">
      <c r="C3070" t="s">
        <v>481</v>
      </c>
      <c r="D3070" t="s">
        <v>176</v>
      </c>
      <c r="E3070">
        <v>500151</v>
      </c>
      <c r="H3070" t="s">
        <v>2182</v>
      </c>
      <c r="K3070">
        <v>0</v>
      </c>
      <c r="M3070">
        <v>0</v>
      </c>
      <c r="O3070">
        <v>0</v>
      </c>
    </row>
    <row r="3071" spans="3:18" x14ac:dyDescent="0.25">
      <c r="C3071" t="s">
        <v>481</v>
      </c>
      <c r="D3071" t="s">
        <v>176</v>
      </c>
      <c r="E3071">
        <v>500152</v>
      </c>
      <c r="H3071" t="s">
        <v>696</v>
      </c>
      <c r="K3071" s="40">
        <v>35711.78</v>
      </c>
      <c r="M3071" s="40">
        <v>35711.78</v>
      </c>
      <c r="O3071">
        <v>0</v>
      </c>
    </row>
    <row r="3072" spans="3:18" x14ac:dyDescent="0.25">
      <c r="E3072" t="s">
        <v>697</v>
      </c>
      <c r="K3072" s="40">
        <v>35711.78</v>
      </c>
      <c r="M3072" s="40">
        <v>35711.78</v>
      </c>
      <c r="O3072">
        <v>0</v>
      </c>
      <c r="R3072" t="s">
        <v>692</v>
      </c>
    </row>
    <row r="3073" spans="3:18" x14ac:dyDescent="0.25">
      <c r="E3073" t="s">
        <v>698</v>
      </c>
      <c r="K3073" s="40">
        <v>-15305.05</v>
      </c>
      <c r="M3073" s="40">
        <v>-15305.05</v>
      </c>
      <c r="O3073">
        <v>0</v>
      </c>
      <c r="R3073" t="s">
        <v>364</v>
      </c>
    </row>
    <row r="3074" spans="3:18" x14ac:dyDescent="0.25">
      <c r="C3074" t="s">
        <v>481</v>
      </c>
      <c r="D3074" t="s">
        <v>176</v>
      </c>
      <c r="E3074">
        <v>400502</v>
      </c>
      <c r="H3074" t="s">
        <v>1592</v>
      </c>
      <c r="K3074">
        <v>0</v>
      </c>
      <c r="M3074">
        <v>0</v>
      </c>
      <c r="O3074">
        <v>0</v>
      </c>
    </row>
    <row r="3075" spans="3:18" x14ac:dyDescent="0.25">
      <c r="C3075" t="s">
        <v>481</v>
      </c>
      <c r="D3075" t="s">
        <v>176</v>
      </c>
      <c r="E3075">
        <v>400503</v>
      </c>
      <c r="H3075" t="s">
        <v>699</v>
      </c>
      <c r="K3075" s="40">
        <v>-813004.74</v>
      </c>
      <c r="M3075" s="40">
        <v>-669796.75</v>
      </c>
      <c r="O3075" s="40">
        <v>-143207.99</v>
      </c>
      <c r="Q3075">
        <v>-21.4</v>
      </c>
    </row>
    <row r="3076" spans="3:18" x14ac:dyDescent="0.25">
      <c r="C3076" t="s">
        <v>481</v>
      </c>
      <c r="D3076" t="s">
        <v>176</v>
      </c>
      <c r="E3076">
        <v>400504</v>
      </c>
      <c r="H3076" t="s">
        <v>2183</v>
      </c>
      <c r="K3076">
        <v>0</v>
      </c>
      <c r="M3076">
        <v>0</v>
      </c>
      <c r="O3076">
        <v>0</v>
      </c>
    </row>
    <row r="3077" spans="3:18" x14ac:dyDescent="0.25">
      <c r="C3077" t="s">
        <v>481</v>
      </c>
      <c r="D3077" t="s">
        <v>176</v>
      </c>
      <c r="E3077">
        <v>400505</v>
      </c>
      <c r="H3077" t="s">
        <v>700</v>
      </c>
      <c r="K3077" s="40">
        <v>564445.29</v>
      </c>
      <c r="M3077" s="40">
        <v>464971.74</v>
      </c>
      <c r="O3077" s="40">
        <v>99473.55</v>
      </c>
      <c r="Q3077">
        <v>21.4</v>
      </c>
    </row>
    <row r="3078" spans="3:18" x14ac:dyDescent="0.25">
      <c r="C3078" t="s">
        <v>481</v>
      </c>
      <c r="D3078" t="s">
        <v>176</v>
      </c>
      <c r="E3078">
        <v>400506</v>
      </c>
      <c r="H3078" t="s">
        <v>2184</v>
      </c>
      <c r="K3078">
        <v>0</v>
      </c>
      <c r="M3078">
        <v>0</v>
      </c>
      <c r="O3078">
        <v>0</v>
      </c>
    </row>
    <row r="3079" spans="3:18" x14ac:dyDescent="0.25">
      <c r="C3079" t="s">
        <v>481</v>
      </c>
      <c r="D3079" t="s">
        <v>176</v>
      </c>
      <c r="E3079">
        <v>400507</v>
      </c>
      <c r="H3079" t="s">
        <v>2185</v>
      </c>
      <c r="K3079">
        <v>0</v>
      </c>
      <c r="M3079">
        <v>0</v>
      </c>
      <c r="O3079">
        <v>0</v>
      </c>
    </row>
    <row r="3080" spans="3:18" x14ac:dyDescent="0.25">
      <c r="E3080" t="s">
        <v>701</v>
      </c>
      <c r="K3080" s="40">
        <v>-248559.45</v>
      </c>
      <c r="M3080" s="40">
        <v>-204825.01</v>
      </c>
      <c r="O3080" s="40">
        <v>-43734.44</v>
      </c>
      <c r="Q3080">
        <v>-21.4</v>
      </c>
      <c r="R3080" t="s">
        <v>364</v>
      </c>
    </row>
    <row r="3081" spans="3:18" x14ac:dyDescent="0.25">
      <c r="E3081" t="s">
        <v>378</v>
      </c>
      <c r="K3081" s="40">
        <v>-730188.91</v>
      </c>
      <c r="M3081" s="40">
        <v>-567375.02</v>
      </c>
      <c r="O3081" s="40">
        <v>-162813.89000000001</v>
      </c>
      <c r="Q3081">
        <v>-28.7</v>
      </c>
      <c r="R3081" t="s">
        <v>375</v>
      </c>
    </row>
    <row r="3082" spans="3:18" x14ac:dyDescent="0.25">
      <c r="E3082" t="s">
        <v>379</v>
      </c>
    </row>
    <row r="3083" spans="3:18" x14ac:dyDescent="0.25">
      <c r="C3083" t="s">
        <v>481</v>
      </c>
      <c r="D3083" t="s">
        <v>176</v>
      </c>
      <c r="E3083">
        <v>410125</v>
      </c>
      <c r="H3083" t="s">
        <v>702</v>
      </c>
      <c r="K3083" s="40">
        <v>-7123.34</v>
      </c>
      <c r="M3083" s="40">
        <v>-6405.61</v>
      </c>
      <c r="O3083">
        <v>-717.73</v>
      </c>
      <c r="Q3083">
        <v>-11.2</v>
      </c>
    </row>
    <row r="3084" spans="3:18" x14ac:dyDescent="0.25">
      <c r="K3084" s="40">
        <v>-7123.34</v>
      </c>
      <c r="M3084" s="40">
        <v>-6405.61</v>
      </c>
      <c r="O3084">
        <v>-717.73</v>
      </c>
      <c r="Q3084">
        <v>-11.2</v>
      </c>
      <c r="R3084" t="s">
        <v>364</v>
      </c>
    </row>
    <row r="3085" spans="3:18" x14ac:dyDescent="0.25">
      <c r="C3085" t="s">
        <v>481</v>
      </c>
      <c r="D3085" t="s">
        <v>176</v>
      </c>
      <c r="E3085">
        <v>410301</v>
      </c>
      <c r="H3085" t="s">
        <v>2186</v>
      </c>
      <c r="K3085">
        <v>0</v>
      </c>
      <c r="M3085">
        <v>0</v>
      </c>
      <c r="O3085">
        <v>0</v>
      </c>
    </row>
    <row r="3086" spans="3:18" x14ac:dyDescent="0.25">
      <c r="K3086">
        <v>0</v>
      </c>
      <c r="M3086">
        <v>0</v>
      </c>
      <c r="O3086">
        <v>0</v>
      </c>
      <c r="R3086" t="s">
        <v>364</v>
      </c>
    </row>
    <row r="3087" spans="3:18" x14ac:dyDescent="0.25">
      <c r="C3087" t="s">
        <v>481</v>
      </c>
      <c r="D3087" t="s">
        <v>176</v>
      </c>
      <c r="E3087">
        <v>410655</v>
      </c>
      <c r="H3087" t="s">
        <v>1595</v>
      </c>
      <c r="K3087">
        <v>0</v>
      </c>
      <c r="M3087">
        <v>0</v>
      </c>
      <c r="O3087">
        <v>0</v>
      </c>
    </row>
    <row r="3088" spans="3:18" x14ac:dyDescent="0.25">
      <c r="K3088">
        <v>0</v>
      </c>
      <c r="M3088">
        <v>0</v>
      </c>
      <c r="O3088">
        <v>0</v>
      </c>
      <c r="R3088" t="s">
        <v>364</v>
      </c>
    </row>
    <row r="3089" spans="3:18" x14ac:dyDescent="0.25">
      <c r="C3089" t="s">
        <v>481</v>
      </c>
      <c r="D3089" t="s">
        <v>176</v>
      </c>
      <c r="E3089">
        <v>410108</v>
      </c>
      <c r="H3089" t="s">
        <v>2187</v>
      </c>
      <c r="K3089">
        <v>0</v>
      </c>
      <c r="M3089">
        <v>0</v>
      </c>
      <c r="O3089">
        <v>0</v>
      </c>
    </row>
    <row r="3090" spans="3:18" x14ac:dyDescent="0.25">
      <c r="K3090">
        <v>0</v>
      </c>
      <c r="M3090">
        <v>0</v>
      </c>
      <c r="O3090">
        <v>0</v>
      </c>
      <c r="R3090" t="s">
        <v>364</v>
      </c>
    </row>
    <row r="3091" spans="3:18" x14ac:dyDescent="0.25">
      <c r="C3091" t="s">
        <v>481</v>
      </c>
      <c r="D3091" t="s">
        <v>176</v>
      </c>
      <c r="E3091">
        <v>410107</v>
      </c>
      <c r="H3091" t="s">
        <v>2188</v>
      </c>
      <c r="K3091">
        <v>0</v>
      </c>
      <c r="M3091">
        <v>0</v>
      </c>
      <c r="O3091">
        <v>0</v>
      </c>
    </row>
    <row r="3092" spans="3:18" x14ac:dyDescent="0.25">
      <c r="C3092" t="s">
        <v>481</v>
      </c>
      <c r="D3092" t="s">
        <v>176</v>
      </c>
      <c r="E3092">
        <v>410122</v>
      </c>
      <c r="H3092" t="s">
        <v>2189</v>
      </c>
      <c r="K3092">
        <v>0</v>
      </c>
      <c r="M3092">
        <v>0</v>
      </c>
      <c r="O3092">
        <v>0</v>
      </c>
    </row>
    <row r="3093" spans="3:18" x14ac:dyDescent="0.25">
      <c r="C3093" t="s">
        <v>481</v>
      </c>
      <c r="D3093" t="s">
        <v>176</v>
      </c>
      <c r="E3093">
        <v>410123</v>
      </c>
      <c r="H3093" t="s">
        <v>2190</v>
      </c>
      <c r="K3093">
        <v>0</v>
      </c>
      <c r="M3093">
        <v>0</v>
      </c>
      <c r="O3093">
        <v>0</v>
      </c>
    </row>
    <row r="3094" spans="3:18" x14ac:dyDescent="0.25">
      <c r="C3094" t="s">
        <v>481</v>
      </c>
      <c r="D3094" t="s">
        <v>176</v>
      </c>
      <c r="E3094">
        <v>410124</v>
      </c>
      <c r="H3094" t="s">
        <v>2191</v>
      </c>
      <c r="K3094">
        <v>0</v>
      </c>
      <c r="M3094">
        <v>0</v>
      </c>
      <c r="O3094">
        <v>0</v>
      </c>
    </row>
    <row r="3095" spans="3:18" x14ac:dyDescent="0.25">
      <c r="C3095" t="s">
        <v>481</v>
      </c>
      <c r="D3095" t="s">
        <v>176</v>
      </c>
      <c r="E3095">
        <v>410126</v>
      </c>
      <c r="H3095" t="s">
        <v>2192</v>
      </c>
      <c r="K3095">
        <v>0</v>
      </c>
      <c r="M3095">
        <v>0</v>
      </c>
      <c r="O3095">
        <v>0</v>
      </c>
    </row>
    <row r="3096" spans="3:18" x14ac:dyDescent="0.25">
      <c r="K3096">
        <v>0</v>
      </c>
      <c r="M3096">
        <v>0</v>
      </c>
      <c r="O3096">
        <v>0</v>
      </c>
      <c r="R3096" t="s">
        <v>364</v>
      </c>
    </row>
    <row r="3097" spans="3:18" x14ac:dyDescent="0.25">
      <c r="C3097" t="s">
        <v>481</v>
      </c>
      <c r="D3097" t="s">
        <v>176</v>
      </c>
      <c r="E3097">
        <v>410106</v>
      </c>
      <c r="H3097" t="s">
        <v>2193</v>
      </c>
      <c r="K3097">
        <v>0</v>
      </c>
      <c r="M3097">
        <v>0</v>
      </c>
      <c r="O3097">
        <v>0</v>
      </c>
    </row>
    <row r="3098" spans="3:18" x14ac:dyDescent="0.25">
      <c r="K3098">
        <v>0</v>
      </c>
      <c r="M3098">
        <v>0</v>
      </c>
      <c r="O3098">
        <v>0</v>
      </c>
      <c r="R3098" t="s">
        <v>364</v>
      </c>
    </row>
    <row r="3099" spans="3:18" x14ac:dyDescent="0.25">
      <c r="C3099" t="s">
        <v>481</v>
      </c>
      <c r="D3099" t="s">
        <v>176</v>
      </c>
      <c r="E3099">
        <v>410105</v>
      </c>
      <c r="H3099" t="s">
        <v>1596</v>
      </c>
      <c r="K3099">
        <v>0</v>
      </c>
      <c r="M3099">
        <v>0</v>
      </c>
      <c r="O3099">
        <v>0</v>
      </c>
    </row>
    <row r="3100" spans="3:18" x14ac:dyDescent="0.25">
      <c r="C3100" t="s">
        <v>481</v>
      </c>
      <c r="D3100" t="s">
        <v>176</v>
      </c>
      <c r="E3100">
        <v>410119</v>
      </c>
      <c r="H3100" t="s">
        <v>2194</v>
      </c>
      <c r="K3100">
        <v>0</v>
      </c>
      <c r="M3100">
        <v>0</v>
      </c>
      <c r="O3100">
        <v>0</v>
      </c>
    </row>
    <row r="3101" spans="3:18" x14ac:dyDescent="0.25">
      <c r="C3101" t="s">
        <v>481</v>
      </c>
      <c r="D3101" t="s">
        <v>176</v>
      </c>
      <c r="E3101">
        <v>410120</v>
      </c>
      <c r="H3101" t="s">
        <v>703</v>
      </c>
      <c r="K3101">
        <v>0</v>
      </c>
      <c r="M3101">
        <v>0</v>
      </c>
      <c r="O3101">
        <v>0</v>
      </c>
    </row>
    <row r="3102" spans="3:18" x14ac:dyDescent="0.25">
      <c r="C3102" t="s">
        <v>481</v>
      </c>
      <c r="D3102" t="s">
        <v>176</v>
      </c>
      <c r="E3102">
        <v>410121</v>
      </c>
      <c r="H3102" t="s">
        <v>703</v>
      </c>
      <c r="K3102" s="40">
        <v>-11887.03</v>
      </c>
      <c r="M3102" s="40">
        <v>-11887.03</v>
      </c>
      <c r="O3102">
        <v>0</v>
      </c>
    </row>
    <row r="3103" spans="3:18" x14ac:dyDescent="0.25">
      <c r="K3103" s="40">
        <v>-11887.03</v>
      </c>
      <c r="M3103" s="40">
        <v>-11887.03</v>
      </c>
      <c r="O3103">
        <v>0</v>
      </c>
      <c r="R3103" t="s">
        <v>364</v>
      </c>
    </row>
    <row r="3104" spans="3:18" x14ac:dyDescent="0.25">
      <c r="C3104" t="s">
        <v>481</v>
      </c>
      <c r="D3104" t="s">
        <v>176</v>
      </c>
      <c r="E3104">
        <v>410104</v>
      </c>
      <c r="H3104" t="s">
        <v>1598</v>
      </c>
      <c r="K3104">
        <v>0</v>
      </c>
      <c r="M3104">
        <v>0</v>
      </c>
      <c r="O3104">
        <v>0</v>
      </c>
    </row>
    <row r="3105" spans="3:18" x14ac:dyDescent="0.25">
      <c r="C3105" t="s">
        <v>481</v>
      </c>
      <c r="D3105" t="s">
        <v>176</v>
      </c>
      <c r="E3105">
        <v>410116</v>
      </c>
      <c r="H3105" t="s">
        <v>2195</v>
      </c>
      <c r="K3105">
        <v>0</v>
      </c>
      <c r="M3105">
        <v>0</v>
      </c>
      <c r="O3105">
        <v>0</v>
      </c>
    </row>
    <row r="3106" spans="3:18" x14ac:dyDescent="0.25">
      <c r="C3106" t="s">
        <v>481</v>
      </c>
      <c r="D3106" t="s">
        <v>176</v>
      </c>
      <c r="E3106">
        <v>410117</v>
      </c>
      <c r="H3106" t="s">
        <v>2196</v>
      </c>
      <c r="K3106">
        <v>0</v>
      </c>
      <c r="M3106">
        <v>0</v>
      </c>
      <c r="O3106">
        <v>0</v>
      </c>
    </row>
    <row r="3107" spans="3:18" x14ac:dyDescent="0.25">
      <c r="C3107" t="s">
        <v>481</v>
      </c>
      <c r="D3107" t="s">
        <v>176</v>
      </c>
      <c r="E3107">
        <v>410118</v>
      </c>
      <c r="H3107" t="s">
        <v>2197</v>
      </c>
      <c r="K3107">
        <v>0</v>
      </c>
      <c r="M3107">
        <v>0</v>
      </c>
      <c r="O3107">
        <v>0</v>
      </c>
    </row>
    <row r="3108" spans="3:18" x14ac:dyDescent="0.25">
      <c r="K3108">
        <v>0</v>
      </c>
      <c r="M3108">
        <v>0</v>
      </c>
      <c r="O3108">
        <v>0</v>
      </c>
      <c r="R3108" t="s">
        <v>364</v>
      </c>
    </row>
    <row r="3109" spans="3:18" x14ac:dyDescent="0.25">
      <c r="C3109" t="s">
        <v>481</v>
      </c>
      <c r="D3109" t="s">
        <v>176</v>
      </c>
      <c r="E3109">
        <v>410680</v>
      </c>
      <c r="H3109" t="s">
        <v>1599</v>
      </c>
      <c r="K3109">
        <v>0</v>
      </c>
      <c r="M3109">
        <v>0</v>
      </c>
      <c r="O3109">
        <v>0</v>
      </c>
    </row>
    <row r="3110" spans="3:18" x14ac:dyDescent="0.25">
      <c r="K3110">
        <v>0</v>
      </c>
      <c r="M3110">
        <v>0</v>
      </c>
      <c r="O3110">
        <v>0</v>
      </c>
      <c r="R3110" t="s">
        <v>364</v>
      </c>
    </row>
    <row r="3111" spans="3:18" x14ac:dyDescent="0.25">
      <c r="C3111" t="s">
        <v>481</v>
      </c>
      <c r="D3111" t="s">
        <v>176</v>
      </c>
      <c r="E3111">
        <v>410101</v>
      </c>
      <c r="H3111" t="s">
        <v>1600</v>
      </c>
      <c r="K3111">
        <v>0</v>
      </c>
      <c r="M3111">
        <v>0</v>
      </c>
      <c r="O3111">
        <v>0</v>
      </c>
    </row>
    <row r="3112" spans="3:18" x14ac:dyDescent="0.25">
      <c r="C3112" t="s">
        <v>481</v>
      </c>
      <c r="D3112" t="s">
        <v>176</v>
      </c>
      <c r="E3112">
        <v>410103</v>
      </c>
      <c r="H3112" t="s">
        <v>1601</v>
      </c>
      <c r="K3112">
        <v>0</v>
      </c>
      <c r="M3112">
        <v>0</v>
      </c>
      <c r="O3112">
        <v>0</v>
      </c>
    </row>
    <row r="3113" spans="3:18" x14ac:dyDescent="0.25">
      <c r="C3113" t="s">
        <v>481</v>
      </c>
      <c r="D3113" t="s">
        <v>176</v>
      </c>
      <c r="E3113">
        <v>410109</v>
      </c>
      <c r="H3113" t="s">
        <v>704</v>
      </c>
      <c r="K3113" s="40">
        <v>-155487.79999999999</v>
      </c>
      <c r="M3113" s="40">
        <v>-131142.79999999999</v>
      </c>
      <c r="O3113" s="40">
        <v>-24345</v>
      </c>
      <c r="Q3113">
        <v>-18.600000000000001</v>
      </c>
    </row>
    <row r="3114" spans="3:18" x14ac:dyDescent="0.25">
      <c r="C3114" t="s">
        <v>481</v>
      </c>
      <c r="D3114" t="s">
        <v>176</v>
      </c>
      <c r="E3114">
        <v>410113</v>
      </c>
      <c r="H3114" t="s">
        <v>2198</v>
      </c>
      <c r="K3114">
        <v>0</v>
      </c>
      <c r="M3114">
        <v>0</v>
      </c>
      <c r="O3114">
        <v>0</v>
      </c>
    </row>
    <row r="3115" spans="3:18" x14ac:dyDescent="0.25">
      <c r="C3115" t="s">
        <v>481</v>
      </c>
      <c r="D3115" t="s">
        <v>176</v>
      </c>
      <c r="E3115">
        <v>410114</v>
      </c>
      <c r="H3115" t="s">
        <v>2199</v>
      </c>
      <c r="K3115">
        <v>0</v>
      </c>
      <c r="M3115">
        <v>0</v>
      </c>
      <c r="O3115">
        <v>0</v>
      </c>
    </row>
    <row r="3116" spans="3:18" x14ac:dyDescent="0.25">
      <c r="C3116" t="s">
        <v>481</v>
      </c>
      <c r="D3116" t="s">
        <v>176</v>
      </c>
      <c r="E3116">
        <v>410701</v>
      </c>
      <c r="H3116" t="s">
        <v>705</v>
      </c>
      <c r="K3116">
        <v>-107</v>
      </c>
      <c r="M3116">
        <v>-107</v>
      </c>
      <c r="O3116">
        <v>0</v>
      </c>
    </row>
    <row r="3117" spans="3:18" x14ac:dyDescent="0.25">
      <c r="C3117" t="s">
        <v>481</v>
      </c>
      <c r="D3117" t="s">
        <v>176</v>
      </c>
      <c r="E3117">
        <v>410706</v>
      </c>
      <c r="H3117" t="s">
        <v>2200</v>
      </c>
      <c r="K3117">
        <v>0</v>
      </c>
      <c r="M3117">
        <v>0</v>
      </c>
      <c r="O3117">
        <v>0</v>
      </c>
    </row>
    <row r="3118" spans="3:18" x14ac:dyDescent="0.25">
      <c r="E3118" t="s">
        <v>384</v>
      </c>
      <c r="K3118" s="40">
        <v>-155594.79999999999</v>
      </c>
      <c r="M3118" s="40">
        <v>-131249.79999999999</v>
      </c>
      <c r="O3118" s="40">
        <v>-24345</v>
      </c>
      <c r="Q3118">
        <v>-18.5</v>
      </c>
      <c r="R3118" t="s">
        <v>364</v>
      </c>
    </row>
    <row r="3119" spans="3:18" x14ac:dyDescent="0.25">
      <c r="C3119" t="s">
        <v>481</v>
      </c>
      <c r="D3119" t="s">
        <v>176</v>
      </c>
      <c r="E3119">
        <v>410704</v>
      </c>
      <c r="H3119" t="s">
        <v>706</v>
      </c>
      <c r="K3119" s="40">
        <v>-1527452.91</v>
      </c>
      <c r="M3119" s="40">
        <v>-1492836.67</v>
      </c>
      <c r="O3119" s="40">
        <v>-34616.239999999998</v>
      </c>
      <c r="Q3119">
        <v>-2.2999999999999998</v>
      </c>
    </row>
    <row r="3120" spans="3:18" x14ac:dyDescent="0.25">
      <c r="K3120" s="40">
        <v>-1527452.91</v>
      </c>
      <c r="M3120" s="40">
        <v>-1492836.67</v>
      </c>
      <c r="O3120" s="40">
        <v>-34616.239999999998</v>
      </c>
      <c r="Q3120">
        <v>-2.2999999999999998</v>
      </c>
      <c r="R3120" t="s">
        <v>364</v>
      </c>
    </row>
    <row r="3121" spans="3:18" x14ac:dyDescent="0.25">
      <c r="C3121" t="s">
        <v>481</v>
      </c>
      <c r="D3121" t="s">
        <v>176</v>
      </c>
      <c r="E3121">
        <v>410100</v>
      </c>
      <c r="H3121" t="s">
        <v>1605</v>
      </c>
      <c r="K3121">
        <v>0</v>
      </c>
      <c r="M3121">
        <v>0</v>
      </c>
      <c r="O3121">
        <v>0</v>
      </c>
    </row>
    <row r="3122" spans="3:18" x14ac:dyDescent="0.25">
      <c r="C3122" t="s">
        <v>481</v>
      </c>
      <c r="D3122" t="s">
        <v>176</v>
      </c>
      <c r="E3122">
        <v>410102</v>
      </c>
      <c r="H3122" t="s">
        <v>1606</v>
      </c>
      <c r="K3122">
        <v>0</v>
      </c>
      <c r="M3122">
        <v>0</v>
      </c>
      <c r="O3122">
        <v>0</v>
      </c>
    </row>
    <row r="3123" spans="3:18" x14ac:dyDescent="0.25">
      <c r="C3123" t="s">
        <v>481</v>
      </c>
      <c r="D3123" t="s">
        <v>176</v>
      </c>
      <c r="E3123">
        <v>410110</v>
      </c>
      <c r="H3123" t="s">
        <v>2201</v>
      </c>
      <c r="K3123">
        <v>0</v>
      </c>
      <c r="M3123">
        <v>0</v>
      </c>
      <c r="O3123">
        <v>0</v>
      </c>
    </row>
    <row r="3124" spans="3:18" x14ac:dyDescent="0.25">
      <c r="C3124" t="s">
        <v>481</v>
      </c>
      <c r="D3124" t="s">
        <v>176</v>
      </c>
      <c r="E3124">
        <v>410111</v>
      </c>
      <c r="H3124" t="s">
        <v>2202</v>
      </c>
      <c r="K3124">
        <v>0</v>
      </c>
      <c r="M3124">
        <v>0</v>
      </c>
      <c r="O3124">
        <v>0</v>
      </c>
    </row>
    <row r="3125" spans="3:18" x14ac:dyDescent="0.25">
      <c r="C3125" t="s">
        <v>481</v>
      </c>
      <c r="D3125" t="s">
        <v>176</v>
      </c>
      <c r="E3125">
        <v>410112</v>
      </c>
      <c r="H3125" t="s">
        <v>2203</v>
      </c>
      <c r="K3125">
        <v>0</v>
      </c>
      <c r="M3125">
        <v>0</v>
      </c>
      <c r="O3125">
        <v>0</v>
      </c>
    </row>
    <row r="3126" spans="3:18" x14ac:dyDescent="0.25">
      <c r="C3126" t="s">
        <v>481</v>
      </c>
      <c r="D3126" t="s">
        <v>176</v>
      </c>
      <c r="E3126">
        <v>410115</v>
      </c>
      <c r="H3126" t="s">
        <v>2204</v>
      </c>
      <c r="K3126">
        <v>0</v>
      </c>
      <c r="M3126">
        <v>0</v>
      </c>
      <c r="O3126">
        <v>0</v>
      </c>
    </row>
    <row r="3127" spans="3:18" x14ac:dyDescent="0.25">
      <c r="C3127" t="s">
        <v>481</v>
      </c>
      <c r="D3127" t="s">
        <v>176</v>
      </c>
      <c r="E3127">
        <v>410650</v>
      </c>
      <c r="H3127" t="s">
        <v>1607</v>
      </c>
      <c r="K3127">
        <v>0</v>
      </c>
      <c r="M3127">
        <v>0</v>
      </c>
      <c r="O3127">
        <v>0</v>
      </c>
    </row>
    <row r="3128" spans="3:18" x14ac:dyDescent="0.25">
      <c r="C3128" t="s">
        <v>481</v>
      </c>
      <c r="D3128" t="s">
        <v>176</v>
      </c>
      <c r="E3128">
        <v>410702</v>
      </c>
      <c r="H3128" t="s">
        <v>707</v>
      </c>
      <c r="K3128">
        <v>-484</v>
      </c>
      <c r="M3128">
        <v>-437</v>
      </c>
      <c r="O3128">
        <v>-47</v>
      </c>
      <c r="Q3128">
        <v>-10.8</v>
      </c>
    </row>
    <row r="3129" spans="3:18" x14ac:dyDescent="0.25">
      <c r="E3129" t="s">
        <v>386</v>
      </c>
      <c r="K3129">
        <v>-484</v>
      </c>
      <c r="M3129">
        <v>-437</v>
      </c>
      <c r="O3129">
        <v>-47</v>
      </c>
      <c r="Q3129">
        <v>-10.8</v>
      </c>
      <c r="R3129" t="s">
        <v>364</v>
      </c>
    </row>
    <row r="3130" spans="3:18" x14ac:dyDescent="0.25">
      <c r="C3130" t="s">
        <v>481</v>
      </c>
      <c r="D3130" t="s">
        <v>176</v>
      </c>
      <c r="E3130">
        <v>410705</v>
      </c>
      <c r="H3130" t="s">
        <v>708</v>
      </c>
      <c r="K3130">
        <v>-115</v>
      </c>
      <c r="M3130">
        <v>-115</v>
      </c>
      <c r="O3130">
        <v>0</v>
      </c>
    </row>
    <row r="3131" spans="3:18" x14ac:dyDescent="0.25">
      <c r="K3131">
        <v>-115</v>
      </c>
      <c r="M3131">
        <v>-115</v>
      </c>
      <c r="O3131">
        <v>0</v>
      </c>
      <c r="R3131" t="s">
        <v>364</v>
      </c>
    </row>
    <row r="3132" spans="3:18" x14ac:dyDescent="0.25">
      <c r="C3132" t="s">
        <v>481</v>
      </c>
      <c r="D3132" t="s">
        <v>176</v>
      </c>
      <c r="E3132">
        <v>410200</v>
      </c>
      <c r="H3132" t="s">
        <v>709</v>
      </c>
      <c r="K3132">
        <v>-500</v>
      </c>
      <c r="M3132">
        <v>-500</v>
      </c>
      <c r="O3132">
        <v>0</v>
      </c>
    </row>
    <row r="3133" spans="3:18" x14ac:dyDescent="0.25">
      <c r="C3133" t="s">
        <v>481</v>
      </c>
      <c r="D3133" t="s">
        <v>176</v>
      </c>
      <c r="E3133">
        <v>410201</v>
      </c>
      <c r="H3133" t="s">
        <v>1609</v>
      </c>
      <c r="K3133">
        <v>0</v>
      </c>
      <c r="M3133">
        <v>0</v>
      </c>
      <c r="O3133">
        <v>0</v>
      </c>
    </row>
    <row r="3134" spans="3:18" x14ac:dyDescent="0.25">
      <c r="E3134" t="s">
        <v>389</v>
      </c>
      <c r="K3134">
        <v>-500</v>
      </c>
      <c r="M3134">
        <v>-500</v>
      </c>
      <c r="O3134">
        <v>0</v>
      </c>
      <c r="R3134" t="s">
        <v>364</v>
      </c>
    </row>
    <row r="3135" spans="3:18" x14ac:dyDescent="0.25">
      <c r="C3135" t="s">
        <v>481</v>
      </c>
      <c r="D3135" t="s">
        <v>176</v>
      </c>
      <c r="E3135">
        <v>410300</v>
      </c>
      <c r="H3135" t="s">
        <v>710</v>
      </c>
      <c r="K3135">
        <v>-700</v>
      </c>
      <c r="M3135">
        <v>-450</v>
      </c>
      <c r="O3135">
        <v>-250</v>
      </c>
      <c r="Q3135">
        <v>-55.6</v>
      </c>
    </row>
    <row r="3136" spans="3:18" x14ac:dyDescent="0.25">
      <c r="E3136" t="s">
        <v>391</v>
      </c>
      <c r="K3136">
        <v>-700</v>
      </c>
      <c r="M3136">
        <v>-450</v>
      </c>
      <c r="O3136">
        <v>-250</v>
      </c>
      <c r="Q3136">
        <v>-55.6</v>
      </c>
      <c r="R3136" t="s">
        <v>364</v>
      </c>
    </row>
    <row r="3137" spans="3:18" x14ac:dyDescent="0.25">
      <c r="C3137" t="s">
        <v>481</v>
      </c>
      <c r="D3137" t="s">
        <v>176</v>
      </c>
      <c r="E3137">
        <v>410600</v>
      </c>
      <c r="H3137" t="s">
        <v>1612</v>
      </c>
      <c r="K3137">
        <v>0</v>
      </c>
      <c r="M3137">
        <v>0</v>
      </c>
      <c r="O3137">
        <v>0</v>
      </c>
    </row>
    <row r="3138" spans="3:18" x14ac:dyDescent="0.25">
      <c r="E3138" t="s">
        <v>1614</v>
      </c>
      <c r="K3138">
        <v>0</v>
      </c>
      <c r="M3138">
        <v>0</v>
      </c>
      <c r="O3138">
        <v>0</v>
      </c>
      <c r="R3138" t="s">
        <v>364</v>
      </c>
    </row>
    <row r="3139" spans="3:18" x14ac:dyDescent="0.25">
      <c r="C3139" t="s">
        <v>481</v>
      </c>
      <c r="D3139" t="s">
        <v>176</v>
      </c>
      <c r="E3139">
        <v>410500</v>
      </c>
      <c r="H3139" t="s">
        <v>711</v>
      </c>
      <c r="K3139" s="40">
        <v>-14217.21</v>
      </c>
      <c r="M3139" s="40">
        <v>-14217.21</v>
      </c>
      <c r="O3139">
        <v>0</v>
      </c>
    </row>
    <row r="3140" spans="3:18" x14ac:dyDescent="0.25">
      <c r="E3140" t="s">
        <v>712</v>
      </c>
      <c r="K3140" s="40">
        <v>-14217.21</v>
      </c>
      <c r="M3140" s="40">
        <v>-14217.21</v>
      </c>
      <c r="O3140">
        <v>0</v>
      </c>
      <c r="R3140" t="s">
        <v>364</v>
      </c>
    </row>
    <row r="3141" spans="3:18" x14ac:dyDescent="0.25">
      <c r="E3141" t="s">
        <v>1615</v>
      </c>
    </row>
    <row r="3142" spans="3:18" x14ac:dyDescent="0.25">
      <c r="C3142" t="s">
        <v>481</v>
      </c>
      <c r="D3142" t="s">
        <v>176</v>
      </c>
      <c r="E3142">
        <v>450001</v>
      </c>
      <c r="H3142" t="s">
        <v>1616</v>
      </c>
      <c r="K3142">
        <v>0</v>
      </c>
      <c r="M3142">
        <v>0</v>
      </c>
      <c r="O3142">
        <v>0</v>
      </c>
    </row>
    <row r="3143" spans="3:18" x14ac:dyDescent="0.25">
      <c r="E3143" t="s">
        <v>1615</v>
      </c>
      <c r="K3143">
        <v>0</v>
      </c>
      <c r="M3143">
        <v>0</v>
      </c>
      <c r="O3143">
        <v>0</v>
      </c>
      <c r="R3143" t="s">
        <v>364</v>
      </c>
    </row>
    <row r="3144" spans="3:18" x14ac:dyDescent="0.25">
      <c r="C3144" t="s">
        <v>481</v>
      </c>
      <c r="D3144" t="s">
        <v>176</v>
      </c>
      <c r="E3144">
        <v>410400</v>
      </c>
      <c r="H3144" t="s">
        <v>1617</v>
      </c>
      <c r="K3144">
        <v>0</v>
      </c>
      <c r="M3144">
        <v>0</v>
      </c>
      <c r="O3144">
        <v>0</v>
      </c>
    </row>
    <row r="3145" spans="3:18" x14ac:dyDescent="0.25">
      <c r="C3145" t="s">
        <v>481</v>
      </c>
      <c r="D3145" t="s">
        <v>176</v>
      </c>
      <c r="E3145">
        <v>410401</v>
      </c>
      <c r="H3145" t="s">
        <v>2205</v>
      </c>
      <c r="K3145">
        <v>0</v>
      </c>
      <c r="M3145">
        <v>0</v>
      </c>
      <c r="O3145">
        <v>0</v>
      </c>
    </row>
    <row r="3146" spans="3:18" x14ac:dyDescent="0.25">
      <c r="C3146" t="s">
        <v>481</v>
      </c>
      <c r="D3146" t="s">
        <v>176</v>
      </c>
      <c r="E3146">
        <v>410450</v>
      </c>
      <c r="H3146" t="s">
        <v>713</v>
      </c>
      <c r="K3146" s="40">
        <v>-2678.38</v>
      </c>
      <c r="M3146" s="40">
        <v>-2678.38</v>
      </c>
      <c r="O3146">
        <v>0</v>
      </c>
    </row>
    <row r="3147" spans="3:18" x14ac:dyDescent="0.25">
      <c r="E3147" t="s">
        <v>714</v>
      </c>
      <c r="K3147" s="40">
        <v>-2678.38</v>
      </c>
      <c r="M3147" s="40">
        <v>-2678.38</v>
      </c>
      <c r="O3147">
        <v>0</v>
      </c>
      <c r="R3147" t="s">
        <v>364</v>
      </c>
    </row>
    <row r="3148" spans="3:18" x14ac:dyDescent="0.25">
      <c r="E3148" t="s">
        <v>392</v>
      </c>
      <c r="K3148" s="40">
        <v>-1720752.67</v>
      </c>
      <c r="M3148" s="40">
        <v>-1660776.7</v>
      </c>
      <c r="O3148" s="40">
        <v>-59975.97</v>
      </c>
      <c r="Q3148">
        <v>-3.6</v>
      </c>
      <c r="R3148" t="s">
        <v>375</v>
      </c>
    </row>
    <row r="3149" spans="3:18" x14ac:dyDescent="0.25">
      <c r="E3149" t="s">
        <v>393</v>
      </c>
    </row>
    <row r="3150" spans="3:18" x14ac:dyDescent="0.25">
      <c r="C3150" t="s">
        <v>481</v>
      </c>
      <c r="D3150" t="s">
        <v>176</v>
      </c>
      <c r="E3150">
        <v>400107</v>
      </c>
      <c r="H3150" t="s">
        <v>2206</v>
      </c>
      <c r="K3150">
        <v>0</v>
      </c>
      <c r="M3150">
        <v>0</v>
      </c>
      <c r="O3150">
        <v>0</v>
      </c>
    </row>
    <row r="3151" spans="3:18" x14ac:dyDescent="0.25">
      <c r="K3151">
        <v>0</v>
      </c>
      <c r="M3151">
        <v>0</v>
      </c>
      <c r="O3151">
        <v>0</v>
      </c>
      <c r="R3151" t="s">
        <v>364</v>
      </c>
    </row>
    <row r="3152" spans="3:18" x14ac:dyDescent="0.25">
      <c r="C3152" t="s">
        <v>481</v>
      </c>
      <c r="D3152" t="s">
        <v>176</v>
      </c>
      <c r="E3152">
        <v>420700</v>
      </c>
      <c r="H3152" t="s">
        <v>715</v>
      </c>
      <c r="K3152" s="40">
        <v>-9560546.1899999995</v>
      </c>
      <c r="M3152" s="40">
        <v>-7686005.6100000003</v>
      </c>
      <c r="O3152" s="40">
        <v>-1874540.58</v>
      </c>
      <c r="Q3152">
        <v>-24.4</v>
      </c>
    </row>
    <row r="3153" spans="3:18" x14ac:dyDescent="0.25">
      <c r="C3153" t="s">
        <v>481</v>
      </c>
      <c r="D3153" t="s">
        <v>176</v>
      </c>
      <c r="E3153">
        <v>430100</v>
      </c>
      <c r="H3153" t="s">
        <v>1619</v>
      </c>
      <c r="K3153">
        <v>0</v>
      </c>
      <c r="M3153">
        <v>0</v>
      </c>
      <c r="O3153">
        <v>0</v>
      </c>
    </row>
    <row r="3154" spans="3:18" x14ac:dyDescent="0.25">
      <c r="C3154" t="s">
        <v>481</v>
      </c>
      <c r="D3154" t="s">
        <v>176</v>
      </c>
      <c r="E3154">
        <v>430101</v>
      </c>
      <c r="H3154" t="s">
        <v>716</v>
      </c>
      <c r="K3154" s="40">
        <v>-25841.98</v>
      </c>
      <c r="M3154" s="40">
        <v>-25841.98</v>
      </c>
      <c r="O3154">
        <v>0</v>
      </c>
    </row>
    <row r="3155" spans="3:18" x14ac:dyDescent="0.25">
      <c r="E3155" t="s">
        <v>395</v>
      </c>
      <c r="K3155" s="40">
        <v>-9586388.1699999999</v>
      </c>
      <c r="M3155" s="40">
        <v>-7711847.5899999999</v>
      </c>
      <c r="O3155" s="40">
        <v>-1874540.58</v>
      </c>
      <c r="Q3155">
        <v>-24.3</v>
      </c>
      <c r="R3155" t="s">
        <v>364</v>
      </c>
    </row>
    <row r="3156" spans="3:18" x14ac:dyDescent="0.25">
      <c r="C3156" t="s">
        <v>481</v>
      </c>
      <c r="D3156" t="s">
        <v>176</v>
      </c>
      <c r="E3156">
        <v>430102</v>
      </c>
      <c r="H3156" t="s">
        <v>1621</v>
      </c>
      <c r="K3156">
        <v>0</v>
      </c>
      <c r="M3156">
        <v>0</v>
      </c>
      <c r="O3156">
        <v>0</v>
      </c>
    </row>
    <row r="3157" spans="3:18" x14ac:dyDescent="0.25">
      <c r="E3157" t="s">
        <v>1623</v>
      </c>
      <c r="K3157">
        <v>0</v>
      </c>
      <c r="M3157">
        <v>0</v>
      </c>
      <c r="O3157">
        <v>0</v>
      </c>
      <c r="R3157" t="s">
        <v>364</v>
      </c>
    </row>
    <row r="3158" spans="3:18" x14ac:dyDescent="0.25">
      <c r="E3158" t="s">
        <v>396</v>
      </c>
      <c r="K3158" s="40">
        <v>-9586388.1699999999</v>
      </c>
      <c r="M3158" s="40">
        <v>-7711847.5899999999</v>
      </c>
      <c r="O3158" s="40">
        <v>-1874540.58</v>
      </c>
      <c r="Q3158">
        <v>-24.3</v>
      </c>
      <c r="R3158" t="s">
        <v>375</v>
      </c>
    </row>
    <row r="3159" spans="3:18" x14ac:dyDescent="0.25">
      <c r="E3159" t="s">
        <v>397</v>
      </c>
      <c r="K3159" s="40">
        <v>-43258350.140000001</v>
      </c>
      <c r="M3159" s="40">
        <v>-36348543.670000002</v>
      </c>
      <c r="O3159" s="40">
        <v>-6909806.4699999997</v>
      </c>
      <c r="Q3159">
        <v>-19</v>
      </c>
      <c r="R3159" t="s">
        <v>205</v>
      </c>
    </row>
    <row r="3160" spans="3:18" x14ac:dyDescent="0.25">
      <c r="C3160" t="s">
        <v>481</v>
      </c>
      <c r="D3160" t="s">
        <v>176</v>
      </c>
      <c r="E3160">
        <v>400108</v>
      </c>
      <c r="H3160" t="s">
        <v>2207</v>
      </c>
      <c r="K3160">
        <v>0</v>
      </c>
      <c r="M3160">
        <v>0</v>
      </c>
      <c r="O3160">
        <v>0</v>
      </c>
    </row>
    <row r="3161" spans="3:18" x14ac:dyDescent="0.25">
      <c r="C3161" t="s">
        <v>481</v>
      </c>
      <c r="D3161" t="s">
        <v>176</v>
      </c>
      <c r="E3161">
        <v>400109</v>
      </c>
      <c r="H3161" t="s">
        <v>2208</v>
      </c>
      <c r="K3161">
        <v>0</v>
      </c>
      <c r="M3161">
        <v>0</v>
      </c>
      <c r="O3161">
        <v>0</v>
      </c>
    </row>
    <row r="3162" spans="3:18" x14ac:dyDescent="0.25">
      <c r="C3162" t="s">
        <v>481</v>
      </c>
      <c r="D3162" t="s">
        <v>176</v>
      </c>
      <c r="E3162">
        <v>440100</v>
      </c>
      <c r="H3162" t="s">
        <v>1624</v>
      </c>
      <c r="K3162">
        <v>0</v>
      </c>
      <c r="M3162">
        <v>0</v>
      </c>
      <c r="O3162">
        <v>0</v>
      </c>
    </row>
    <row r="3163" spans="3:18" x14ac:dyDescent="0.25">
      <c r="E3163" t="s">
        <v>1628</v>
      </c>
      <c r="K3163">
        <v>0</v>
      </c>
      <c r="M3163">
        <v>0</v>
      </c>
      <c r="O3163">
        <v>0</v>
      </c>
      <c r="R3163" t="s">
        <v>205</v>
      </c>
    </row>
    <row r="3164" spans="3:18" x14ac:dyDescent="0.25">
      <c r="E3164" t="s">
        <v>398</v>
      </c>
      <c r="K3164" s="40">
        <v>-43258350.140000001</v>
      </c>
      <c r="M3164" s="40">
        <v>-36348543.670000002</v>
      </c>
      <c r="O3164" s="40">
        <v>-6909806.4699999997</v>
      </c>
      <c r="Q3164">
        <v>-19</v>
      </c>
      <c r="R3164" t="s">
        <v>201</v>
      </c>
    </row>
    <row r="3165" spans="3:18" x14ac:dyDescent="0.25">
      <c r="E3165" t="s">
        <v>399</v>
      </c>
    </row>
    <row r="3166" spans="3:18" x14ac:dyDescent="0.25">
      <c r="C3166" t="s">
        <v>481</v>
      </c>
      <c r="D3166" t="s">
        <v>176</v>
      </c>
      <c r="E3166">
        <v>420250</v>
      </c>
      <c r="H3166" t="s">
        <v>2209</v>
      </c>
      <c r="K3166">
        <v>0</v>
      </c>
      <c r="M3166">
        <v>0</v>
      </c>
      <c r="O3166">
        <v>0</v>
      </c>
    </row>
    <row r="3167" spans="3:18" x14ac:dyDescent="0.25">
      <c r="C3167" t="s">
        <v>481</v>
      </c>
      <c r="D3167" t="s">
        <v>176</v>
      </c>
      <c r="E3167">
        <v>420251</v>
      </c>
      <c r="H3167" t="s">
        <v>2210</v>
      </c>
      <c r="K3167">
        <v>0</v>
      </c>
      <c r="M3167">
        <v>0</v>
      </c>
      <c r="O3167">
        <v>0</v>
      </c>
    </row>
    <row r="3168" spans="3:18" x14ac:dyDescent="0.25">
      <c r="C3168" t="s">
        <v>481</v>
      </c>
      <c r="D3168" t="s">
        <v>176</v>
      </c>
      <c r="E3168">
        <v>420252</v>
      </c>
      <c r="H3168" t="s">
        <v>2211</v>
      </c>
      <c r="K3168">
        <v>0</v>
      </c>
      <c r="M3168">
        <v>0</v>
      </c>
      <c r="O3168">
        <v>0</v>
      </c>
    </row>
    <row r="3169" spans="3:17" x14ac:dyDescent="0.25">
      <c r="C3169" t="s">
        <v>481</v>
      </c>
      <c r="D3169" t="s">
        <v>176</v>
      </c>
      <c r="E3169">
        <v>420253</v>
      </c>
      <c r="H3169" t="s">
        <v>717</v>
      </c>
      <c r="K3169" s="40">
        <v>-7021171.5300000003</v>
      </c>
      <c r="M3169" s="40">
        <v>-5787516.6600000001</v>
      </c>
      <c r="O3169" s="40">
        <v>-1233654.8700000001</v>
      </c>
      <c r="Q3169">
        <v>-21.3</v>
      </c>
    </row>
    <row r="3170" spans="3:17" x14ac:dyDescent="0.25">
      <c r="C3170" t="s">
        <v>481</v>
      </c>
      <c r="D3170" t="s">
        <v>176</v>
      </c>
      <c r="E3170">
        <v>420255</v>
      </c>
      <c r="H3170" t="s">
        <v>2212</v>
      </c>
      <c r="K3170">
        <v>0</v>
      </c>
      <c r="M3170">
        <v>0</v>
      </c>
      <c r="O3170">
        <v>0</v>
      </c>
    </row>
    <row r="3171" spans="3:17" x14ac:dyDescent="0.25">
      <c r="C3171" t="s">
        <v>481</v>
      </c>
      <c r="D3171" t="s">
        <v>176</v>
      </c>
      <c r="E3171">
        <v>420256</v>
      </c>
      <c r="H3171" t="s">
        <v>2213</v>
      </c>
      <c r="K3171">
        <v>0</v>
      </c>
      <c r="M3171">
        <v>0</v>
      </c>
      <c r="O3171">
        <v>0</v>
      </c>
    </row>
    <row r="3172" spans="3:17" x14ac:dyDescent="0.25">
      <c r="C3172" t="s">
        <v>481</v>
      </c>
      <c r="D3172" t="s">
        <v>176</v>
      </c>
      <c r="E3172">
        <v>420257</v>
      </c>
      <c r="H3172" t="s">
        <v>2214</v>
      </c>
      <c r="K3172">
        <v>0</v>
      </c>
      <c r="M3172">
        <v>0</v>
      </c>
      <c r="O3172">
        <v>0</v>
      </c>
    </row>
    <row r="3173" spans="3:17" x14ac:dyDescent="0.25">
      <c r="C3173" t="s">
        <v>481</v>
      </c>
      <c r="D3173" t="s">
        <v>176</v>
      </c>
      <c r="E3173">
        <v>420258</v>
      </c>
      <c r="H3173" t="s">
        <v>718</v>
      </c>
      <c r="K3173" s="40">
        <v>-858677.85</v>
      </c>
      <c r="M3173" s="40">
        <v>-716750.67</v>
      </c>
      <c r="O3173" s="40">
        <v>-141927.18</v>
      </c>
      <c r="Q3173">
        <v>-19.8</v>
      </c>
    </row>
    <row r="3174" spans="3:17" x14ac:dyDescent="0.25">
      <c r="C3174" t="s">
        <v>481</v>
      </c>
      <c r="D3174" t="s">
        <v>176</v>
      </c>
      <c r="E3174">
        <v>420650</v>
      </c>
      <c r="H3174" t="s">
        <v>1630</v>
      </c>
      <c r="K3174">
        <v>0</v>
      </c>
      <c r="M3174">
        <v>0</v>
      </c>
      <c r="O3174">
        <v>0</v>
      </c>
    </row>
    <row r="3175" spans="3:17" x14ac:dyDescent="0.25">
      <c r="C3175" t="s">
        <v>481</v>
      </c>
      <c r="D3175" t="s">
        <v>176</v>
      </c>
      <c r="E3175">
        <v>420651</v>
      </c>
      <c r="H3175" t="s">
        <v>1631</v>
      </c>
      <c r="K3175">
        <v>0</v>
      </c>
      <c r="M3175">
        <v>0</v>
      </c>
      <c r="O3175">
        <v>0</v>
      </c>
    </row>
    <row r="3176" spans="3:17" x14ac:dyDescent="0.25">
      <c r="C3176" t="s">
        <v>481</v>
      </c>
      <c r="D3176" t="s">
        <v>176</v>
      </c>
      <c r="E3176">
        <v>420652</v>
      </c>
      <c r="H3176" t="s">
        <v>719</v>
      </c>
      <c r="K3176" s="40">
        <v>309035.07</v>
      </c>
      <c r="M3176" s="40">
        <v>204147.20000000001</v>
      </c>
      <c r="O3176" s="40">
        <v>104887.87</v>
      </c>
      <c r="Q3176">
        <v>51.4</v>
      </c>
    </row>
    <row r="3177" spans="3:17" x14ac:dyDescent="0.25">
      <c r="C3177" t="s">
        <v>481</v>
      </c>
      <c r="D3177" t="s">
        <v>176</v>
      </c>
      <c r="E3177">
        <v>420653</v>
      </c>
      <c r="H3177" t="s">
        <v>1632</v>
      </c>
      <c r="K3177">
        <v>0</v>
      </c>
      <c r="M3177">
        <v>0</v>
      </c>
      <c r="O3177">
        <v>0</v>
      </c>
    </row>
    <row r="3178" spans="3:17" x14ac:dyDescent="0.25">
      <c r="C3178" t="s">
        <v>481</v>
      </c>
      <c r="D3178" t="s">
        <v>176</v>
      </c>
      <c r="E3178">
        <v>420654</v>
      </c>
      <c r="H3178" t="s">
        <v>1633</v>
      </c>
      <c r="K3178">
        <v>0</v>
      </c>
      <c r="M3178">
        <v>0</v>
      </c>
      <c r="O3178">
        <v>0</v>
      </c>
    </row>
    <row r="3179" spans="3:17" x14ac:dyDescent="0.25">
      <c r="C3179" t="s">
        <v>481</v>
      </c>
      <c r="D3179" t="s">
        <v>176</v>
      </c>
      <c r="E3179">
        <v>420655</v>
      </c>
      <c r="H3179" t="s">
        <v>1634</v>
      </c>
      <c r="K3179">
        <v>0</v>
      </c>
      <c r="M3179">
        <v>0</v>
      </c>
      <c r="O3179">
        <v>0</v>
      </c>
    </row>
    <row r="3180" spans="3:17" x14ac:dyDescent="0.25">
      <c r="C3180" t="s">
        <v>481</v>
      </c>
      <c r="D3180" t="s">
        <v>176</v>
      </c>
      <c r="E3180">
        <v>420656</v>
      </c>
      <c r="H3180" t="s">
        <v>1635</v>
      </c>
      <c r="K3180">
        <v>0</v>
      </c>
      <c r="M3180">
        <v>0</v>
      </c>
      <c r="O3180">
        <v>0</v>
      </c>
    </row>
    <row r="3181" spans="3:17" x14ac:dyDescent="0.25">
      <c r="C3181" t="s">
        <v>481</v>
      </c>
      <c r="D3181" t="s">
        <v>176</v>
      </c>
      <c r="E3181">
        <v>420657</v>
      </c>
      <c r="H3181" t="s">
        <v>1636</v>
      </c>
      <c r="K3181">
        <v>0</v>
      </c>
      <c r="M3181">
        <v>0</v>
      </c>
      <c r="O3181">
        <v>0</v>
      </c>
    </row>
    <row r="3182" spans="3:17" x14ac:dyDescent="0.25">
      <c r="C3182" t="s">
        <v>481</v>
      </c>
      <c r="D3182" t="s">
        <v>176</v>
      </c>
      <c r="E3182">
        <v>420658</v>
      </c>
      <c r="H3182" t="s">
        <v>1637</v>
      </c>
      <c r="K3182">
        <v>0</v>
      </c>
      <c r="M3182">
        <v>0</v>
      </c>
      <c r="O3182">
        <v>0</v>
      </c>
    </row>
    <row r="3183" spans="3:17" x14ac:dyDescent="0.25">
      <c r="C3183" t="s">
        <v>481</v>
      </c>
      <c r="D3183" t="s">
        <v>176</v>
      </c>
      <c r="E3183">
        <v>420659</v>
      </c>
      <c r="H3183" t="s">
        <v>1638</v>
      </c>
      <c r="K3183">
        <v>0</v>
      </c>
      <c r="M3183">
        <v>0</v>
      </c>
      <c r="O3183">
        <v>0</v>
      </c>
    </row>
    <row r="3184" spans="3:17" x14ac:dyDescent="0.25">
      <c r="C3184" t="s">
        <v>481</v>
      </c>
      <c r="D3184" t="s">
        <v>176</v>
      </c>
      <c r="E3184">
        <v>420660</v>
      </c>
      <c r="H3184" t="s">
        <v>2215</v>
      </c>
      <c r="K3184">
        <v>0</v>
      </c>
      <c r="M3184">
        <v>0</v>
      </c>
      <c r="O3184">
        <v>0</v>
      </c>
    </row>
    <row r="3185" spans="3:17" x14ac:dyDescent="0.25">
      <c r="C3185" t="s">
        <v>481</v>
      </c>
      <c r="D3185" t="s">
        <v>176</v>
      </c>
      <c r="E3185">
        <v>420661</v>
      </c>
      <c r="H3185" t="s">
        <v>2216</v>
      </c>
      <c r="K3185">
        <v>0</v>
      </c>
      <c r="M3185">
        <v>0</v>
      </c>
      <c r="O3185">
        <v>0</v>
      </c>
    </row>
    <row r="3186" spans="3:17" x14ac:dyDescent="0.25">
      <c r="C3186" t="s">
        <v>481</v>
      </c>
      <c r="D3186" t="s">
        <v>176</v>
      </c>
      <c r="E3186">
        <v>420662</v>
      </c>
      <c r="H3186" t="s">
        <v>2217</v>
      </c>
      <c r="K3186">
        <v>0</v>
      </c>
      <c r="M3186">
        <v>0</v>
      </c>
      <c r="O3186">
        <v>0</v>
      </c>
    </row>
    <row r="3187" spans="3:17" x14ac:dyDescent="0.25">
      <c r="C3187" t="s">
        <v>481</v>
      </c>
      <c r="D3187" t="s">
        <v>176</v>
      </c>
      <c r="E3187">
        <v>420663</v>
      </c>
      <c r="H3187" t="s">
        <v>2218</v>
      </c>
      <c r="K3187">
        <v>0</v>
      </c>
      <c r="M3187">
        <v>0</v>
      </c>
      <c r="O3187">
        <v>0</v>
      </c>
    </row>
    <row r="3188" spans="3:17" x14ac:dyDescent="0.25">
      <c r="C3188" t="s">
        <v>481</v>
      </c>
      <c r="D3188" t="s">
        <v>176</v>
      </c>
      <c r="E3188">
        <v>420664</v>
      </c>
      <c r="H3188" t="s">
        <v>2219</v>
      </c>
      <c r="K3188">
        <v>0</v>
      </c>
      <c r="M3188">
        <v>0</v>
      </c>
      <c r="O3188">
        <v>0</v>
      </c>
    </row>
    <row r="3189" spans="3:17" x14ac:dyDescent="0.25">
      <c r="C3189" t="s">
        <v>481</v>
      </c>
      <c r="D3189" t="s">
        <v>176</v>
      </c>
      <c r="E3189">
        <v>420665</v>
      </c>
      <c r="H3189" t="s">
        <v>2220</v>
      </c>
      <c r="K3189">
        <v>0</v>
      </c>
      <c r="M3189">
        <v>0</v>
      </c>
      <c r="O3189">
        <v>0</v>
      </c>
    </row>
    <row r="3190" spans="3:17" x14ac:dyDescent="0.25">
      <c r="C3190" t="s">
        <v>481</v>
      </c>
      <c r="D3190" t="s">
        <v>176</v>
      </c>
      <c r="E3190">
        <v>420670</v>
      </c>
      <c r="H3190" t="s">
        <v>1639</v>
      </c>
      <c r="K3190">
        <v>0</v>
      </c>
      <c r="M3190">
        <v>0</v>
      </c>
      <c r="O3190">
        <v>0</v>
      </c>
    </row>
    <row r="3191" spans="3:17" x14ac:dyDescent="0.25">
      <c r="C3191" t="s">
        <v>481</v>
      </c>
      <c r="D3191" t="s">
        <v>176</v>
      </c>
      <c r="E3191">
        <v>420671</v>
      </c>
      <c r="H3191" t="s">
        <v>1198</v>
      </c>
      <c r="K3191">
        <v>0</v>
      </c>
      <c r="M3191">
        <v>0</v>
      </c>
      <c r="O3191">
        <v>0</v>
      </c>
    </row>
    <row r="3192" spans="3:17" x14ac:dyDescent="0.25">
      <c r="C3192" t="s">
        <v>481</v>
      </c>
      <c r="D3192" t="s">
        <v>176</v>
      </c>
      <c r="E3192">
        <v>420672</v>
      </c>
      <c r="H3192" t="s">
        <v>2221</v>
      </c>
      <c r="K3192">
        <v>0</v>
      </c>
      <c r="M3192">
        <v>0</v>
      </c>
      <c r="O3192">
        <v>0</v>
      </c>
    </row>
    <row r="3193" spans="3:17" x14ac:dyDescent="0.25">
      <c r="C3193" t="s">
        <v>481</v>
      </c>
      <c r="D3193" t="s">
        <v>176</v>
      </c>
      <c r="E3193">
        <v>420673</v>
      </c>
      <c r="H3193" t="s">
        <v>2222</v>
      </c>
      <c r="K3193">
        <v>0</v>
      </c>
      <c r="M3193">
        <v>0</v>
      </c>
      <c r="O3193">
        <v>0</v>
      </c>
    </row>
    <row r="3194" spans="3:17" x14ac:dyDescent="0.25">
      <c r="C3194" t="s">
        <v>481</v>
      </c>
      <c r="D3194" t="s">
        <v>176</v>
      </c>
      <c r="E3194">
        <v>420674</v>
      </c>
      <c r="H3194" t="s">
        <v>2223</v>
      </c>
      <c r="K3194">
        <v>0</v>
      </c>
      <c r="M3194">
        <v>0</v>
      </c>
      <c r="O3194">
        <v>0</v>
      </c>
    </row>
    <row r="3195" spans="3:17" x14ac:dyDescent="0.25">
      <c r="C3195" t="s">
        <v>481</v>
      </c>
      <c r="D3195" t="s">
        <v>176</v>
      </c>
      <c r="E3195">
        <v>420675</v>
      </c>
      <c r="H3195" t="s">
        <v>2224</v>
      </c>
      <c r="K3195">
        <v>0</v>
      </c>
      <c r="M3195">
        <v>0</v>
      </c>
      <c r="O3195">
        <v>0</v>
      </c>
    </row>
    <row r="3196" spans="3:17" x14ac:dyDescent="0.25">
      <c r="C3196" t="s">
        <v>481</v>
      </c>
      <c r="D3196" t="s">
        <v>176</v>
      </c>
      <c r="E3196">
        <v>420676</v>
      </c>
      <c r="H3196" t="s">
        <v>720</v>
      </c>
      <c r="K3196" s="40">
        <v>59414.34</v>
      </c>
      <c r="M3196" s="40">
        <v>49566.66</v>
      </c>
      <c r="O3196" s="40">
        <v>9847.68</v>
      </c>
      <c r="Q3196">
        <v>19.899999999999999</v>
      </c>
    </row>
    <row r="3197" spans="3:17" x14ac:dyDescent="0.25">
      <c r="C3197" t="s">
        <v>481</v>
      </c>
      <c r="D3197" t="s">
        <v>176</v>
      </c>
      <c r="E3197">
        <v>420677</v>
      </c>
      <c r="H3197" t="s">
        <v>2225</v>
      </c>
      <c r="K3197">
        <v>0</v>
      </c>
      <c r="M3197">
        <v>0</v>
      </c>
      <c r="O3197">
        <v>0</v>
      </c>
    </row>
    <row r="3198" spans="3:17" x14ac:dyDescent="0.25">
      <c r="C3198" t="s">
        <v>481</v>
      </c>
      <c r="D3198" t="s">
        <v>176</v>
      </c>
      <c r="E3198">
        <v>420900</v>
      </c>
      <c r="H3198" t="s">
        <v>721</v>
      </c>
      <c r="K3198" s="40">
        <v>-23129662.379999999</v>
      </c>
      <c r="M3198" s="40">
        <v>-19613256.219999999</v>
      </c>
      <c r="O3198" s="40">
        <v>-3516406.16</v>
      </c>
      <c r="Q3198">
        <v>-17.899999999999999</v>
      </c>
    </row>
    <row r="3199" spans="3:17" x14ac:dyDescent="0.25">
      <c r="C3199" t="s">
        <v>481</v>
      </c>
      <c r="D3199" t="s">
        <v>176</v>
      </c>
      <c r="E3199">
        <v>420901</v>
      </c>
      <c r="H3199" t="s">
        <v>2226</v>
      </c>
      <c r="K3199">
        <v>0</v>
      </c>
      <c r="M3199">
        <v>0</v>
      </c>
      <c r="O3199">
        <v>0</v>
      </c>
    </row>
    <row r="3200" spans="3:17" x14ac:dyDescent="0.25">
      <c r="C3200" t="s">
        <v>481</v>
      </c>
      <c r="D3200" t="s">
        <v>176</v>
      </c>
      <c r="E3200">
        <v>420902</v>
      </c>
      <c r="H3200" t="s">
        <v>2227</v>
      </c>
      <c r="K3200">
        <v>0</v>
      </c>
      <c r="M3200">
        <v>0</v>
      </c>
      <c r="O3200">
        <v>0</v>
      </c>
    </row>
    <row r="3201" spans="3:18" x14ac:dyDescent="0.25">
      <c r="C3201" t="s">
        <v>481</v>
      </c>
      <c r="D3201" t="s">
        <v>176</v>
      </c>
      <c r="E3201">
        <v>420903</v>
      </c>
      <c r="H3201" t="s">
        <v>2228</v>
      </c>
      <c r="K3201">
        <v>0</v>
      </c>
      <c r="M3201">
        <v>0</v>
      </c>
      <c r="O3201">
        <v>0</v>
      </c>
    </row>
    <row r="3202" spans="3:18" x14ac:dyDescent="0.25">
      <c r="C3202" t="s">
        <v>481</v>
      </c>
      <c r="D3202" t="s">
        <v>176</v>
      </c>
      <c r="E3202">
        <v>420904</v>
      </c>
      <c r="H3202" t="s">
        <v>2229</v>
      </c>
      <c r="K3202">
        <v>0</v>
      </c>
      <c r="M3202">
        <v>0</v>
      </c>
      <c r="O3202">
        <v>0</v>
      </c>
    </row>
    <row r="3203" spans="3:18" x14ac:dyDescent="0.25">
      <c r="E3203" t="s">
        <v>238</v>
      </c>
      <c r="K3203" s="40">
        <v>-30641062.350000001</v>
      </c>
      <c r="M3203" s="40">
        <v>-25863809.690000001</v>
      </c>
      <c r="O3203" s="40">
        <v>-4777252.66</v>
      </c>
      <c r="Q3203">
        <v>-18.5</v>
      </c>
      <c r="R3203" t="s">
        <v>205</v>
      </c>
    </row>
    <row r="3204" spans="3:18" x14ac:dyDescent="0.25">
      <c r="C3204" t="s">
        <v>481</v>
      </c>
      <c r="D3204" t="s">
        <v>176</v>
      </c>
      <c r="E3204">
        <v>420402</v>
      </c>
      <c r="H3204" t="s">
        <v>2230</v>
      </c>
      <c r="K3204">
        <v>0</v>
      </c>
      <c r="M3204">
        <v>0</v>
      </c>
      <c r="O3204">
        <v>0</v>
      </c>
    </row>
    <row r="3205" spans="3:18" x14ac:dyDescent="0.25">
      <c r="C3205" t="s">
        <v>481</v>
      </c>
      <c r="D3205" t="s">
        <v>176</v>
      </c>
      <c r="E3205">
        <v>420403</v>
      </c>
      <c r="H3205" t="s">
        <v>2231</v>
      </c>
      <c r="K3205">
        <v>0</v>
      </c>
      <c r="M3205">
        <v>0</v>
      </c>
      <c r="O3205">
        <v>0</v>
      </c>
    </row>
    <row r="3206" spans="3:18" x14ac:dyDescent="0.25">
      <c r="C3206" t="s">
        <v>481</v>
      </c>
      <c r="D3206" t="s">
        <v>176</v>
      </c>
      <c r="E3206">
        <v>420825</v>
      </c>
      <c r="H3206" t="s">
        <v>2232</v>
      </c>
      <c r="K3206">
        <v>0</v>
      </c>
      <c r="M3206">
        <v>0</v>
      </c>
      <c r="O3206">
        <v>0</v>
      </c>
    </row>
    <row r="3207" spans="3:18" x14ac:dyDescent="0.25">
      <c r="C3207" t="s">
        <v>481</v>
      </c>
      <c r="D3207" t="s">
        <v>176</v>
      </c>
      <c r="E3207">
        <v>420826</v>
      </c>
      <c r="H3207" t="s">
        <v>2233</v>
      </c>
      <c r="K3207">
        <v>0</v>
      </c>
      <c r="M3207">
        <v>0</v>
      </c>
      <c r="O3207">
        <v>0</v>
      </c>
    </row>
    <row r="3208" spans="3:18" x14ac:dyDescent="0.25">
      <c r="C3208" t="s">
        <v>481</v>
      </c>
      <c r="D3208" t="s">
        <v>176</v>
      </c>
      <c r="E3208">
        <v>420827</v>
      </c>
      <c r="H3208" t="s">
        <v>2234</v>
      </c>
      <c r="K3208">
        <v>0</v>
      </c>
      <c r="M3208">
        <v>0</v>
      </c>
      <c r="O3208">
        <v>0</v>
      </c>
    </row>
    <row r="3209" spans="3:18" x14ac:dyDescent="0.25">
      <c r="C3209" t="s">
        <v>481</v>
      </c>
      <c r="D3209" t="s">
        <v>176</v>
      </c>
      <c r="E3209">
        <v>420828</v>
      </c>
      <c r="H3209" t="s">
        <v>2235</v>
      </c>
      <c r="K3209">
        <v>0</v>
      </c>
      <c r="M3209">
        <v>0</v>
      </c>
      <c r="O3209">
        <v>0</v>
      </c>
    </row>
    <row r="3210" spans="3:18" x14ac:dyDescent="0.25">
      <c r="C3210" t="s">
        <v>481</v>
      </c>
      <c r="D3210" t="s">
        <v>176</v>
      </c>
      <c r="E3210">
        <v>421203</v>
      </c>
      <c r="H3210" t="s">
        <v>1653</v>
      </c>
      <c r="K3210">
        <v>0</v>
      </c>
      <c r="M3210">
        <v>0</v>
      </c>
      <c r="O3210">
        <v>0</v>
      </c>
    </row>
    <row r="3211" spans="3:18" x14ac:dyDescent="0.25">
      <c r="E3211" t="s">
        <v>1653</v>
      </c>
      <c r="K3211">
        <v>0</v>
      </c>
      <c r="M3211">
        <v>0</v>
      </c>
      <c r="O3211">
        <v>0</v>
      </c>
      <c r="R3211" t="s">
        <v>205</v>
      </c>
    </row>
    <row r="3212" spans="3:18" x14ac:dyDescent="0.25">
      <c r="C3212" t="s">
        <v>481</v>
      </c>
      <c r="D3212" t="s">
        <v>176</v>
      </c>
      <c r="E3212">
        <v>420206</v>
      </c>
      <c r="H3212" t="s">
        <v>1654</v>
      </c>
      <c r="K3212">
        <v>0</v>
      </c>
      <c r="M3212">
        <v>0</v>
      </c>
      <c r="O3212">
        <v>0</v>
      </c>
    </row>
    <row r="3213" spans="3:18" x14ac:dyDescent="0.25">
      <c r="C3213" t="s">
        <v>481</v>
      </c>
      <c r="D3213" t="s">
        <v>176</v>
      </c>
      <c r="E3213">
        <v>420209</v>
      </c>
      <c r="H3213" t="s">
        <v>2236</v>
      </c>
      <c r="K3213">
        <v>0</v>
      </c>
      <c r="M3213">
        <v>0</v>
      </c>
      <c r="O3213">
        <v>0</v>
      </c>
    </row>
    <row r="3214" spans="3:18" x14ac:dyDescent="0.25">
      <c r="E3214" t="s">
        <v>1655</v>
      </c>
      <c r="K3214">
        <v>0</v>
      </c>
      <c r="M3214">
        <v>0</v>
      </c>
      <c r="O3214">
        <v>0</v>
      </c>
      <c r="R3214" t="s">
        <v>205</v>
      </c>
    </row>
    <row r="3215" spans="3:18" x14ac:dyDescent="0.25">
      <c r="C3215" t="s">
        <v>481</v>
      </c>
      <c r="D3215" t="s">
        <v>176</v>
      </c>
      <c r="E3215">
        <v>420200</v>
      </c>
      <c r="H3215" t="s">
        <v>1656</v>
      </c>
      <c r="K3215">
        <v>0</v>
      </c>
      <c r="M3215">
        <v>0</v>
      </c>
      <c r="O3215">
        <v>0</v>
      </c>
    </row>
    <row r="3216" spans="3:18" x14ac:dyDescent="0.25">
      <c r="C3216" t="s">
        <v>481</v>
      </c>
      <c r="D3216" t="s">
        <v>176</v>
      </c>
      <c r="E3216">
        <v>420201</v>
      </c>
      <c r="H3216" t="s">
        <v>1657</v>
      </c>
      <c r="K3216">
        <v>0</v>
      </c>
      <c r="M3216">
        <v>0</v>
      </c>
      <c r="O3216">
        <v>0</v>
      </c>
    </row>
    <row r="3217" spans="3:18" x14ac:dyDescent="0.25">
      <c r="C3217" t="s">
        <v>481</v>
      </c>
      <c r="D3217" t="s">
        <v>176</v>
      </c>
      <c r="E3217">
        <v>420202</v>
      </c>
      <c r="H3217" t="s">
        <v>1658</v>
      </c>
      <c r="K3217">
        <v>0</v>
      </c>
      <c r="M3217">
        <v>0</v>
      </c>
      <c r="O3217">
        <v>0</v>
      </c>
    </row>
    <row r="3218" spans="3:18" x14ac:dyDescent="0.25">
      <c r="C3218" t="s">
        <v>481</v>
      </c>
      <c r="D3218" t="s">
        <v>176</v>
      </c>
      <c r="E3218">
        <v>420203</v>
      </c>
      <c r="H3218" t="s">
        <v>1659</v>
      </c>
      <c r="K3218">
        <v>0</v>
      </c>
      <c r="M3218">
        <v>0</v>
      </c>
      <c r="O3218">
        <v>0</v>
      </c>
    </row>
    <row r="3219" spans="3:18" x14ac:dyDescent="0.25">
      <c r="C3219" t="s">
        <v>481</v>
      </c>
      <c r="D3219" t="s">
        <v>176</v>
      </c>
      <c r="E3219">
        <v>420204</v>
      </c>
      <c r="H3219" t="s">
        <v>1660</v>
      </c>
      <c r="K3219">
        <v>0</v>
      </c>
      <c r="M3219">
        <v>0</v>
      </c>
      <c r="O3219">
        <v>0</v>
      </c>
    </row>
    <row r="3220" spans="3:18" x14ac:dyDescent="0.25">
      <c r="C3220" t="s">
        <v>481</v>
      </c>
      <c r="D3220" t="s">
        <v>176</v>
      </c>
      <c r="E3220">
        <v>420205</v>
      </c>
      <c r="H3220" t="s">
        <v>1661</v>
      </c>
      <c r="K3220">
        <v>0</v>
      </c>
      <c r="M3220">
        <v>0</v>
      </c>
      <c r="O3220">
        <v>0</v>
      </c>
    </row>
    <row r="3221" spans="3:18" x14ac:dyDescent="0.25">
      <c r="E3221" t="s">
        <v>1662</v>
      </c>
      <c r="K3221">
        <v>0</v>
      </c>
      <c r="M3221">
        <v>0</v>
      </c>
      <c r="O3221">
        <v>0</v>
      </c>
      <c r="R3221" t="s">
        <v>205</v>
      </c>
    </row>
    <row r="3222" spans="3:18" x14ac:dyDescent="0.25">
      <c r="C3222" t="s">
        <v>481</v>
      </c>
      <c r="D3222" t="s">
        <v>176</v>
      </c>
      <c r="E3222">
        <v>420100</v>
      </c>
      <c r="H3222" t="s">
        <v>722</v>
      </c>
      <c r="K3222" s="40">
        <v>-1465264.54</v>
      </c>
      <c r="M3222" s="40">
        <v>-1340414.43</v>
      </c>
      <c r="O3222" s="40">
        <v>-124850.11</v>
      </c>
      <c r="Q3222">
        <v>-9.3000000000000007</v>
      </c>
    </row>
    <row r="3223" spans="3:18" x14ac:dyDescent="0.25">
      <c r="C3223" t="s">
        <v>481</v>
      </c>
      <c r="D3223" t="s">
        <v>176</v>
      </c>
      <c r="E3223">
        <v>420210</v>
      </c>
      <c r="H3223" t="s">
        <v>2237</v>
      </c>
      <c r="K3223">
        <v>0</v>
      </c>
      <c r="M3223">
        <v>0</v>
      </c>
      <c r="O3223">
        <v>0</v>
      </c>
    </row>
    <row r="3224" spans="3:18" x14ac:dyDescent="0.25">
      <c r="C3224" t="s">
        <v>481</v>
      </c>
      <c r="D3224" t="s">
        <v>176</v>
      </c>
      <c r="E3224">
        <v>420404</v>
      </c>
      <c r="H3224" t="s">
        <v>2238</v>
      </c>
      <c r="K3224">
        <v>0</v>
      </c>
      <c r="M3224">
        <v>0</v>
      </c>
      <c r="O3224">
        <v>0</v>
      </c>
    </row>
    <row r="3225" spans="3:18" x14ac:dyDescent="0.25">
      <c r="C3225" t="s">
        <v>481</v>
      </c>
      <c r="D3225" t="s">
        <v>176</v>
      </c>
      <c r="E3225">
        <v>420405</v>
      </c>
      <c r="H3225" t="s">
        <v>723</v>
      </c>
      <c r="K3225" s="40">
        <v>-11092.75</v>
      </c>
      <c r="M3225" s="40">
        <v>-11092.75</v>
      </c>
      <c r="O3225">
        <v>0</v>
      </c>
    </row>
    <row r="3226" spans="3:18" x14ac:dyDescent="0.25">
      <c r="C3226" t="s">
        <v>481</v>
      </c>
      <c r="D3226" t="s">
        <v>176</v>
      </c>
      <c r="E3226">
        <v>420406</v>
      </c>
      <c r="H3226" t="s">
        <v>2239</v>
      </c>
      <c r="K3226">
        <v>0</v>
      </c>
      <c r="M3226">
        <v>0</v>
      </c>
      <c r="O3226">
        <v>0</v>
      </c>
    </row>
    <row r="3227" spans="3:18" x14ac:dyDescent="0.25">
      <c r="C3227" t="s">
        <v>481</v>
      </c>
      <c r="D3227" t="s">
        <v>176</v>
      </c>
      <c r="E3227">
        <v>420407</v>
      </c>
      <c r="H3227" t="s">
        <v>2240</v>
      </c>
      <c r="K3227">
        <v>0</v>
      </c>
      <c r="M3227">
        <v>0</v>
      </c>
      <c r="O3227">
        <v>0</v>
      </c>
    </row>
    <row r="3228" spans="3:18" x14ac:dyDescent="0.25">
      <c r="C3228" t="s">
        <v>481</v>
      </c>
      <c r="D3228" t="s">
        <v>176</v>
      </c>
      <c r="E3228">
        <v>420501</v>
      </c>
      <c r="H3228" t="s">
        <v>1663</v>
      </c>
      <c r="K3228">
        <v>0</v>
      </c>
      <c r="M3228">
        <v>0</v>
      </c>
      <c r="O3228">
        <v>0</v>
      </c>
    </row>
    <row r="3229" spans="3:18" x14ac:dyDescent="0.25">
      <c r="E3229" t="s">
        <v>415</v>
      </c>
      <c r="K3229" s="40">
        <v>-1476357.29</v>
      </c>
      <c r="M3229" s="40">
        <v>-1351507.18</v>
      </c>
      <c r="O3229" s="40">
        <v>-124850.11</v>
      </c>
      <c r="Q3229">
        <v>-9.1999999999999993</v>
      </c>
      <c r="R3229" t="s">
        <v>205</v>
      </c>
    </row>
    <row r="3230" spans="3:18" x14ac:dyDescent="0.25">
      <c r="C3230" t="s">
        <v>481</v>
      </c>
      <c r="D3230" t="s">
        <v>176</v>
      </c>
      <c r="E3230">
        <v>420254</v>
      </c>
      <c r="H3230" t="s">
        <v>724</v>
      </c>
      <c r="K3230" s="40">
        <v>-77772.740000000005</v>
      </c>
      <c r="M3230" s="40">
        <v>-77772.740000000005</v>
      </c>
      <c r="O3230">
        <v>0</v>
      </c>
    </row>
    <row r="3231" spans="3:18" x14ac:dyDescent="0.25">
      <c r="C3231" t="s">
        <v>481</v>
      </c>
      <c r="D3231" t="s">
        <v>176</v>
      </c>
      <c r="E3231">
        <v>420300</v>
      </c>
      <c r="H3231" t="s">
        <v>725</v>
      </c>
      <c r="K3231" s="40">
        <v>-16542878.640000001</v>
      </c>
      <c r="M3231" s="40">
        <v>-13889881.880000001</v>
      </c>
      <c r="O3231" s="40">
        <v>-2652996.7599999998</v>
      </c>
      <c r="Q3231">
        <v>-19.100000000000001</v>
      </c>
    </row>
    <row r="3232" spans="3:18" x14ac:dyDescent="0.25">
      <c r="C3232" t="s">
        <v>481</v>
      </c>
      <c r="D3232" t="s">
        <v>176</v>
      </c>
      <c r="E3232">
        <v>420301</v>
      </c>
      <c r="H3232" t="s">
        <v>1668</v>
      </c>
      <c r="K3232">
        <v>0</v>
      </c>
      <c r="M3232">
        <v>0</v>
      </c>
      <c r="O3232">
        <v>0</v>
      </c>
    </row>
    <row r="3233" spans="3:18" x14ac:dyDescent="0.25">
      <c r="C3233" t="s">
        <v>481</v>
      </c>
      <c r="D3233" t="s">
        <v>176</v>
      </c>
      <c r="E3233">
        <v>420302</v>
      </c>
      <c r="H3233" t="s">
        <v>1669</v>
      </c>
      <c r="K3233">
        <v>0</v>
      </c>
      <c r="M3233">
        <v>0</v>
      </c>
      <c r="O3233">
        <v>0</v>
      </c>
    </row>
    <row r="3234" spans="3:18" x14ac:dyDescent="0.25">
      <c r="C3234" t="s">
        <v>481</v>
      </c>
      <c r="D3234" t="s">
        <v>176</v>
      </c>
      <c r="E3234">
        <v>420303</v>
      </c>
      <c r="H3234" t="s">
        <v>1670</v>
      </c>
      <c r="K3234">
        <v>0</v>
      </c>
      <c r="M3234">
        <v>0</v>
      </c>
      <c r="O3234">
        <v>0</v>
      </c>
    </row>
    <row r="3235" spans="3:18" x14ac:dyDescent="0.25">
      <c r="C3235" t="s">
        <v>481</v>
      </c>
      <c r="D3235" t="s">
        <v>176</v>
      </c>
      <c r="E3235">
        <v>420304</v>
      </c>
      <c r="H3235" t="s">
        <v>726</v>
      </c>
      <c r="K3235" s="40">
        <v>-73480.759999999995</v>
      </c>
      <c r="M3235" s="40">
        <v>-73480.759999999995</v>
      </c>
      <c r="O3235">
        <v>0</v>
      </c>
    </row>
    <row r="3236" spans="3:18" x14ac:dyDescent="0.25">
      <c r="C3236" t="s">
        <v>481</v>
      </c>
      <c r="D3236" t="s">
        <v>176</v>
      </c>
      <c r="E3236">
        <v>420305</v>
      </c>
      <c r="H3236" t="s">
        <v>727</v>
      </c>
      <c r="K3236" s="40">
        <v>-97547.47</v>
      </c>
      <c r="M3236" s="40">
        <v>-97547.47</v>
      </c>
      <c r="O3236">
        <v>0</v>
      </c>
    </row>
    <row r="3237" spans="3:18" x14ac:dyDescent="0.25">
      <c r="C3237" t="s">
        <v>481</v>
      </c>
      <c r="D3237" t="s">
        <v>176</v>
      </c>
      <c r="E3237">
        <v>420308</v>
      </c>
      <c r="H3237" t="s">
        <v>2241</v>
      </c>
      <c r="K3237">
        <v>0</v>
      </c>
      <c r="M3237">
        <v>0</v>
      </c>
      <c r="O3237">
        <v>0</v>
      </c>
    </row>
    <row r="3238" spans="3:18" x14ac:dyDescent="0.25">
      <c r="C3238" t="s">
        <v>481</v>
      </c>
      <c r="D3238" t="s">
        <v>176</v>
      </c>
      <c r="E3238">
        <v>420309</v>
      </c>
      <c r="H3238" t="s">
        <v>2242</v>
      </c>
      <c r="K3238">
        <v>0</v>
      </c>
      <c r="M3238">
        <v>0</v>
      </c>
      <c r="O3238">
        <v>0</v>
      </c>
    </row>
    <row r="3239" spans="3:18" x14ac:dyDescent="0.25">
      <c r="E3239" t="s">
        <v>728</v>
      </c>
      <c r="K3239" s="40">
        <v>-16791679.609999999</v>
      </c>
      <c r="M3239" s="40">
        <v>-14138682.85</v>
      </c>
      <c r="O3239" s="40">
        <v>-2652996.7599999998</v>
      </c>
      <c r="Q3239">
        <v>-18.8</v>
      </c>
      <c r="R3239" t="s">
        <v>205</v>
      </c>
    </row>
    <row r="3240" spans="3:18" x14ac:dyDescent="0.25">
      <c r="C3240" t="s">
        <v>481</v>
      </c>
      <c r="D3240" t="s">
        <v>176</v>
      </c>
      <c r="E3240">
        <v>420400</v>
      </c>
      <c r="H3240" t="s">
        <v>1671</v>
      </c>
      <c r="K3240">
        <v>0</v>
      </c>
      <c r="M3240">
        <v>0</v>
      </c>
      <c r="O3240">
        <v>0</v>
      </c>
    </row>
    <row r="3241" spans="3:18" x14ac:dyDescent="0.25">
      <c r="C3241" t="s">
        <v>481</v>
      </c>
      <c r="D3241" t="s">
        <v>176</v>
      </c>
      <c r="E3241">
        <v>420401</v>
      </c>
      <c r="H3241" t="s">
        <v>1672</v>
      </c>
      <c r="K3241">
        <v>0</v>
      </c>
      <c r="M3241">
        <v>0</v>
      </c>
      <c r="O3241">
        <v>0</v>
      </c>
    </row>
    <row r="3242" spans="3:18" x14ac:dyDescent="0.25">
      <c r="E3242" t="s">
        <v>1673</v>
      </c>
      <c r="K3242">
        <v>0</v>
      </c>
      <c r="M3242">
        <v>0</v>
      </c>
      <c r="O3242">
        <v>0</v>
      </c>
      <c r="R3242" t="s">
        <v>205</v>
      </c>
    </row>
    <row r="3243" spans="3:18" x14ac:dyDescent="0.25">
      <c r="C3243" t="s">
        <v>481</v>
      </c>
      <c r="D3243" t="s">
        <v>176</v>
      </c>
      <c r="E3243">
        <v>420500</v>
      </c>
      <c r="H3243" t="s">
        <v>1674</v>
      </c>
      <c r="K3243">
        <v>0</v>
      </c>
      <c r="M3243">
        <v>0</v>
      </c>
      <c r="O3243">
        <v>0</v>
      </c>
    </row>
    <row r="3244" spans="3:18" x14ac:dyDescent="0.25">
      <c r="E3244" t="s">
        <v>1675</v>
      </c>
      <c r="K3244">
        <v>0</v>
      </c>
      <c r="M3244">
        <v>0</v>
      </c>
      <c r="O3244">
        <v>0</v>
      </c>
      <c r="R3244" t="s">
        <v>205</v>
      </c>
    </row>
    <row r="3245" spans="3:18" x14ac:dyDescent="0.25">
      <c r="C3245" t="s">
        <v>481</v>
      </c>
      <c r="D3245" t="s">
        <v>176</v>
      </c>
      <c r="E3245">
        <v>420207</v>
      </c>
      <c r="H3245" t="s">
        <v>729</v>
      </c>
      <c r="K3245" s="40">
        <v>-24210.23</v>
      </c>
      <c r="M3245" s="40">
        <v>-24210.23</v>
      </c>
      <c r="O3245">
        <v>0</v>
      </c>
    </row>
    <row r="3246" spans="3:18" x14ac:dyDescent="0.25">
      <c r="K3246" s="40">
        <v>-24210.23</v>
      </c>
      <c r="M3246" s="40">
        <v>-24210.23</v>
      </c>
      <c r="O3246">
        <v>0</v>
      </c>
      <c r="R3246" t="s">
        <v>205</v>
      </c>
    </row>
    <row r="3247" spans="3:18" x14ac:dyDescent="0.25">
      <c r="C3247" t="s">
        <v>481</v>
      </c>
      <c r="D3247" t="s">
        <v>176</v>
      </c>
      <c r="E3247">
        <v>420208</v>
      </c>
      <c r="H3247" t="s">
        <v>1676</v>
      </c>
      <c r="K3247">
        <v>0</v>
      </c>
      <c r="M3247">
        <v>0</v>
      </c>
      <c r="O3247">
        <v>0</v>
      </c>
    </row>
    <row r="3248" spans="3:18" x14ac:dyDescent="0.25">
      <c r="K3248">
        <v>0</v>
      </c>
      <c r="M3248">
        <v>0</v>
      </c>
      <c r="O3248">
        <v>0</v>
      </c>
      <c r="R3248" t="s">
        <v>205</v>
      </c>
    </row>
    <row r="3249" spans="3:18" x14ac:dyDescent="0.25">
      <c r="C3249" t="s">
        <v>481</v>
      </c>
      <c r="D3249" t="s">
        <v>176</v>
      </c>
      <c r="E3249">
        <v>420211</v>
      </c>
      <c r="H3249" t="s">
        <v>2243</v>
      </c>
      <c r="K3249">
        <v>0</v>
      </c>
      <c r="M3249">
        <v>0</v>
      </c>
      <c r="O3249">
        <v>0</v>
      </c>
    </row>
    <row r="3250" spans="3:18" x14ac:dyDescent="0.25">
      <c r="C3250" t="s">
        <v>481</v>
      </c>
      <c r="D3250" t="s">
        <v>176</v>
      </c>
      <c r="E3250">
        <v>420212</v>
      </c>
      <c r="H3250" t="s">
        <v>2244</v>
      </c>
      <c r="K3250">
        <v>0</v>
      </c>
      <c r="M3250">
        <v>0</v>
      </c>
      <c r="O3250">
        <v>0</v>
      </c>
    </row>
    <row r="3251" spans="3:18" x14ac:dyDescent="0.25">
      <c r="C3251" t="s">
        <v>481</v>
      </c>
      <c r="D3251" t="s">
        <v>176</v>
      </c>
      <c r="E3251">
        <v>420307</v>
      </c>
      <c r="H3251" t="s">
        <v>2245</v>
      </c>
      <c r="K3251">
        <v>0</v>
      </c>
      <c r="M3251">
        <v>0</v>
      </c>
      <c r="O3251">
        <v>0</v>
      </c>
    </row>
    <row r="3252" spans="3:18" x14ac:dyDescent="0.25">
      <c r="K3252">
        <v>0</v>
      </c>
      <c r="M3252">
        <v>0</v>
      </c>
      <c r="O3252">
        <v>0</v>
      </c>
      <c r="R3252" t="s">
        <v>205</v>
      </c>
    </row>
    <row r="3253" spans="3:18" x14ac:dyDescent="0.25">
      <c r="C3253" t="s">
        <v>481</v>
      </c>
      <c r="D3253" t="s">
        <v>176</v>
      </c>
      <c r="E3253">
        <v>420600</v>
      </c>
      <c r="H3253" t="s">
        <v>1679</v>
      </c>
      <c r="K3253">
        <v>0</v>
      </c>
      <c r="M3253">
        <v>0</v>
      </c>
      <c r="O3253">
        <v>0</v>
      </c>
    </row>
    <row r="3254" spans="3:18" x14ac:dyDescent="0.25">
      <c r="E3254" t="s">
        <v>1680</v>
      </c>
      <c r="K3254">
        <v>0</v>
      </c>
      <c r="M3254">
        <v>0</v>
      </c>
      <c r="O3254">
        <v>0</v>
      </c>
      <c r="R3254" t="s">
        <v>205</v>
      </c>
    </row>
    <row r="3255" spans="3:18" x14ac:dyDescent="0.25">
      <c r="C3255" t="s">
        <v>481</v>
      </c>
      <c r="D3255" t="s">
        <v>176</v>
      </c>
      <c r="E3255">
        <v>420502</v>
      </c>
      <c r="H3255" t="s">
        <v>2246</v>
      </c>
      <c r="K3255">
        <v>0</v>
      </c>
      <c r="M3255">
        <v>0</v>
      </c>
      <c r="O3255">
        <v>0</v>
      </c>
    </row>
    <row r="3256" spans="3:18" x14ac:dyDescent="0.25">
      <c r="C3256" t="s">
        <v>481</v>
      </c>
      <c r="D3256" t="s">
        <v>176</v>
      </c>
      <c r="E3256">
        <v>420503</v>
      </c>
      <c r="H3256" t="s">
        <v>2247</v>
      </c>
      <c r="K3256">
        <v>0</v>
      </c>
      <c r="M3256">
        <v>0</v>
      </c>
      <c r="O3256">
        <v>0</v>
      </c>
    </row>
    <row r="3257" spans="3:18" x14ac:dyDescent="0.25">
      <c r="K3257">
        <v>0</v>
      </c>
      <c r="M3257">
        <v>0</v>
      </c>
      <c r="O3257">
        <v>0</v>
      </c>
      <c r="R3257" t="s">
        <v>205</v>
      </c>
    </row>
    <row r="3258" spans="3:18" x14ac:dyDescent="0.25">
      <c r="C3258" t="s">
        <v>481</v>
      </c>
      <c r="D3258" t="s">
        <v>176</v>
      </c>
      <c r="E3258">
        <v>420820</v>
      </c>
      <c r="H3258" t="s">
        <v>1683</v>
      </c>
      <c r="K3258">
        <v>0</v>
      </c>
      <c r="M3258">
        <v>0</v>
      </c>
      <c r="O3258">
        <v>0</v>
      </c>
    </row>
    <row r="3259" spans="3:18" x14ac:dyDescent="0.25">
      <c r="C3259" t="s">
        <v>481</v>
      </c>
      <c r="D3259" t="s">
        <v>176</v>
      </c>
      <c r="E3259">
        <v>420821</v>
      </c>
      <c r="H3259" t="s">
        <v>1684</v>
      </c>
      <c r="K3259">
        <v>0</v>
      </c>
      <c r="M3259">
        <v>0</v>
      </c>
      <c r="O3259">
        <v>0</v>
      </c>
    </row>
    <row r="3260" spans="3:18" x14ac:dyDescent="0.25">
      <c r="C3260" t="s">
        <v>481</v>
      </c>
      <c r="D3260" t="s">
        <v>176</v>
      </c>
      <c r="E3260">
        <v>420822</v>
      </c>
      <c r="H3260" t="s">
        <v>1685</v>
      </c>
      <c r="K3260">
        <v>0</v>
      </c>
      <c r="M3260">
        <v>0</v>
      </c>
      <c r="O3260">
        <v>0</v>
      </c>
    </row>
    <row r="3261" spans="3:18" x14ac:dyDescent="0.25">
      <c r="C3261" t="s">
        <v>481</v>
      </c>
      <c r="D3261" t="s">
        <v>176</v>
      </c>
      <c r="E3261">
        <v>420823</v>
      </c>
      <c r="H3261" t="s">
        <v>1686</v>
      </c>
      <c r="K3261">
        <v>0</v>
      </c>
      <c r="M3261">
        <v>0</v>
      </c>
      <c r="O3261">
        <v>0</v>
      </c>
    </row>
    <row r="3262" spans="3:18" x14ac:dyDescent="0.25">
      <c r="C3262" t="s">
        <v>481</v>
      </c>
      <c r="D3262" t="s">
        <v>176</v>
      </c>
      <c r="E3262">
        <v>420824</v>
      </c>
      <c r="H3262" t="s">
        <v>2248</v>
      </c>
      <c r="K3262">
        <v>0</v>
      </c>
      <c r="M3262">
        <v>0</v>
      </c>
      <c r="O3262">
        <v>0</v>
      </c>
    </row>
    <row r="3263" spans="3:18" x14ac:dyDescent="0.25">
      <c r="E3263" t="s">
        <v>1687</v>
      </c>
      <c r="K3263">
        <v>0</v>
      </c>
      <c r="M3263">
        <v>0</v>
      </c>
      <c r="O3263">
        <v>0</v>
      </c>
      <c r="R3263" t="s">
        <v>205</v>
      </c>
    </row>
    <row r="3264" spans="3:18" x14ac:dyDescent="0.25">
      <c r="C3264" t="s">
        <v>481</v>
      </c>
      <c r="D3264" t="s">
        <v>176</v>
      </c>
      <c r="E3264">
        <v>420800</v>
      </c>
      <c r="H3264" t="s">
        <v>1688</v>
      </c>
      <c r="K3264">
        <v>0</v>
      </c>
      <c r="M3264">
        <v>0</v>
      </c>
      <c r="O3264">
        <v>0</v>
      </c>
    </row>
    <row r="3265" spans="3:18" x14ac:dyDescent="0.25">
      <c r="C3265" t="s">
        <v>481</v>
      </c>
      <c r="D3265" t="s">
        <v>176</v>
      </c>
      <c r="E3265">
        <v>420801</v>
      </c>
      <c r="H3265" t="s">
        <v>1689</v>
      </c>
      <c r="K3265">
        <v>0</v>
      </c>
      <c r="M3265">
        <v>0</v>
      </c>
      <c r="O3265">
        <v>0</v>
      </c>
    </row>
    <row r="3266" spans="3:18" x14ac:dyDescent="0.25">
      <c r="C3266" t="s">
        <v>481</v>
      </c>
      <c r="D3266" t="s">
        <v>176</v>
      </c>
      <c r="E3266">
        <v>420802</v>
      </c>
      <c r="H3266" t="s">
        <v>1690</v>
      </c>
      <c r="K3266">
        <v>0</v>
      </c>
      <c r="M3266">
        <v>0</v>
      </c>
      <c r="O3266">
        <v>0</v>
      </c>
    </row>
    <row r="3267" spans="3:18" x14ac:dyDescent="0.25">
      <c r="C3267" t="s">
        <v>481</v>
      </c>
      <c r="D3267" t="s">
        <v>176</v>
      </c>
      <c r="E3267">
        <v>420803</v>
      </c>
      <c r="H3267" t="s">
        <v>1691</v>
      </c>
      <c r="K3267">
        <v>0</v>
      </c>
      <c r="M3267">
        <v>0</v>
      </c>
      <c r="O3267">
        <v>0</v>
      </c>
    </row>
    <row r="3268" spans="3:18" x14ac:dyDescent="0.25">
      <c r="C3268" t="s">
        <v>481</v>
      </c>
      <c r="D3268" t="s">
        <v>176</v>
      </c>
      <c r="E3268">
        <v>420804</v>
      </c>
      <c r="H3268" t="s">
        <v>2249</v>
      </c>
      <c r="K3268">
        <v>0</v>
      </c>
      <c r="M3268">
        <v>0</v>
      </c>
      <c r="O3268">
        <v>0</v>
      </c>
    </row>
    <row r="3269" spans="3:18" x14ac:dyDescent="0.25">
      <c r="E3269" t="s">
        <v>1692</v>
      </c>
      <c r="K3269">
        <v>0</v>
      </c>
      <c r="M3269">
        <v>0</v>
      </c>
      <c r="O3269">
        <v>0</v>
      </c>
      <c r="R3269" t="s">
        <v>205</v>
      </c>
    </row>
    <row r="3270" spans="3:18" x14ac:dyDescent="0.25">
      <c r="C3270" t="s">
        <v>481</v>
      </c>
      <c r="D3270" t="s">
        <v>176</v>
      </c>
      <c r="E3270">
        <v>421200</v>
      </c>
      <c r="H3270" t="s">
        <v>1693</v>
      </c>
      <c r="K3270">
        <v>0</v>
      </c>
      <c r="M3270">
        <v>0</v>
      </c>
      <c r="O3270">
        <v>0</v>
      </c>
    </row>
    <row r="3271" spans="3:18" x14ac:dyDescent="0.25">
      <c r="E3271" t="s">
        <v>1694</v>
      </c>
      <c r="K3271">
        <v>0</v>
      </c>
      <c r="M3271">
        <v>0</v>
      </c>
      <c r="O3271">
        <v>0</v>
      </c>
      <c r="R3271" t="s">
        <v>205</v>
      </c>
    </row>
    <row r="3272" spans="3:18" x14ac:dyDescent="0.25">
      <c r="C3272" t="s">
        <v>481</v>
      </c>
      <c r="D3272" t="s">
        <v>176</v>
      </c>
      <c r="E3272">
        <v>430104</v>
      </c>
      <c r="H3272" t="s">
        <v>1695</v>
      </c>
      <c r="K3272">
        <v>0</v>
      </c>
      <c r="M3272">
        <v>0</v>
      </c>
      <c r="O3272">
        <v>0</v>
      </c>
    </row>
    <row r="3273" spans="3:18" x14ac:dyDescent="0.25">
      <c r="E3273" t="s">
        <v>1696</v>
      </c>
      <c r="K3273">
        <v>0</v>
      </c>
      <c r="M3273">
        <v>0</v>
      </c>
      <c r="O3273">
        <v>0</v>
      </c>
      <c r="R3273" t="s">
        <v>205</v>
      </c>
    </row>
    <row r="3274" spans="3:18" x14ac:dyDescent="0.25">
      <c r="C3274" t="s">
        <v>481</v>
      </c>
      <c r="D3274" t="s">
        <v>176</v>
      </c>
      <c r="E3274">
        <v>421400</v>
      </c>
      <c r="H3274" t="s">
        <v>1697</v>
      </c>
      <c r="K3274">
        <v>0</v>
      </c>
      <c r="M3274">
        <v>0</v>
      </c>
      <c r="O3274">
        <v>0</v>
      </c>
    </row>
    <row r="3275" spans="3:18" x14ac:dyDescent="0.25">
      <c r="C3275" t="s">
        <v>481</v>
      </c>
      <c r="D3275" t="s">
        <v>176</v>
      </c>
      <c r="E3275">
        <v>500107</v>
      </c>
      <c r="H3275" t="s">
        <v>1698</v>
      </c>
      <c r="K3275">
        <v>0</v>
      </c>
      <c r="M3275">
        <v>0</v>
      </c>
      <c r="O3275">
        <v>0</v>
      </c>
    </row>
    <row r="3276" spans="3:18" x14ac:dyDescent="0.25">
      <c r="C3276" t="s">
        <v>481</v>
      </c>
      <c r="D3276" t="s">
        <v>176</v>
      </c>
      <c r="E3276">
        <v>511310</v>
      </c>
      <c r="H3276" t="s">
        <v>2250</v>
      </c>
      <c r="K3276">
        <v>0</v>
      </c>
      <c r="M3276">
        <v>0</v>
      </c>
      <c r="O3276">
        <v>0</v>
      </c>
    </row>
    <row r="3277" spans="3:18" x14ac:dyDescent="0.25">
      <c r="C3277" t="s">
        <v>481</v>
      </c>
      <c r="D3277" t="s">
        <v>176</v>
      </c>
      <c r="E3277">
        <v>511311</v>
      </c>
      <c r="H3277" t="s">
        <v>2251</v>
      </c>
      <c r="K3277">
        <v>0</v>
      </c>
      <c r="M3277">
        <v>0</v>
      </c>
      <c r="O3277">
        <v>0</v>
      </c>
    </row>
    <row r="3278" spans="3:18" x14ac:dyDescent="0.25">
      <c r="C3278" t="s">
        <v>481</v>
      </c>
      <c r="D3278" t="s">
        <v>176</v>
      </c>
      <c r="E3278">
        <v>511312</v>
      </c>
      <c r="H3278" t="s">
        <v>2252</v>
      </c>
      <c r="K3278">
        <v>0</v>
      </c>
      <c r="M3278">
        <v>0</v>
      </c>
      <c r="O3278">
        <v>0</v>
      </c>
    </row>
    <row r="3279" spans="3:18" x14ac:dyDescent="0.25">
      <c r="C3279" t="s">
        <v>481</v>
      </c>
      <c r="D3279" t="s">
        <v>176</v>
      </c>
      <c r="E3279">
        <v>511313</v>
      </c>
      <c r="H3279" t="s">
        <v>2253</v>
      </c>
      <c r="K3279">
        <v>0</v>
      </c>
      <c r="M3279">
        <v>0</v>
      </c>
      <c r="O3279">
        <v>0</v>
      </c>
    </row>
    <row r="3280" spans="3:18" x14ac:dyDescent="0.25">
      <c r="E3280" t="s">
        <v>1699</v>
      </c>
      <c r="K3280">
        <v>0</v>
      </c>
      <c r="M3280">
        <v>0</v>
      </c>
      <c r="O3280">
        <v>0</v>
      </c>
      <c r="R3280" t="s">
        <v>205</v>
      </c>
    </row>
    <row r="3281" spans="3:18" x14ac:dyDescent="0.25">
      <c r="C3281" t="s">
        <v>481</v>
      </c>
      <c r="D3281" t="s">
        <v>176</v>
      </c>
      <c r="E3281">
        <v>421100</v>
      </c>
      <c r="H3281" t="s">
        <v>1700</v>
      </c>
      <c r="K3281">
        <v>0</v>
      </c>
      <c r="M3281">
        <v>0</v>
      </c>
      <c r="O3281">
        <v>0</v>
      </c>
    </row>
    <row r="3282" spans="3:18" x14ac:dyDescent="0.25">
      <c r="E3282" t="s">
        <v>1701</v>
      </c>
      <c r="K3282">
        <v>0</v>
      </c>
      <c r="M3282">
        <v>0</v>
      </c>
      <c r="O3282">
        <v>0</v>
      </c>
      <c r="R3282" t="s">
        <v>205</v>
      </c>
    </row>
    <row r="3283" spans="3:18" x14ac:dyDescent="0.25">
      <c r="C3283" t="s">
        <v>481</v>
      </c>
      <c r="D3283" t="s">
        <v>176</v>
      </c>
      <c r="E3283">
        <v>421300</v>
      </c>
      <c r="H3283" t="s">
        <v>1702</v>
      </c>
      <c r="K3283">
        <v>0</v>
      </c>
      <c r="M3283">
        <v>0</v>
      </c>
      <c r="O3283">
        <v>0</v>
      </c>
    </row>
    <row r="3284" spans="3:18" x14ac:dyDescent="0.25">
      <c r="C3284" t="s">
        <v>481</v>
      </c>
      <c r="D3284" t="s">
        <v>176</v>
      </c>
      <c r="E3284">
        <v>421301</v>
      </c>
      <c r="H3284" t="s">
        <v>2254</v>
      </c>
      <c r="K3284">
        <v>0</v>
      </c>
      <c r="M3284">
        <v>0</v>
      </c>
      <c r="O3284">
        <v>0</v>
      </c>
    </row>
    <row r="3285" spans="3:18" x14ac:dyDescent="0.25">
      <c r="C3285" t="s">
        <v>481</v>
      </c>
      <c r="D3285" t="s">
        <v>176</v>
      </c>
      <c r="E3285">
        <v>421302</v>
      </c>
      <c r="H3285" t="s">
        <v>730</v>
      </c>
      <c r="K3285" s="40">
        <v>-9532</v>
      </c>
      <c r="M3285" s="40">
        <v>-7669</v>
      </c>
      <c r="O3285" s="40">
        <v>-1863</v>
      </c>
      <c r="Q3285">
        <v>-24.3</v>
      </c>
    </row>
    <row r="3286" spans="3:18" x14ac:dyDescent="0.25">
      <c r="E3286" t="s">
        <v>731</v>
      </c>
      <c r="K3286" s="40">
        <v>-9532</v>
      </c>
      <c r="M3286" s="40">
        <v>-7669</v>
      </c>
      <c r="O3286" s="40">
        <v>-1863</v>
      </c>
      <c r="Q3286">
        <v>-24.3</v>
      </c>
      <c r="R3286" t="s">
        <v>205</v>
      </c>
    </row>
    <row r="3287" spans="3:18" x14ac:dyDescent="0.25">
      <c r="C3287" t="s">
        <v>481</v>
      </c>
      <c r="D3287" t="s">
        <v>176</v>
      </c>
      <c r="E3287">
        <v>420608</v>
      </c>
      <c r="H3287" t="s">
        <v>732</v>
      </c>
      <c r="K3287">
        <v>-982.26</v>
      </c>
      <c r="M3287">
        <v>-886.54</v>
      </c>
      <c r="O3287">
        <v>-95.72</v>
      </c>
      <c r="Q3287">
        <v>-10.8</v>
      </c>
    </row>
    <row r="3288" spans="3:18" x14ac:dyDescent="0.25">
      <c r="C3288" t="s">
        <v>481</v>
      </c>
      <c r="D3288" t="s">
        <v>176</v>
      </c>
      <c r="E3288">
        <v>420609</v>
      </c>
      <c r="H3288" t="s">
        <v>733</v>
      </c>
      <c r="K3288" s="40">
        <v>-181832.6</v>
      </c>
      <c r="M3288" s="40">
        <v>-134903.82999999999</v>
      </c>
      <c r="O3288" s="40">
        <v>-46928.77</v>
      </c>
      <c r="Q3288">
        <v>-34.799999999999997</v>
      </c>
    </row>
    <row r="3289" spans="3:18" x14ac:dyDescent="0.25">
      <c r="C3289" t="s">
        <v>481</v>
      </c>
      <c r="D3289" t="s">
        <v>176</v>
      </c>
      <c r="E3289">
        <v>420615</v>
      </c>
      <c r="H3289" t="s">
        <v>2255</v>
      </c>
      <c r="K3289">
        <v>0</v>
      </c>
      <c r="M3289">
        <v>0</v>
      </c>
      <c r="O3289">
        <v>0</v>
      </c>
    </row>
    <row r="3290" spans="3:18" x14ac:dyDescent="0.25">
      <c r="C3290" t="s">
        <v>481</v>
      </c>
      <c r="D3290" t="s">
        <v>176</v>
      </c>
      <c r="E3290">
        <v>420701</v>
      </c>
      <c r="H3290" t="s">
        <v>1703</v>
      </c>
      <c r="K3290">
        <v>0</v>
      </c>
      <c r="M3290">
        <v>0</v>
      </c>
      <c r="O3290">
        <v>0</v>
      </c>
    </row>
    <row r="3291" spans="3:18" x14ac:dyDescent="0.25">
      <c r="C3291" t="s">
        <v>481</v>
      </c>
      <c r="D3291" t="s">
        <v>176</v>
      </c>
      <c r="E3291">
        <v>420702</v>
      </c>
      <c r="H3291" t="s">
        <v>734</v>
      </c>
      <c r="K3291" s="40">
        <v>-4437.54</v>
      </c>
      <c r="M3291" s="40">
        <v>-3721.46</v>
      </c>
      <c r="O3291">
        <v>-716.08</v>
      </c>
      <c r="Q3291">
        <v>-19.2</v>
      </c>
    </row>
    <row r="3292" spans="3:18" x14ac:dyDescent="0.25">
      <c r="C3292" t="s">
        <v>481</v>
      </c>
      <c r="D3292" t="s">
        <v>176</v>
      </c>
      <c r="E3292">
        <v>420703</v>
      </c>
      <c r="H3292" t="s">
        <v>1704</v>
      </c>
      <c r="K3292">
        <v>0</v>
      </c>
      <c r="M3292">
        <v>0</v>
      </c>
      <c r="O3292">
        <v>0</v>
      </c>
    </row>
    <row r="3293" spans="3:18" x14ac:dyDescent="0.25">
      <c r="C3293" t="s">
        <v>481</v>
      </c>
      <c r="D3293" t="s">
        <v>176</v>
      </c>
      <c r="E3293">
        <v>420704</v>
      </c>
      <c r="H3293" t="s">
        <v>735</v>
      </c>
      <c r="K3293" s="40">
        <v>-33531417.940000001</v>
      </c>
      <c r="M3293" s="40">
        <v>-40696785.659999996</v>
      </c>
      <c r="O3293" s="40">
        <v>7165367.7199999997</v>
      </c>
      <c r="Q3293">
        <v>17.600000000000001</v>
      </c>
    </row>
    <row r="3294" spans="3:18" x14ac:dyDescent="0.25">
      <c r="C3294" t="s">
        <v>481</v>
      </c>
      <c r="D3294" t="s">
        <v>176</v>
      </c>
      <c r="E3294">
        <v>420705</v>
      </c>
      <c r="H3294" t="s">
        <v>736</v>
      </c>
      <c r="K3294">
        <v>-80.11</v>
      </c>
      <c r="M3294">
        <v>-68.349999999999994</v>
      </c>
      <c r="O3294">
        <v>-11.76</v>
      </c>
      <c r="Q3294">
        <v>-17.2</v>
      </c>
    </row>
    <row r="3295" spans="3:18" x14ac:dyDescent="0.25">
      <c r="C3295" t="s">
        <v>481</v>
      </c>
      <c r="D3295" t="s">
        <v>176</v>
      </c>
      <c r="E3295">
        <v>420706</v>
      </c>
      <c r="H3295" t="s">
        <v>1705</v>
      </c>
      <c r="K3295">
        <v>0</v>
      </c>
      <c r="M3295">
        <v>0</v>
      </c>
      <c r="O3295">
        <v>0</v>
      </c>
    </row>
    <row r="3296" spans="3:18" x14ac:dyDescent="0.25">
      <c r="C3296" t="s">
        <v>481</v>
      </c>
      <c r="D3296" t="s">
        <v>176</v>
      </c>
      <c r="E3296">
        <v>420707</v>
      </c>
      <c r="H3296" t="s">
        <v>1706</v>
      </c>
      <c r="K3296">
        <v>0</v>
      </c>
      <c r="M3296">
        <v>0</v>
      </c>
      <c r="O3296">
        <v>0</v>
      </c>
    </row>
    <row r="3297" spans="3:17" x14ac:dyDescent="0.25">
      <c r="C3297" t="s">
        <v>481</v>
      </c>
      <c r="D3297" t="s">
        <v>176</v>
      </c>
      <c r="E3297">
        <v>420708</v>
      </c>
      <c r="H3297" t="s">
        <v>1707</v>
      </c>
      <c r="K3297">
        <v>0</v>
      </c>
      <c r="M3297">
        <v>0</v>
      </c>
      <c r="O3297">
        <v>0</v>
      </c>
    </row>
    <row r="3298" spans="3:17" x14ac:dyDescent="0.25">
      <c r="C3298" t="s">
        <v>481</v>
      </c>
      <c r="D3298" t="s">
        <v>176</v>
      </c>
      <c r="E3298">
        <v>420711</v>
      </c>
      <c r="H3298" t="s">
        <v>1708</v>
      </c>
      <c r="K3298">
        <v>0</v>
      </c>
      <c r="M3298">
        <v>0</v>
      </c>
      <c r="O3298">
        <v>0</v>
      </c>
    </row>
    <row r="3299" spans="3:17" x14ac:dyDescent="0.25">
      <c r="C3299" t="s">
        <v>481</v>
      </c>
      <c r="D3299" t="s">
        <v>176</v>
      </c>
      <c r="E3299">
        <v>420727</v>
      </c>
      <c r="H3299" t="s">
        <v>737</v>
      </c>
      <c r="K3299" s="40">
        <v>-17446.95</v>
      </c>
      <c r="M3299" s="40">
        <v>-13319.76</v>
      </c>
      <c r="O3299" s="40">
        <v>-4127.1899999999996</v>
      </c>
      <c r="Q3299">
        <v>-31</v>
      </c>
    </row>
    <row r="3300" spans="3:17" x14ac:dyDescent="0.25">
      <c r="C3300" t="s">
        <v>481</v>
      </c>
      <c r="D3300" t="s">
        <v>176</v>
      </c>
      <c r="E3300">
        <v>420728</v>
      </c>
      <c r="H3300" t="s">
        <v>2256</v>
      </c>
      <c r="K3300">
        <v>0</v>
      </c>
      <c r="M3300">
        <v>0</v>
      </c>
      <c r="O3300">
        <v>0</v>
      </c>
    </row>
    <row r="3301" spans="3:17" x14ac:dyDescent="0.25">
      <c r="C3301" t="s">
        <v>481</v>
      </c>
      <c r="D3301" t="s">
        <v>176</v>
      </c>
      <c r="E3301">
        <v>420729</v>
      </c>
      <c r="H3301" t="s">
        <v>2257</v>
      </c>
      <c r="K3301" s="40">
        <v>481528.05</v>
      </c>
      <c r="M3301">
        <v>0</v>
      </c>
      <c r="O3301" s="40">
        <v>481528.05</v>
      </c>
    </row>
    <row r="3302" spans="3:17" x14ac:dyDescent="0.25">
      <c r="C3302" t="s">
        <v>481</v>
      </c>
      <c r="D3302" t="s">
        <v>176</v>
      </c>
      <c r="E3302">
        <v>420731</v>
      </c>
      <c r="H3302" t="s">
        <v>2258</v>
      </c>
      <c r="K3302">
        <v>0</v>
      </c>
      <c r="M3302">
        <v>0</v>
      </c>
      <c r="O3302">
        <v>0</v>
      </c>
    </row>
    <row r="3303" spans="3:17" x14ac:dyDescent="0.25">
      <c r="C3303" t="s">
        <v>481</v>
      </c>
      <c r="D3303" t="s">
        <v>176</v>
      </c>
      <c r="E3303">
        <v>420732</v>
      </c>
      <c r="H3303" t="s">
        <v>2259</v>
      </c>
      <c r="K3303">
        <v>0</v>
      </c>
      <c r="M3303">
        <v>0</v>
      </c>
      <c r="O3303">
        <v>0</v>
      </c>
    </row>
    <row r="3304" spans="3:17" x14ac:dyDescent="0.25">
      <c r="C3304" t="s">
        <v>481</v>
      </c>
      <c r="D3304" t="s">
        <v>176</v>
      </c>
      <c r="E3304">
        <v>420749</v>
      </c>
      <c r="H3304" t="s">
        <v>2260</v>
      </c>
      <c r="K3304">
        <v>0</v>
      </c>
      <c r="M3304">
        <v>0</v>
      </c>
      <c r="O3304">
        <v>0</v>
      </c>
    </row>
    <row r="3305" spans="3:17" x14ac:dyDescent="0.25">
      <c r="C3305" t="s">
        <v>481</v>
      </c>
      <c r="D3305" t="s">
        <v>176</v>
      </c>
      <c r="E3305">
        <v>420750</v>
      </c>
      <c r="H3305" t="s">
        <v>738</v>
      </c>
      <c r="K3305" s="40">
        <v>871201.83</v>
      </c>
      <c r="M3305" s="40">
        <v>686681.67</v>
      </c>
      <c r="O3305" s="40">
        <v>184520.16</v>
      </c>
      <c r="Q3305">
        <v>26.9</v>
      </c>
    </row>
    <row r="3306" spans="3:17" x14ac:dyDescent="0.25">
      <c r="C3306" t="s">
        <v>481</v>
      </c>
      <c r="D3306" t="s">
        <v>176</v>
      </c>
      <c r="E3306">
        <v>420751</v>
      </c>
      <c r="H3306" t="s">
        <v>2261</v>
      </c>
      <c r="K3306">
        <v>0</v>
      </c>
      <c r="M3306">
        <v>0</v>
      </c>
      <c r="O3306">
        <v>0</v>
      </c>
    </row>
    <row r="3307" spans="3:17" x14ac:dyDescent="0.25">
      <c r="C3307" t="s">
        <v>481</v>
      </c>
      <c r="D3307" t="s">
        <v>176</v>
      </c>
      <c r="E3307">
        <v>420910</v>
      </c>
      <c r="H3307" t="s">
        <v>739</v>
      </c>
      <c r="K3307" s="40">
        <v>36456985.469999999</v>
      </c>
      <c r="M3307" s="40">
        <v>38082609.229999997</v>
      </c>
      <c r="O3307" s="40">
        <v>-1625623.76</v>
      </c>
      <c r="Q3307">
        <v>-4.3</v>
      </c>
    </row>
    <row r="3308" spans="3:17" x14ac:dyDescent="0.25">
      <c r="C3308" t="s">
        <v>481</v>
      </c>
      <c r="D3308" t="s">
        <v>176</v>
      </c>
      <c r="E3308">
        <v>420911</v>
      </c>
      <c r="H3308" t="s">
        <v>2262</v>
      </c>
      <c r="K3308">
        <v>0</v>
      </c>
      <c r="M3308">
        <v>0</v>
      </c>
      <c r="O3308">
        <v>0</v>
      </c>
    </row>
    <row r="3309" spans="3:17" x14ac:dyDescent="0.25">
      <c r="C3309" t="s">
        <v>481</v>
      </c>
      <c r="D3309" t="s">
        <v>176</v>
      </c>
      <c r="E3309">
        <v>420912</v>
      </c>
      <c r="H3309" t="s">
        <v>2263</v>
      </c>
      <c r="K3309">
        <v>0</v>
      </c>
      <c r="M3309">
        <v>0</v>
      </c>
      <c r="O3309">
        <v>0</v>
      </c>
    </row>
    <row r="3310" spans="3:17" x14ac:dyDescent="0.25">
      <c r="C3310" t="s">
        <v>481</v>
      </c>
      <c r="D3310" t="s">
        <v>176</v>
      </c>
      <c r="E3310">
        <v>500114</v>
      </c>
      <c r="H3310" t="s">
        <v>740</v>
      </c>
      <c r="K3310" s="40">
        <v>52982345.810000002</v>
      </c>
      <c r="M3310" s="40">
        <v>44447670.829999998</v>
      </c>
      <c r="O3310" s="40">
        <v>8534674.9800000004</v>
      </c>
      <c r="Q3310">
        <v>19.2</v>
      </c>
    </row>
    <row r="3311" spans="3:17" x14ac:dyDescent="0.25">
      <c r="C3311" t="s">
        <v>481</v>
      </c>
      <c r="D3311" t="s">
        <v>176</v>
      </c>
      <c r="E3311">
        <v>500115</v>
      </c>
      <c r="H3311" t="s">
        <v>2264</v>
      </c>
      <c r="K3311">
        <v>0</v>
      </c>
      <c r="M3311">
        <v>0</v>
      </c>
      <c r="O3311">
        <v>0</v>
      </c>
    </row>
    <row r="3312" spans="3:17" x14ac:dyDescent="0.25">
      <c r="C3312" t="s">
        <v>481</v>
      </c>
      <c r="D3312" t="s">
        <v>176</v>
      </c>
      <c r="E3312">
        <v>540007</v>
      </c>
      <c r="H3312" t="s">
        <v>741</v>
      </c>
      <c r="K3312" s="40">
        <v>1126322.18</v>
      </c>
      <c r="M3312" s="40">
        <v>1278033.43</v>
      </c>
      <c r="O3312" s="40">
        <v>-151711.25</v>
      </c>
      <c r="Q3312">
        <v>-11.9</v>
      </c>
    </row>
    <row r="3313" spans="3:18" x14ac:dyDescent="0.25">
      <c r="C3313" t="s">
        <v>481</v>
      </c>
      <c r="D3313" t="s">
        <v>176</v>
      </c>
      <c r="E3313">
        <v>540008</v>
      </c>
      <c r="H3313" t="s">
        <v>2265</v>
      </c>
      <c r="K3313">
        <v>0</v>
      </c>
      <c r="M3313">
        <v>0</v>
      </c>
      <c r="O3313">
        <v>0</v>
      </c>
    </row>
    <row r="3314" spans="3:18" x14ac:dyDescent="0.25">
      <c r="C3314" t="s">
        <v>481</v>
      </c>
      <c r="D3314" t="s">
        <v>176</v>
      </c>
      <c r="E3314">
        <v>540009</v>
      </c>
      <c r="H3314" t="s">
        <v>742</v>
      </c>
      <c r="K3314" s="40">
        <v>109599.12</v>
      </c>
      <c r="M3314" s="40">
        <v>91332.6</v>
      </c>
      <c r="O3314" s="40">
        <v>18266.52</v>
      </c>
      <c r="Q3314">
        <v>20</v>
      </c>
    </row>
    <row r="3315" spans="3:18" x14ac:dyDescent="0.25">
      <c r="C3315" t="s">
        <v>481</v>
      </c>
      <c r="D3315" t="s">
        <v>176</v>
      </c>
      <c r="E3315">
        <v>540014</v>
      </c>
      <c r="H3315" t="s">
        <v>2266</v>
      </c>
      <c r="K3315">
        <v>0</v>
      </c>
      <c r="M3315">
        <v>0</v>
      </c>
      <c r="O3315">
        <v>0</v>
      </c>
    </row>
    <row r="3316" spans="3:18" x14ac:dyDescent="0.25">
      <c r="C3316" t="s">
        <v>481</v>
      </c>
      <c r="D3316" t="s">
        <v>176</v>
      </c>
      <c r="E3316">
        <v>540017</v>
      </c>
      <c r="H3316" t="s">
        <v>2267</v>
      </c>
      <c r="K3316">
        <v>0</v>
      </c>
      <c r="M3316">
        <v>0</v>
      </c>
      <c r="O3316">
        <v>0</v>
      </c>
    </row>
    <row r="3317" spans="3:18" x14ac:dyDescent="0.25">
      <c r="E3317" t="s">
        <v>417</v>
      </c>
      <c r="K3317" s="40">
        <v>58291785.060000002</v>
      </c>
      <c r="M3317" s="40">
        <v>43736642.159999996</v>
      </c>
      <c r="O3317" s="40">
        <v>14555142.9</v>
      </c>
      <c r="Q3317">
        <v>33.299999999999997</v>
      </c>
      <c r="R3317" t="s">
        <v>205</v>
      </c>
    </row>
    <row r="3318" spans="3:18" x14ac:dyDescent="0.25">
      <c r="E3318" t="s">
        <v>418</v>
      </c>
      <c r="K3318" s="40">
        <v>9348943.5800000001</v>
      </c>
      <c r="M3318" s="40">
        <v>2350763.21</v>
      </c>
      <c r="O3318" s="40">
        <v>6998180.3700000001</v>
      </c>
      <c r="Q3318">
        <v>297.7</v>
      </c>
      <c r="R3318" t="s">
        <v>201</v>
      </c>
    </row>
    <row r="3319" spans="3:18" x14ac:dyDescent="0.25">
      <c r="C3319" t="s">
        <v>481</v>
      </c>
      <c r="D3319" t="s">
        <v>176</v>
      </c>
      <c r="E3319">
        <v>510156</v>
      </c>
      <c r="H3319" t="s">
        <v>743</v>
      </c>
      <c r="K3319" s="40">
        <v>139363.01999999999</v>
      </c>
      <c r="M3319" s="40">
        <v>107850.06</v>
      </c>
      <c r="O3319" s="40">
        <v>31512.959999999999</v>
      </c>
      <c r="Q3319">
        <v>29.2</v>
      </c>
    </row>
    <row r="3320" spans="3:18" x14ac:dyDescent="0.25">
      <c r="K3320" s="40">
        <v>139363.01999999999</v>
      </c>
      <c r="M3320" s="40">
        <v>107850.06</v>
      </c>
      <c r="O3320" s="40">
        <v>31512.959999999999</v>
      </c>
      <c r="Q3320">
        <v>29.2</v>
      </c>
      <c r="R3320" t="s">
        <v>205</v>
      </c>
    </row>
    <row r="3321" spans="3:18" x14ac:dyDescent="0.25">
      <c r="E3321" t="s">
        <v>419</v>
      </c>
    </row>
    <row r="3322" spans="3:18" x14ac:dyDescent="0.25">
      <c r="C3322" t="s">
        <v>481</v>
      </c>
      <c r="D3322" t="s">
        <v>176</v>
      </c>
      <c r="E3322">
        <v>510100</v>
      </c>
      <c r="H3322" t="s">
        <v>744</v>
      </c>
      <c r="K3322" s="40">
        <v>18996718.199999999</v>
      </c>
      <c r="M3322" s="40">
        <v>15822530.76</v>
      </c>
      <c r="O3322" s="40">
        <v>3174187.44</v>
      </c>
      <c r="Q3322">
        <v>20.100000000000001</v>
      </c>
    </row>
    <row r="3323" spans="3:18" x14ac:dyDescent="0.25">
      <c r="C3323" t="s">
        <v>481</v>
      </c>
      <c r="D3323" t="s">
        <v>176</v>
      </c>
      <c r="E3323">
        <v>510101</v>
      </c>
      <c r="H3323" t="s">
        <v>745</v>
      </c>
      <c r="K3323" s="40">
        <v>3232882</v>
      </c>
      <c r="M3323" s="40">
        <v>2689727</v>
      </c>
      <c r="O3323" s="40">
        <v>543155</v>
      </c>
      <c r="Q3323">
        <v>20.2</v>
      </c>
    </row>
    <row r="3324" spans="3:18" x14ac:dyDescent="0.25">
      <c r="C3324" t="s">
        <v>481</v>
      </c>
      <c r="D3324" t="s">
        <v>176</v>
      </c>
      <c r="E3324">
        <v>510102</v>
      </c>
      <c r="H3324" t="s">
        <v>746</v>
      </c>
      <c r="K3324" s="40">
        <v>182816.9</v>
      </c>
      <c r="M3324" s="40">
        <v>152153.35</v>
      </c>
      <c r="O3324" s="40">
        <v>30663.55</v>
      </c>
      <c r="Q3324">
        <v>20.2</v>
      </c>
    </row>
    <row r="3325" spans="3:18" x14ac:dyDescent="0.25">
      <c r="C3325" t="s">
        <v>481</v>
      </c>
      <c r="D3325" t="s">
        <v>176</v>
      </c>
      <c r="E3325">
        <v>510103</v>
      </c>
      <c r="H3325" t="s">
        <v>747</v>
      </c>
      <c r="K3325" s="40">
        <v>3000000</v>
      </c>
      <c r="M3325" s="40">
        <v>2500000</v>
      </c>
      <c r="O3325" s="40">
        <v>500000</v>
      </c>
      <c r="Q3325">
        <v>20</v>
      </c>
    </row>
    <row r="3326" spans="3:18" x14ac:dyDescent="0.25">
      <c r="C3326" t="s">
        <v>481</v>
      </c>
      <c r="D3326" t="s">
        <v>176</v>
      </c>
      <c r="E3326">
        <v>510104</v>
      </c>
      <c r="H3326" t="s">
        <v>748</v>
      </c>
      <c r="K3326" s="40">
        <v>27370</v>
      </c>
      <c r="M3326" s="40">
        <v>22950</v>
      </c>
      <c r="O3326" s="40">
        <v>4420</v>
      </c>
      <c r="Q3326">
        <v>19.3</v>
      </c>
    </row>
    <row r="3327" spans="3:18" x14ac:dyDescent="0.25">
      <c r="C3327" t="s">
        <v>481</v>
      </c>
      <c r="D3327" t="s">
        <v>176</v>
      </c>
      <c r="E3327">
        <v>510105</v>
      </c>
      <c r="H3327" t="s">
        <v>749</v>
      </c>
      <c r="K3327" s="40">
        <v>4003.2</v>
      </c>
      <c r="M3327" s="40">
        <v>4543.8500000000004</v>
      </c>
      <c r="O3327">
        <v>-540.65</v>
      </c>
      <c r="Q3327">
        <v>-11.9</v>
      </c>
    </row>
    <row r="3328" spans="3:18" x14ac:dyDescent="0.25">
      <c r="C3328" t="s">
        <v>481</v>
      </c>
      <c r="D3328" t="s">
        <v>176</v>
      </c>
      <c r="E3328">
        <v>510107</v>
      </c>
      <c r="H3328" t="s">
        <v>1717</v>
      </c>
      <c r="K3328">
        <v>0</v>
      </c>
      <c r="M3328">
        <v>0</v>
      </c>
      <c r="O3328">
        <v>0</v>
      </c>
    </row>
    <row r="3329" spans="3:17" x14ac:dyDescent="0.25">
      <c r="C3329" t="s">
        <v>481</v>
      </c>
      <c r="D3329" t="s">
        <v>176</v>
      </c>
      <c r="E3329">
        <v>510108</v>
      </c>
      <c r="H3329" t="s">
        <v>750</v>
      </c>
      <c r="K3329" s="40">
        <v>11641</v>
      </c>
      <c r="M3329" s="40">
        <v>10198</v>
      </c>
      <c r="O3329" s="40">
        <v>1443</v>
      </c>
      <c r="Q3329">
        <v>14.1</v>
      </c>
    </row>
    <row r="3330" spans="3:17" x14ac:dyDescent="0.25">
      <c r="C3330" t="s">
        <v>481</v>
      </c>
      <c r="D3330" t="s">
        <v>176</v>
      </c>
      <c r="E3330">
        <v>510109</v>
      </c>
      <c r="H3330" t="s">
        <v>751</v>
      </c>
      <c r="K3330" s="40">
        <v>91009.86</v>
      </c>
      <c r="M3330" s="40">
        <v>77991.360000000001</v>
      </c>
      <c r="O3330" s="40">
        <v>13018.5</v>
      </c>
      <c r="Q3330">
        <v>16.7</v>
      </c>
    </row>
    <row r="3331" spans="3:17" x14ac:dyDescent="0.25">
      <c r="C3331" t="s">
        <v>481</v>
      </c>
      <c r="D3331" t="s">
        <v>176</v>
      </c>
      <c r="E3331">
        <v>510110</v>
      </c>
      <c r="H3331" t="s">
        <v>426</v>
      </c>
      <c r="K3331" s="40">
        <v>6000</v>
      </c>
      <c r="M3331" s="40">
        <v>6000</v>
      </c>
      <c r="O3331">
        <v>0</v>
      </c>
    </row>
    <row r="3332" spans="3:17" x14ac:dyDescent="0.25">
      <c r="C3332" t="s">
        <v>481</v>
      </c>
      <c r="D3332" t="s">
        <v>176</v>
      </c>
      <c r="E3332">
        <v>510111</v>
      </c>
      <c r="H3332" t="s">
        <v>1718</v>
      </c>
      <c r="K3332">
        <v>0</v>
      </c>
      <c r="M3332">
        <v>0</v>
      </c>
      <c r="O3332">
        <v>0</v>
      </c>
    </row>
    <row r="3333" spans="3:17" x14ac:dyDescent="0.25">
      <c r="C3333" t="s">
        <v>481</v>
      </c>
      <c r="D3333" t="s">
        <v>176</v>
      </c>
      <c r="E3333">
        <v>510112</v>
      </c>
      <c r="H3333" t="s">
        <v>1719</v>
      </c>
      <c r="K3333">
        <v>0</v>
      </c>
      <c r="M3333">
        <v>0</v>
      </c>
      <c r="O3333">
        <v>0</v>
      </c>
    </row>
    <row r="3334" spans="3:17" x14ac:dyDescent="0.25">
      <c r="C3334" t="s">
        <v>481</v>
      </c>
      <c r="D3334" t="s">
        <v>176</v>
      </c>
      <c r="E3334">
        <v>510113</v>
      </c>
      <c r="H3334" t="s">
        <v>752</v>
      </c>
      <c r="K3334" s="40">
        <v>113141.31</v>
      </c>
      <c r="M3334" s="40">
        <v>98880.72</v>
      </c>
      <c r="O3334" s="40">
        <v>14260.59</v>
      </c>
      <c r="Q3334">
        <v>14.4</v>
      </c>
    </row>
    <row r="3335" spans="3:17" x14ac:dyDescent="0.25">
      <c r="C3335" t="s">
        <v>481</v>
      </c>
      <c r="D3335" t="s">
        <v>176</v>
      </c>
      <c r="E3335">
        <v>510114</v>
      </c>
      <c r="H3335" t="s">
        <v>753</v>
      </c>
      <c r="K3335" s="40">
        <v>234015.1</v>
      </c>
      <c r="M3335" s="40">
        <v>175521.1</v>
      </c>
      <c r="O3335" s="40">
        <v>58494</v>
      </c>
      <c r="Q3335">
        <v>33.299999999999997</v>
      </c>
    </row>
    <row r="3336" spans="3:17" x14ac:dyDescent="0.25">
      <c r="C3336" t="s">
        <v>481</v>
      </c>
      <c r="D3336" t="s">
        <v>176</v>
      </c>
      <c r="E3336">
        <v>510115</v>
      </c>
      <c r="H3336" t="s">
        <v>754</v>
      </c>
      <c r="K3336" s="40">
        <v>688618.03</v>
      </c>
      <c r="M3336" s="40">
        <v>566226.36</v>
      </c>
      <c r="O3336" s="40">
        <v>122391.67</v>
      </c>
      <c r="Q3336">
        <v>21.6</v>
      </c>
    </row>
    <row r="3337" spans="3:17" x14ac:dyDescent="0.25">
      <c r="C3337" t="s">
        <v>481</v>
      </c>
      <c r="D3337" t="s">
        <v>176</v>
      </c>
      <c r="E3337">
        <v>510116</v>
      </c>
      <c r="H3337" t="s">
        <v>755</v>
      </c>
      <c r="K3337" s="40">
        <v>90882.97</v>
      </c>
      <c r="M3337" s="40">
        <v>78090.73</v>
      </c>
      <c r="O3337" s="40">
        <v>12792.24</v>
      </c>
      <c r="Q3337">
        <v>16.399999999999999</v>
      </c>
    </row>
    <row r="3338" spans="3:17" x14ac:dyDescent="0.25">
      <c r="C3338" t="s">
        <v>481</v>
      </c>
      <c r="D3338" t="s">
        <v>176</v>
      </c>
      <c r="E3338">
        <v>510118</v>
      </c>
      <c r="H3338" t="s">
        <v>756</v>
      </c>
      <c r="K3338" s="40">
        <v>178172.25</v>
      </c>
      <c r="M3338" s="40">
        <v>153670.28</v>
      </c>
      <c r="O3338" s="40">
        <v>24501.97</v>
      </c>
      <c r="Q3338">
        <v>15.9</v>
      </c>
    </row>
    <row r="3339" spans="3:17" x14ac:dyDescent="0.25">
      <c r="C3339" t="s">
        <v>481</v>
      </c>
      <c r="D3339" t="s">
        <v>176</v>
      </c>
      <c r="E3339">
        <v>510119</v>
      </c>
      <c r="H3339" t="s">
        <v>425</v>
      </c>
      <c r="K3339" s="40">
        <v>164480.69</v>
      </c>
      <c r="M3339" s="40">
        <v>139161.07999999999</v>
      </c>
      <c r="O3339" s="40">
        <v>25319.61</v>
      </c>
      <c r="Q3339">
        <v>18.2</v>
      </c>
    </row>
    <row r="3340" spans="3:17" x14ac:dyDescent="0.25">
      <c r="C3340" t="s">
        <v>481</v>
      </c>
      <c r="D3340" t="s">
        <v>176</v>
      </c>
      <c r="E3340">
        <v>510120</v>
      </c>
      <c r="H3340" t="s">
        <v>757</v>
      </c>
      <c r="K3340" s="40">
        <v>11368.67</v>
      </c>
      <c r="M3340" s="40">
        <v>11162.17</v>
      </c>
      <c r="O3340">
        <v>206.5</v>
      </c>
      <c r="Q3340">
        <v>1.8</v>
      </c>
    </row>
    <row r="3341" spans="3:17" x14ac:dyDescent="0.25">
      <c r="C3341" t="s">
        <v>481</v>
      </c>
      <c r="D3341" t="s">
        <v>176</v>
      </c>
      <c r="E3341">
        <v>510121</v>
      </c>
      <c r="H3341" t="s">
        <v>758</v>
      </c>
      <c r="K3341" s="40">
        <v>546382.86</v>
      </c>
      <c r="M3341" s="40">
        <v>450540.79</v>
      </c>
      <c r="O3341" s="40">
        <v>95842.07</v>
      </c>
      <c r="Q3341">
        <v>21.3</v>
      </c>
    </row>
    <row r="3342" spans="3:17" x14ac:dyDescent="0.25">
      <c r="C3342" t="s">
        <v>481</v>
      </c>
      <c r="D3342" t="s">
        <v>176</v>
      </c>
      <c r="E3342">
        <v>510122</v>
      </c>
      <c r="H3342" t="s">
        <v>1720</v>
      </c>
      <c r="K3342">
        <v>0</v>
      </c>
      <c r="M3342">
        <v>0</v>
      </c>
      <c r="O3342">
        <v>0</v>
      </c>
    </row>
    <row r="3343" spans="3:17" x14ac:dyDescent="0.25">
      <c r="C3343" t="s">
        <v>481</v>
      </c>
      <c r="D3343" t="s">
        <v>176</v>
      </c>
      <c r="E3343">
        <v>510123</v>
      </c>
      <c r="H3343" t="s">
        <v>1721</v>
      </c>
      <c r="K3343">
        <v>0</v>
      </c>
      <c r="M3343">
        <v>0</v>
      </c>
      <c r="O3343">
        <v>0</v>
      </c>
    </row>
    <row r="3344" spans="3:17" x14ac:dyDescent="0.25">
      <c r="C3344" t="s">
        <v>481</v>
      </c>
      <c r="D3344" t="s">
        <v>176</v>
      </c>
      <c r="E3344">
        <v>510124</v>
      </c>
      <c r="H3344" t="s">
        <v>1722</v>
      </c>
      <c r="K3344">
        <v>0</v>
      </c>
      <c r="M3344">
        <v>0</v>
      </c>
      <c r="O3344">
        <v>0</v>
      </c>
    </row>
    <row r="3345" spans="3:17" x14ac:dyDescent="0.25">
      <c r="C3345" t="s">
        <v>481</v>
      </c>
      <c r="D3345" t="s">
        <v>176</v>
      </c>
      <c r="E3345">
        <v>510125</v>
      </c>
      <c r="H3345" t="s">
        <v>759</v>
      </c>
      <c r="K3345" s="40">
        <v>17768.98</v>
      </c>
      <c r="M3345" s="40">
        <v>14924.48</v>
      </c>
      <c r="O3345" s="40">
        <v>2844.5</v>
      </c>
      <c r="Q3345">
        <v>19.100000000000001</v>
      </c>
    </row>
    <row r="3346" spans="3:17" x14ac:dyDescent="0.25">
      <c r="C3346" t="s">
        <v>481</v>
      </c>
      <c r="D3346" t="s">
        <v>176</v>
      </c>
      <c r="E3346">
        <v>510126</v>
      </c>
      <c r="H3346" t="s">
        <v>760</v>
      </c>
      <c r="K3346" s="40">
        <v>2987</v>
      </c>
      <c r="M3346" s="40">
        <v>2337</v>
      </c>
      <c r="O3346">
        <v>650</v>
      </c>
      <c r="Q3346">
        <v>27.8</v>
      </c>
    </row>
    <row r="3347" spans="3:17" x14ac:dyDescent="0.25">
      <c r="C3347" t="s">
        <v>481</v>
      </c>
      <c r="D3347" t="s">
        <v>176</v>
      </c>
      <c r="E3347">
        <v>510127</v>
      </c>
      <c r="H3347" t="s">
        <v>1723</v>
      </c>
      <c r="K3347">
        <v>0</v>
      </c>
      <c r="M3347">
        <v>0</v>
      </c>
      <c r="O3347">
        <v>0</v>
      </c>
    </row>
    <row r="3348" spans="3:17" x14ac:dyDescent="0.25">
      <c r="C3348" t="s">
        <v>481</v>
      </c>
      <c r="D3348" t="s">
        <v>176</v>
      </c>
      <c r="E3348">
        <v>510128</v>
      </c>
      <c r="H3348" t="s">
        <v>1724</v>
      </c>
      <c r="K3348">
        <v>0</v>
      </c>
      <c r="M3348">
        <v>0</v>
      </c>
      <c r="O3348">
        <v>0</v>
      </c>
    </row>
    <row r="3349" spans="3:17" x14ac:dyDescent="0.25">
      <c r="C3349" t="s">
        <v>481</v>
      </c>
      <c r="D3349" t="s">
        <v>176</v>
      </c>
      <c r="E3349">
        <v>510129</v>
      </c>
      <c r="H3349" t="s">
        <v>1725</v>
      </c>
      <c r="K3349">
        <v>0</v>
      </c>
      <c r="M3349">
        <v>0</v>
      </c>
      <c r="O3349">
        <v>0</v>
      </c>
    </row>
    <row r="3350" spans="3:17" x14ac:dyDescent="0.25">
      <c r="C3350" t="s">
        <v>481</v>
      </c>
      <c r="D3350" t="s">
        <v>176</v>
      </c>
      <c r="E3350">
        <v>510130</v>
      </c>
      <c r="H3350" t="s">
        <v>1726</v>
      </c>
      <c r="K3350">
        <v>0</v>
      </c>
      <c r="M3350">
        <v>0</v>
      </c>
      <c r="O3350">
        <v>0</v>
      </c>
    </row>
    <row r="3351" spans="3:17" x14ac:dyDescent="0.25">
      <c r="C3351" t="s">
        <v>481</v>
      </c>
      <c r="D3351" t="s">
        <v>176</v>
      </c>
      <c r="E3351">
        <v>510131</v>
      </c>
      <c r="H3351" t="s">
        <v>2268</v>
      </c>
      <c r="K3351">
        <v>0</v>
      </c>
      <c r="M3351">
        <v>0</v>
      </c>
      <c r="O3351">
        <v>0</v>
      </c>
    </row>
    <row r="3352" spans="3:17" x14ac:dyDescent="0.25">
      <c r="C3352" t="s">
        <v>481</v>
      </c>
      <c r="D3352" t="s">
        <v>176</v>
      </c>
      <c r="E3352">
        <v>510132</v>
      </c>
      <c r="H3352" t="s">
        <v>761</v>
      </c>
      <c r="K3352" s="40">
        <v>109002</v>
      </c>
      <c r="M3352" s="40">
        <v>55000</v>
      </c>
      <c r="O3352" s="40">
        <v>54002</v>
      </c>
      <c r="Q3352">
        <v>98.2</v>
      </c>
    </row>
    <row r="3353" spans="3:17" x14ac:dyDescent="0.25">
      <c r="C3353" t="s">
        <v>481</v>
      </c>
      <c r="D3353" t="s">
        <v>176</v>
      </c>
      <c r="E3353">
        <v>510133</v>
      </c>
      <c r="H3353" t="s">
        <v>762</v>
      </c>
      <c r="K3353" s="40">
        <v>9264</v>
      </c>
      <c r="M3353" s="40">
        <v>7720</v>
      </c>
      <c r="O3353" s="40">
        <v>1544</v>
      </c>
      <c r="Q3353">
        <v>20</v>
      </c>
    </row>
    <row r="3354" spans="3:17" x14ac:dyDescent="0.25">
      <c r="C3354" t="s">
        <v>481</v>
      </c>
      <c r="D3354" t="s">
        <v>176</v>
      </c>
      <c r="E3354">
        <v>510134</v>
      </c>
      <c r="H3354" t="s">
        <v>2269</v>
      </c>
      <c r="K3354">
        <v>0</v>
      </c>
      <c r="M3354">
        <v>0</v>
      </c>
      <c r="O3354">
        <v>0</v>
      </c>
    </row>
    <row r="3355" spans="3:17" x14ac:dyDescent="0.25">
      <c r="C3355" t="s">
        <v>481</v>
      </c>
      <c r="D3355" t="s">
        <v>176</v>
      </c>
      <c r="E3355">
        <v>510135</v>
      </c>
      <c r="H3355" t="s">
        <v>763</v>
      </c>
      <c r="K3355" s="40">
        <v>187113.64</v>
      </c>
      <c r="M3355" s="40">
        <v>175172.67</v>
      </c>
      <c r="O3355" s="40">
        <v>11940.97</v>
      </c>
      <c r="Q3355">
        <v>6.8</v>
      </c>
    </row>
    <row r="3356" spans="3:17" x14ac:dyDescent="0.25">
      <c r="C3356" t="s">
        <v>481</v>
      </c>
      <c r="D3356" t="s">
        <v>176</v>
      </c>
      <c r="E3356">
        <v>510136</v>
      </c>
      <c r="H3356" t="s">
        <v>764</v>
      </c>
      <c r="K3356" s="40">
        <v>9116.82</v>
      </c>
      <c r="M3356" s="40">
        <v>7731.82</v>
      </c>
      <c r="O3356" s="40">
        <v>1385</v>
      </c>
      <c r="Q3356">
        <v>17.899999999999999</v>
      </c>
    </row>
    <row r="3357" spans="3:17" x14ac:dyDescent="0.25">
      <c r="C3357" t="s">
        <v>481</v>
      </c>
      <c r="D3357" t="s">
        <v>176</v>
      </c>
      <c r="E3357">
        <v>510137</v>
      </c>
      <c r="H3357" t="s">
        <v>765</v>
      </c>
      <c r="K3357" s="40">
        <v>456550.01</v>
      </c>
      <c r="M3357" s="40">
        <v>321437.57</v>
      </c>
      <c r="O3357" s="40">
        <v>135112.44</v>
      </c>
      <c r="Q3357">
        <v>42</v>
      </c>
    </row>
    <row r="3358" spans="3:17" x14ac:dyDescent="0.25">
      <c r="C3358" t="s">
        <v>481</v>
      </c>
      <c r="D3358" t="s">
        <v>176</v>
      </c>
      <c r="E3358">
        <v>510138</v>
      </c>
      <c r="H3358" t="s">
        <v>766</v>
      </c>
      <c r="K3358" s="40">
        <v>289171.71999999997</v>
      </c>
      <c r="M3358" s="40">
        <v>143697.17000000001</v>
      </c>
      <c r="O3358" s="40">
        <v>145474.54999999999</v>
      </c>
      <c r="Q3358">
        <v>101.2</v>
      </c>
    </row>
    <row r="3359" spans="3:17" x14ac:dyDescent="0.25">
      <c r="C3359" t="s">
        <v>481</v>
      </c>
      <c r="D3359" t="s">
        <v>176</v>
      </c>
      <c r="E3359">
        <v>510139</v>
      </c>
      <c r="H3359" t="s">
        <v>767</v>
      </c>
      <c r="K3359" s="40">
        <v>13516.12</v>
      </c>
      <c r="M3359" s="40">
        <v>13516.12</v>
      </c>
      <c r="O3359">
        <v>0</v>
      </c>
    </row>
    <row r="3360" spans="3:17" x14ac:dyDescent="0.25">
      <c r="C3360" t="s">
        <v>481</v>
      </c>
      <c r="D3360" t="s">
        <v>176</v>
      </c>
      <c r="E3360">
        <v>510140</v>
      </c>
      <c r="H3360" t="s">
        <v>2270</v>
      </c>
      <c r="K3360">
        <v>0</v>
      </c>
      <c r="M3360">
        <v>0</v>
      </c>
      <c r="O3360">
        <v>0</v>
      </c>
    </row>
    <row r="3361" spans="3:18" x14ac:dyDescent="0.25">
      <c r="C3361" t="s">
        <v>481</v>
      </c>
      <c r="D3361" t="s">
        <v>176</v>
      </c>
      <c r="E3361">
        <v>510141</v>
      </c>
      <c r="H3361" t="s">
        <v>768</v>
      </c>
      <c r="K3361">
        <v>492.3</v>
      </c>
      <c r="M3361">
        <v>398.42</v>
      </c>
      <c r="O3361">
        <v>93.88</v>
      </c>
      <c r="Q3361">
        <v>23.6</v>
      </c>
    </row>
    <row r="3362" spans="3:18" x14ac:dyDescent="0.25">
      <c r="C3362" t="s">
        <v>481</v>
      </c>
      <c r="D3362" t="s">
        <v>176</v>
      </c>
      <c r="E3362">
        <v>510144</v>
      </c>
      <c r="H3362" t="s">
        <v>2271</v>
      </c>
      <c r="K3362">
        <v>0</v>
      </c>
      <c r="M3362">
        <v>0</v>
      </c>
      <c r="O3362">
        <v>0</v>
      </c>
    </row>
    <row r="3363" spans="3:18" x14ac:dyDescent="0.25">
      <c r="C3363" t="s">
        <v>481</v>
      </c>
      <c r="D3363" t="s">
        <v>176</v>
      </c>
      <c r="E3363">
        <v>510145</v>
      </c>
      <c r="H3363" t="s">
        <v>769</v>
      </c>
      <c r="K3363" s="40">
        <v>2996.22</v>
      </c>
      <c r="M3363" s="40">
        <v>2996.22</v>
      </c>
      <c r="O3363">
        <v>0</v>
      </c>
    </row>
    <row r="3364" spans="3:18" x14ac:dyDescent="0.25">
      <c r="C3364" t="s">
        <v>481</v>
      </c>
      <c r="D3364" t="s">
        <v>176</v>
      </c>
      <c r="E3364">
        <v>510146</v>
      </c>
      <c r="H3364" t="s">
        <v>770</v>
      </c>
      <c r="K3364" s="40">
        <v>656916</v>
      </c>
      <c r="M3364" s="40">
        <v>656916</v>
      </c>
      <c r="O3364">
        <v>0</v>
      </c>
    </row>
    <row r="3365" spans="3:18" x14ac:dyDescent="0.25">
      <c r="C3365" t="s">
        <v>481</v>
      </c>
      <c r="D3365" t="s">
        <v>176</v>
      </c>
      <c r="E3365">
        <v>510147</v>
      </c>
      <c r="H3365" t="s">
        <v>771</v>
      </c>
      <c r="K3365" s="40">
        <v>21167.599999999999</v>
      </c>
      <c r="M3365" s="40">
        <v>21167.599999999999</v>
      </c>
      <c r="O3365">
        <v>0</v>
      </c>
    </row>
    <row r="3366" spans="3:18" x14ac:dyDescent="0.25">
      <c r="C3366" t="s">
        <v>481</v>
      </c>
      <c r="D3366" t="s">
        <v>176</v>
      </c>
      <c r="E3366">
        <v>510148</v>
      </c>
      <c r="H3366" t="s">
        <v>772</v>
      </c>
      <c r="K3366" s="40">
        <v>334800</v>
      </c>
      <c r="M3366" s="40">
        <v>278400</v>
      </c>
      <c r="O3366" s="40">
        <v>56400</v>
      </c>
      <c r="Q3366">
        <v>20.3</v>
      </c>
    </row>
    <row r="3367" spans="3:18" x14ac:dyDescent="0.25">
      <c r="C3367" t="s">
        <v>481</v>
      </c>
      <c r="D3367" t="s">
        <v>176</v>
      </c>
      <c r="E3367">
        <v>510149</v>
      </c>
      <c r="H3367" t="s">
        <v>773</v>
      </c>
      <c r="K3367" s="40">
        <v>31124</v>
      </c>
      <c r="M3367" s="40">
        <v>31124</v>
      </c>
      <c r="O3367">
        <v>0</v>
      </c>
    </row>
    <row r="3368" spans="3:18" x14ac:dyDescent="0.25">
      <c r="C3368" t="s">
        <v>481</v>
      </c>
      <c r="D3368" t="s">
        <v>176</v>
      </c>
      <c r="E3368">
        <v>510151</v>
      </c>
      <c r="H3368" t="s">
        <v>774</v>
      </c>
      <c r="K3368" s="40">
        <v>20202.900000000001</v>
      </c>
      <c r="M3368" s="40">
        <v>16802.8</v>
      </c>
      <c r="O3368" s="40">
        <v>3400.1</v>
      </c>
      <c r="Q3368">
        <v>20.2</v>
      </c>
    </row>
    <row r="3369" spans="3:18" x14ac:dyDescent="0.25">
      <c r="C3369" t="s">
        <v>481</v>
      </c>
      <c r="D3369" t="s">
        <v>176</v>
      </c>
      <c r="E3369">
        <v>510152</v>
      </c>
      <c r="H3369" t="s">
        <v>2272</v>
      </c>
      <c r="K3369">
        <v>0</v>
      </c>
      <c r="M3369">
        <v>0</v>
      </c>
      <c r="O3369">
        <v>0</v>
      </c>
    </row>
    <row r="3370" spans="3:18" x14ac:dyDescent="0.25">
      <c r="C3370" t="s">
        <v>481</v>
      </c>
      <c r="D3370" t="s">
        <v>176</v>
      </c>
      <c r="E3370">
        <v>510153</v>
      </c>
      <c r="H3370" t="s">
        <v>775</v>
      </c>
      <c r="K3370" s="40">
        <v>88480</v>
      </c>
      <c r="M3370" s="40">
        <v>87800</v>
      </c>
      <c r="O3370">
        <v>680</v>
      </c>
      <c r="Q3370">
        <v>0.8</v>
      </c>
    </row>
    <row r="3371" spans="3:18" x14ac:dyDescent="0.25">
      <c r="C3371" t="s">
        <v>481</v>
      </c>
      <c r="D3371" t="s">
        <v>176</v>
      </c>
      <c r="E3371">
        <v>510154</v>
      </c>
      <c r="H3371" t="s">
        <v>776</v>
      </c>
      <c r="K3371" s="40">
        <v>18452</v>
      </c>
      <c r="M3371" s="40">
        <v>17452</v>
      </c>
      <c r="O3371" s="40">
        <v>1000</v>
      </c>
      <c r="Q3371">
        <v>5.7</v>
      </c>
    </row>
    <row r="3372" spans="3:18" x14ac:dyDescent="0.25">
      <c r="C3372" t="s">
        <v>481</v>
      </c>
      <c r="D3372" t="s">
        <v>176</v>
      </c>
      <c r="E3372">
        <v>510216</v>
      </c>
      <c r="H3372" t="s">
        <v>777</v>
      </c>
      <c r="K3372" s="40">
        <v>1500</v>
      </c>
      <c r="M3372" s="40">
        <v>1500</v>
      </c>
      <c r="O3372">
        <v>0</v>
      </c>
    </row>
    <row r="3373" spans="3:18" x14ac:dyDescent="0.25">
      <c r="C3373" t="s">
        <v>481</v>
      </c>
      <c r="D3373" t="s">
        <v>176</v>
      </c>
      <c r="E3373">
        <v>510220</v>
      </c>
      <c r="H3373" t="s">
        <v>778</v>
      </c>
      <c r="K3373" s="40">
        <v>36704.5</v>
      </c>
      <c r="M3373" s="40">
        <v>27243</v>
      </c>
      <c r="O3373" s="40">
        <v>9461.5</v>
      </c>
      <c r="Q3373">
        <v>34.700000000000003</v>
      </c>
    </row>
    <row r="3374" spans="3:18" x14ac:dyDescent="0.25">
      <c r="C3374" t="s">
        <v>481</v>
      </c>
      <c r="D3374" t="s">
        <v>176</v>
      </c>
      <c r="E3374">
        <v>510221</v>
      </c>
      <c r="H3374" t="s">
        <v>779</v>
      </c>
      <c r="K3374" s="40">
        <v>26660.45</v>
      </c>
      <c r="M3374" s="40">
        <v>23480.9</v>
      </c>
      <c r="O3374" s="40">
        <v>3179.55</v>
      </c>
      <c r="Q3374">
        <v>13.5</v>
      </c>
    </row>
    <row r="3375" spans="3:18" x14ac:dyDescent="0.25">
      <c r="E3375" t="s">
        <v>419</v>
      </c>
      <c r="K3375" s="40">
        <v>29913489.300000001</v>
      </c>
      <c r="M3375" s="40">
        <v>24866165.32</v>
      </c>
      <c r="O3375" s="40">
        <v>5047323.9800000004</v>
      </c>
      <c r="Q3375">
        <v>20.3</v>
      </c>
      <c r="R3375" t="s">
        <v>205</v>
      </c>
    </row>
    <row r="3376" spans="3:18" x14ac:dyDescent="0.25">
      <c r="C3376" t="s">
        <v>481</v>
      </c>
      <c r="D3376" t="s">
        <v>176</v>
      </c>
      <c r="E3376">
        <v>510106</v>
      </c>
      <c r="H3376" t="s">
        <v>780</v>
      </c>
      <c r="K3376" s="40">
        <v>680000</v>
      </c>
      <c r="M3376" s="40">
        <v>561000</v>
      </c>
      <c r="O3376" s="40">
        <v>119000</v>
      </c>
      <c r="Q3376">
        <v>21.2</v>
      </c>
    </row>
    <row r="3377" spans="3:17" x14ac:dyDescent="0.25">
      <c r="C3377" t="s">
        <v>481</v>
      </c>
      <c r="D3377" t="s">
        <v>176</v>
      </c>
      <c r="E3377">
        <v>510117</v>
      </c>
      <c r="H3377" t="s">
        <v>781</v>
      </c>
      <c r="K3377" s="40">
        <v>27519.9</v>
      </c>
      <c r="M3377" s="40">
        <v>25272.45</v>
      </c>
      <c r="O3377" s="40">
        <v>2247.4499999999998</v>
      </c>
      <c r="Q3377">
        <v>8.9</v>
      </c>
    </row>
    <row r="3378" spans="3:17" x14ac:dyDescent="0.25">
      <c r="C3378" t="s">
        <v>481</v>
      </c>
      <c r="D3378" t="s">
        <v>176</v>
      </c>
      <c r="E3378">
        <v>510150</v>
      </c>
      <c r="H3378" t="s">
        <v>782</v>
      </c>
      <c r="K3378" s="40">
        <v>18000</v>
      </c>
      <c r="M3378" s="40">
        <v>15000</v>
      </c>
      <c r="O3378" s="40">
        <v>3000</v>
      </c>
      <c r="Q3378">
        <v>20</v>
      </c>
    </row>
    <row r="3379" spans="3:17" x14ac:dyDescent="0.25">
      <c r="C3379" t="s">
        <v>481</v>
      </c>
      <c r="D3379" t="s">
        <v>176</v>
      </c>
      <c r="E3379">
        <v>510155</v>
      </c>
      <c r="H3379" t="s">
        <v>783</v>
      </c>
      <c r="K3379" s="40">
        <v>138214.29999999999</v>
      </c>
      <c r="M3379" s="40">
        <v>108214.3</v>
      </c>
      <c r="O3379" s="40">
        <v>30000</v>
      </c>
      <c r="Q3379">
        <v>27.7</v>
      </c>
    </row>
    <row r="3380" spans="3:17" x14ac:dyDescent="0.25">
      <c r="C3380" t="s">
        <v>481</v>
      </c>
      <c r="D3380" t="s">
        <v>176</v>
      </c>
      <c r="E3380">
        <v>510200</v>
      </c>
      <c r="H3380" t="s">
        <v>784</v>
      </c>
      <c r="K3380" s="40">
        <v>55437.71</v>
      </c>
      <c r="M3380" s="40">
        <v>48596.32</v>
      </c>
      <c r="O3380" s="40">
        <v>6841.39</v>
      </c>
      <c r="Q3380">
        <v>14.1</v>
      </c>
    </row>
    <row r="3381" spans="3:17" x14ac:dyDescent="0.25">
      <c r="C3381" t="s">
        <v>481</v>
      </c>
      <c r="D3381" t="s">
        <v>176</v>
      </c>
      <c r="E3381">
        <v>510201</v>
      </c>
      <c r="H3381" t="s">
        <v>1727</v>
      </c>
      <c r="K3381">
        <v>0</v>
      </c>
      <c r="M3381">
        <v>0</v>
      </c>
      <c r="O3381">
        <v>0</v>
      </c>
    </row>
    <row r="3382" spans="3:17" x14ac:dyDescent="0.25">
      <c r="C3382" t="s">
        <v>481</v>
      </c>
      <c r="D3382" t="s">
        <v>176</v>
      </c>
      <c r="E3382">
        <v>510202</v>
      </c>
      <c r="H3382" t="s">
        <v>1728</v>
      </c>
      <c r="K3382">
        <v>0</v>
      </c>
      <c r="M3382">
        <v>0</v>
      </c>
      <c r="O3382">
        <v>0</v>
      </c>
    </row>
    <row r="3383" spans="3:17" x14ac:dyDescent="0.25">
      <c r="C3383" t="s">
        <v>481</v>
      </c>
      <c r="D3383" t="s">
        <v>176</v>
      </c>
      <c r="E3383">
        <v>510203</v>
      </c>
      <c r="H3383" t="s">
        <v>1729</v>
      </c>
      <c r="K3383">
        <v>0</v>
      </c>
      <c r="M3383">
        <v>0</v>
      </c>
      <c r="O3383">
        <v>0</v>
      </c>
    </row>
    <row r="3384" spans="3:17" x14ac:dyDescent="0.25">
      <c r="C3384" t="s">
        <v>481</v>
      </c>
      <c r="D3384" t="s">
        <v>176</v>
      </c>
      <c r="E3384">
        <v>510204</v>
      </c>
      <c r="H3384" t="s">
        <v>421</v>
      </c>
      <c r="K3384" s="40">
        <v>45059.6</v>
      </c>
      <c r="M3384" s="40">
        <v>34223.35</v>
      </c>
      <c r="O3384" s="40">
        <v>10836.25</v>
      </c>
      <c r="Q3384">
        <v>31.7</v>
      </c>
    </row>
    <row r="3385" spans="3:17" x14ac:dyDescent="0.25">
      <c r="C3385" t="s">
        <v>481</v>
      </c>
      <c r="D3385" t="s">
        <v>176</v>
      </c>
      <c r="E3385">
        <v>510205</v>
      </c>
      <c r="H3385" t="s">
        <v>1730</v>
      </c>
      <c r="K3385">
        <v>0</v>
      </c>
      <c r="M3385">
        <v>0</v>
      </c>
      <c r="O3385">
        <v>0</v>
      </c>
    </row>
    <row r="3386" spans="3:17" x14ac:dyDescent="0.25">
      <c r="C3386" t="s">
        <v>481</v>
      </c>
      <c r="D3386" t="s">
        <v>176</v>
      </c>
      <c r="E3386">
        <v>510206</v>
      </c>
      <c r="H3386" t="s">
        <v>785</v>
      </c>
      <c r="K3386">
        <v>-632</v>
      </c>
      <c r="M3386">
        <v>-632</v>
      </c>
      <c r="O3386">
        <v>0</v>
      </c>
    </row>
    <row r="3387" spans="3:17" x14ac:dyDescent="0.25">
      <c r="C3387" t="s">
        <v>481</v>
      </c>
      <c r="D3387" t="s">
        <v>176</v>
      </c>
      <c r="E3387">
        <v>510207</v>
      </c>
      <c r="H3387" t="s">
        <v>786</v>
      </c>
      <c r="K3387" s="40">
        <v>9110.2199999999993</v>
      </c>
      <c r="M3387" s="40">
        <v>4495.3900000000003</v>
      </c>
      <c r="O3387" s="40">
        <v>4614.83</v>
      </c>
      <c r="Q3387">
        <v>102.7</v>
      </c>
    </row>
    <row r="3388" spans="3:17" x14ac:dyDescent="0.25">
      <c r="C3388" t="s">
        <v>481</v>
      </c>
      <c r="D3388" t="s">
        <v>176</v>
      </c>
      <c r="E3388">
        <v>510208</v>
      </c>
      <c r="H3388" t="s">
        <v>787</v>
      </c>
      <c r="K3388" s="40">
        <v>32500</v>
      </c>
      <c r="M3388" s="40">
        <v>32500</v>
      </c>
      <c r="O3388">
        <v>0</v>
      </c>
    </row>
    <row r="3389" spans="3:17" x14ac:dyDescent="0.25">
      <c r="C3389" t="s">
        <v>481</v>
      </c>
      <c r="D3389" t="s">
        <v>176</v>
      </c>
      <c r="E3389">
        <v>510209</v>
      </c>
      <c r="H3389" t="s">
        <v>788</v>
      </c>
      <c r="K3389" s="40">
        <v>41507.5</v>
      </c>
      <c r="M3389" s="40">
        <v>1489</v>
      </c>
      <c r="O3389" s="40">
        <v>40018.5</v>
      </c>
      <c r="Q3389">
        <v>2687.6</v>
      </c>
    </row>
    <row r="3390" spans="3:17" x14ac:dyDescent="0.25">
      <c r="C3390" t="s">
        <v>481</v>
      </c>
      <c r="D3390" t="s">
        <v>176</v>
      </c>
      <c r="E3390">
        <v>510210</v>
      </c>
      <c r="H3390" t="s">
        <v>789</v>
      </c>
      <c r="K3390" s="40">
        <v>37832</v>
      </c>
      <c r="M3390" s="40">
        <v>13029</v>
      </c>
      <c r="O3390" s="40">
        <v>24803</v>
      </c>
      <c r="Q3390">
        <v>190.4</v>
      </c>
    </row>
    <row r="3391" spans="3:17" x14ac:dyDescent="0.25">
      <c r="C3391" t="s">
        <v>481</v>
      </c>
      <c r="D3391" t="s">
        <v>176</v>
      </c>
      <c r="E3391">
        <v>510211</v>
      </c>
      <c r="H3391" t="s">
        <v>2273</v>
      </c>
      <c r="K3391">
        <v>0</v>
      </c>
      <c r="M3391">
        <v>0</v>
      </c>
      <c r="O3391">
        <v>0</v>
      </c>
    </row>
    <row r="3392" spans="3:17" x14ac:dyDescent="0.25">
      <c r="C3392" t="s">
        <v>481</v>
      </c>
      <c r="D3392" t="s">
        <v>176</v>
      </c>
      <c r="E3392">
        <v>510213</v>
      </c>
      <c r="H3392" t="s">
        <v>790</v>
      </c>
      <c r="K3392" s="40">
        <v>1310.8</v>
      </c>
      <c r="M3392" s="40">
        <v>1310.8</v>
      </c>
      <c r="O3392">
        <v>0</v>
      </c>
    </row>
    <row r="3393" spans="3:17" x14ac:dyDescent="0.25">
      <c r="C3393" t="s">
        <v>481</v>
      </c>
      <c r="D3393" t="s">
        <v>176</v>
      </c>
      <c r="E3393">
        <v>510214</v>
      </c>
      <c r="H3393" t="s">
        <v>791</v>
      </c>
      <c r="K3393" s="40">
        <v>47348.29</v>
      </c>
      <c r="M3393" s="40">
        <v>33777.81</v>
      </c>
      <c r="O3393" s="40">
        <v>13570.48</v>
      </c>
      <c r="Q3393">
        <v>40.200000000000003</v>
      </c>
    </row>
    <row r="3394" spans="3:17" x14ac:dyDescent="0.25">
      <c r="C3394" t="s">
        <v>481</v>
      </c>
      <c r="D3394" t="s">
        <v>176</v>
      </c>
      <c r="E3394">
        <v>510215</v>
      </c>
      <c r="H3394" t="s">
        <v>792</v>
      </c>
      <c r="K3394" s="40">
        <v>4880.75</v>
      </c>
      <c r="M3394" s="40">
        <v>4085.75</v>
      </c>
      <c r="O3394">
        <v>795</v>
      </c>
      <c r="Q3394">
        <v>19.5</v>
      </c>
    </row>
    <row r="3395" spans="3:17" x14ac:dyDescent="0.25">
      <c r="C3395" t="s">
        <v>481</v>
      </c>
      <c r="D3395" t="s">
        <v>176</v>
      </c>
      <c r="E3395">
        <v>510218</v>
      </c>
      <c r="H3395" t="s">
        <v>793</v>
      </c>
      <c r="K3395">
        <v>449.63</v>
      </c>
      <c r="M3395">
        <v>151.49</v>
      </c>
      <c r="O3395">
        <v>298.14</v>
      </c>
      <c r="Q3395">
        <v>196.8</v>
      </c>
    </row>
    <row r="3396" spans="3:17" x14ac:dyDescent="0.25">
      <c r="C3396" t="s">
        <v>481</v>
      </c>
      <c r="D3396" t="s">
        <v>176</v>
      </c>
      <c r="E3396">
        <v>510219</v>
      </c>
      <c r="H3396" t="s">
        <v>794</v>
      </c>
      <c r="K3396" s="40">
        <v>15321.6</v>
      </c>
      <c r="M3396" s="40">
        <v>13071.2</v>
      </c>
      <c r="O3396" s="40">
        <v>2250.4</v>
      </c>
      <c r="Q3396">
        <v>17.2</v>
      </c>
    </row>
    <row r="3397" spans="3:17" x14ac:dyDescent="0.25">
      <c r="C3397" t="s">
        <v>481</v>
      </c>
      <c r="D3397" t="s">
        <v>176</v>
      </c>
      <c r="E3397">
        <v>510300</v>
      </c>
      <c r="H3397" t="s">
        <v>795</v>
      </c>
      <c r="K3397" s="40">
        <v>24925.200000000001</v>
      </c>
      <c r="M3397" s="40">
        <v>24366</v>
      </c>
      <c r="O3397">
        <v>559.20000000000005</v>
      </c>
      <c r="Q3397">
        <v>2.2999999999999998</v>
      </c>
    </row>
    <row r="3398" spans="3:17" x14ac:dyDescent="0.25">
      <c r="C3398" t="s">
        <v>481</v>
      </c>
      <c r="D3398" t="s">
        <v>176</v>
      </c>
      <c r="E3398">
        <v>510301</v>
      </c>
      <c r="H3398" t="s">
        <v>1731</v>
      </c>
      <c r="K3398">
        <v>0</v>
      </c>
      <c r="M3398">
        <v>0</v>
      </c>
      <c r="O3398">
        <v>0</v>
      </c>
    </row>
    <row r="3399" spans="3:17" x14ac:dyDescent="0.25">
      <c r="C3399" t="s">
        <v>481</v>
      </c>
      <c r="D3399" t="s">
        <v>176</v>
      </c>
      <c r="E3399">
        <v>510400</v>
      </c>
      <c r="H3399" t="s">
        <v>1732</v>
      </c>
      <c r="K3399">
        <v>0</v>
      </c>
      <c r="M3399">
        <v>0</v>
      </c>
      <c r="O3399">
        <v>0</v>
      </c>
    </row>
    <row r="3400" spans="3:17" x14ac:dyDescent="0.25">
      <c r="C3400" t="s">
        <v>481</v>
      </c>
      <c r="D3400" t="s">
        <v>176</v>
      </c>
      <c r="E3400">
        <v>510401</v>
      </c>
      <c r="H3400" t="s">
        <v>796</v>
      </c>
      <c r="K3400" s="40">
        <v>49191.72</v>
      </c>
      <c r="M3400" s="40">
        <v>46460.25</v>
      </c>
      <c r="O3400" s="40">
        <v>2731.47</v>
      </c>
      <c r="Q3400">
        <v>5.9</v>
      </c>
    </row>
    <row r="3401" spans="3:17" x14ac:dyDescent="0.25">
      <c r="C3401" t="s">
        <v>481</v>
      </c>
      <c r="D3401" t="s">
        <v>176</v>
      </c>
      <c r="E3401">
        <v>510402</v>
      </c>
      <c r="H3401" t="s">
        <v>797</v>
      </c>
      <c r="K3401" s="40">
        <v>649928.67000000004</v>
      </c>
      <c r="M3401" s="40">
        <v>584272.06999999995</v>
      </c>
      <c r="O3401" s="40">
        <v>65656.600000000006</v>
      </c>
      <c r="Q3401">
        <v>11.2</v>
      </c>
    </row>
    <row r="3402" spans="3:17" x14ac:dyDescent="0.25">
      <c r="C3402" t="s">
        <v>481</v>
      </c>
      <c r="D3402" t="s">
        <v>176</v>
      </c>
      <c r="E3402">
        <v>510403</v>
      </c>
      <c r="H3402" t="s">
        <v>798</v>
      </c>
      <c r="K3402" s="40">
        <v>75829.539999999994</v>
      </c>
      <c r="M3402" s="40">
        <v>67331.429999999993</v>
      </c>
      <c r="O3402" s="40">
        <v>8498.11</v>
      </c>
      <c r="Q3402">
        <v>12.6</v>
      </c>
    </row>
    <row r="3403" spans="3:17" x14ac:dyDescent="0.25">
      <c r="C3403" t="s">
        <v>481</v>
      </c>
      <c r="D3403" t="s">
        <v>176</v>
      </c>
      <c r="E3403">
        <v>510404</v>
      </c>
      <c r="H3403" t="s">
        <v>799</v>
      </c>
      <c r="K3403" s="40">
        <v>31000.01</v>
      </c>
      <c r="M3403" s="40">
        <v>25833.34</v>
      </c>
      <c r="O3403" s="40">
        <v>5166.67</v>
      </c>
      <c r="Q3403">
        <v>20</v>
      </c>
    </row>
    <row r="3404" spans="3:17" x14ac:dyDescent="0.25">
      <c r="C3404" t="s">
        <v>481</v>
      </c>
      <c r="D3404" t="s">
        <v>176</v>
      </c>
      <c r="E3404">
        <v>510405</v>
      </c>
      <c r="H3404" t="s">
        <v>800</v>
      </c>
      <c r="K3404" s="40">
        <v>9242.4500000000007</v>
      </c>
      <c r="M3404" s="40">
        <v>8201.81</v>
      </c>
      <c r="O3404" s="40">
        <v>1040.6400000000001</v>
      </c>
      <c r="Q3404">
        <v>12.7</v>
      </c>
    </row>
    <row r="3405" spans="3:17" x14ac:dyDescent="0.25">
      <c r="C3405" t="s">
        <v>481</v>
      </c>
      <c r="D3405" t="s">
        <v>176</v>
      </c>
      <c r="E3405">
        <v>510406</v>
      </c>
      <c r="H3405" t="s">
        <v>1733</v>
      </c>
      <c r="K3405">
        <v>0</v>
      </c>
      <c r="M3405">
        <v>0</v>
      </c>
      <c r="O3405">
        <v>0</v>
      </c>
    </row>
    <row r="3406" spans="3:17" x14ac:dyDescent="0.25">
      <c r="C3406" t="s">
        <v>481</v>
      </c>
      <c r="D3406" t="s">
        <v>176</v>
      </c>
      <c r="E3406">
        <v>510407</v>
      </c>
      <c r="H3406" t="s">
        <v>428</v>
      </c>
      <c r="K3406" s="40">
        <v>6713.13</v>
      </c>
      <c r="M3406" s="40">
        <v>5138.51</v>
      </c>
      <c r="O3406" s="40">
        <v>1574.62</v>
      </c>
      <c r="Q3406">
        <v>30.6</v>
      </c>
    </row>
    <row r="3407" spans="3:17" x14ac:dyDescent="0.25">
      <c r="C3407" t="s">
        <v>481</v>
      </c>
      <c r="D3407" t="s">
        <v>176</v>
      </c>
      <c r="E3407">
        <v>510408</v>
      </c>
      <c r="H3407" t="s">
        <v>2274</v>
      </c>
      <c r="K3407">
        <v>0</v>
      </c>
      <c r="M3407">
        <v>0</v>
      </c>
      <c r="O3407">
        <v>0</v>
      </c>
    </row>
    <row r="3408" spans="3:17" x14ac:dyDescent="0.25">
      <c r="C3408" t="s">
        <v>481</v>
      </c>
      <c r="D3408" t="s">
        <v>176</v>
      </c>
      <c r="E3408">
        <v>510500</v>
      </c>
      <c r="H3408" t="s">
        <v>801</v>
      </c>
      <c r="K3408" s="40">
        <v>115778.92</v>
      </c>
      <c r="M3408" s="40">
        <v>101751.75</v>
      </c>
      <c r="O3408" s="40">
        <v>14027.17</v>
      </c>
      <c r="Q3408">
        <v>13.8</v>
      </c>
    </row>
    <row r="3409" spans="3:17" x14ac:dyDescent="0.25">
      <c r="C3409" t="s">
        <v>481</v>
      </c>
      <c r="D3409" t="s">
        <v>176</v>
      </c>
      <c r="E3409">
        <v>510501</v>
      </c>
      <c r="H3409" t="s">
        <v>1734</v>
      </c>
      <c r="K3409">
        <v>0</v>
      </c>
      <c r="M3409">
        <v>0</v>
      </c>
      <c r="O3409">
        <v>0</v>
      </c>
    </row>
    <row r="3410" spans="3:17" x14ac:dyDescent="0.25">
      <c r="C3410" t="s">
        <v>481</v>
      </c>
      <c r="D3410" t="s">
        <v>176</v>
      </c>
      <c r="E3410">
        <v>510502</v>
      </c>
      <c r="H3410" t="s">
        <v>802</v>
      </c>
      <c r="K3410" s="40">
        <v>407346.44</v>
      </c>
      <c r="M3410" s="40">
        <v>327625.06</v>
      </c>
      <c r="O3410" s="40">
        <v>79721.38</v>
      </c>
      <c r="Q3410">
        <v>24.3</v>
      </c>
    </row>
    <row r="3411" spans="3:17" x14ac:dyDescent="0.25">
      <c r="C3411" t="s">
        <v>481</v>
      </c>
      <c r="D3411" t="s">
        <v>176</v>
      </c>
      <c r="E3411">
        <v>510503</v>
      </c>
      <c r="H3411" t="s">
        <v>1735</v>
      </c>
      <c r="K3411">
        <v>0</v>
      </c>
      <c r="M3411">
        <v>0</v>
      </c>
      <c r="O3411">
        <v>0</v>
      </c>
    </row>
    <row r="3412" spans="3:17" x14ac:dyDescent="0.25">
      <c r="C3412" t="s">
        <v>481</v>
      </c>
      <c r="D3412" t="s">
        <v>176</v>
      </c>
      <c r="E3412">
        <v>510504</v>
      </c>
      <c r="H3412" t="s">
        <v>1736</v>
      </c>
      <c r="K3412">
        <v>0</v>
      </c>
      <c r="M3412">
        <v>0</v>
      </c>
      <c r="O3412">
        <v>0</v>
      </c>
    </row>
    <row r="3413" spans="3:17" x14ac:dyDescent="0.25">
      <c r="C3413" t="s">
        <v>481</v>
      </c>
      <c r="D3413" t="s">
        <v>176</v>
      </c>
      <c r="E3413">
        <v>510505</v>
      </c>
      <c r="H3413" t="s">
        <v>803</v>
      </c>
      <c r="K3413" s="40">
        <v>525896.46</v>
      </c>
      <c r="M3413" s="40">
        <v>504764.38</v>
      </c>
      <c r="O3413" s="40">
        <v>21132.080000000002</v>
      </c>
      <c r="Q3413">
        <v>4.2</v>
      </c>
    </row>
    <row r="3414" spans="3:17" x14ac:dyDescent="0.25">
      <c r="C3414" t="s">
        <v>481</v>
      </c>
      <c r="D3414" t="s">
        <v>176</v>
      </c>
      <c r="E3414">
        <v>510506</v>
      </c>
      <c r="H3414" t="s">
        <v>1737</v>
      </c>
      <c r="K3414">
        <v>0</v>
      </c>
      <c r="M3414">
        <v>0</v>
      </c>
      <c r="O3414">
        <v>0</v>
      </c>
    </row>
    <row r="3415" spans="3:17" x14ac:dyDescent="0.25">
      <c r="C3415" t="s">
        <v>481</v>
      </c>
      <c r="D3415" t="s">
        <v>176</v>
      </c>
      <c r="E3415">
        <v>510507</v>
      </c>
      <c r="H3415" t="s">
        <v>429</v>
      </c>
      <c r="K3415" s="40">
        <v>97983.15</v>
      </c>
      <c r="M3415" s="40">
        <v>97983.15</v>
      </c>
      <c r="O3415">
        <v>0</v>
      </c>
    </row>
    <row r="3416" spans="3:17" x14ac:dyDescent="0.25">
      <c r="C3416" t="s">
        <v>481</v>
      </c>
      <c r="D3416" t="s">
        <v>176</v>
      </c>
      <c r="E3416">
        <v>510508</v>
      </c>
      <c r="H3416" t="s">
        <v>804</v>
      </c>
      <c r="K3416" s="40">
        <v>110039.99</v>
      </c>
      <c r="M3416" s="40">
        <v>91699.99</v>
      </c>
      <c r="O3416" s="40">
        <v>18340</v>
      </c>
      <c r="Q3416">
        <v>20</v>
      </c>
    </row>
    <row r="3417" spans="3:17" x14ac:dyDescent="0.25">
      <c r="C3417" t="s">
        <v>481</v>
      </c>
      <c r="D3417" t="s">
        <v>176</v>
      </c>
      <c r="E3417">
        <v>510600</v>
      </c>
      <c r="H3417" t="s">
        <v>805</v>
      </c>
      <c r="K3417" s="40">
        <v>563014.36</v>
      </c>
      <c r="M3417" s="40">
        <v>334794.36</v>
      </c>
      <c r="O3417" s="40">
        <v>228220</v>
      </c>
      <c r="Q3417">
        <v>68.2</v>
      </c>
    </row>
    <row r="3418" spans="3:17" x14ac:dyDescent="0.25">
      <c r="C3418" t="s">
        <v>481</v>
      </c>
      <c r="D3418" t="s">
        <v>176</v>
      </c>
      <c r="E3418">
        <v>510601</v>
      </c>
      <c r="H3418" t="s">
        <v>806</v>
      </c>
      <c r="K3418" s="40">
        <v>343160.02</v>
      </c>
      <c r="M3418" s="40">
        <v>285833.34999999998</v>
      </c>
      <c r="O3418" s="40">
        <v>57326.67</v>
      </c>
      <c r="Q3418">
        <v>20.100000000000001</v>
      </c>
    </row>
    <row r="3419" spans="3:17" x14ac:dyDescent="0.25">
      <c r="C3419" t="s">
        <v>481</v>
      </c>
      <c r="D3419" t="s">
        <v>176</v>
      </c>
      <c r="E3419">
        <v>510602</v>
      </c>
      <c r="H3419" t="s">
        <v>1738</v>
      </c>
      <c r="K3419">
        <v>0</v>
      </c>
      <c r="M3419">
        <v>0</v>
      </c>
      <c r="O3419">
        <v>0</v>
      </c>
    </row>
    <row r="3420" spans="3:17" x14ac:dyDescent="0.25">
      <c r="C3420" t="s">
        <v>481</v>
      </c>
      <c r="D3420" t="s">
        <v>176</v>
      </c>
      <c r="E3420">
        <v>510603</v>
      </c>
      <c r="H3420" t="s">
        <v>1739</v>
      </c>
      <c r="K3420">
        <v>0</v>
      </c>
      <c r="M3420">
        <v>0</v>
      </c>
      <c r="O3420">
        <v>0</v>
      </c>
    </row>
    <row r="3421" spans="3:17" x14ac:dyDescent="0.25">
      <c r="C3421" t="s">
        <v>481</v>
      </c>
      <c r="D3421" t="s">
        <v>176</v>
      </c>
      <c r="E3421">
        <v>510604</v>
      </c>
      <c r="H3421" t="s">
        <v>422</v>
      </c>
      <c r="K3421" s="40">
        <v>646678.84</v>
      </c>
      <c r="M3421" s="40">
        <v>645471.82999999996</v>
      </c>
      <c r="O3421" s="40">
        <v>1207.01</v>
      </c>
      <c r="Q3421">
        <v>0.2</v>
      </c>
    </row>
    <row r="3422" spans="3:17" x14ac:dyDescent="0.25">
      <c r="C3422" t="s">
        <v>481</v>
      </c>
      <c r="D3422" t="s">
        <v>176</v>
      </c>
      <c r="E3422">
        <v>510605</v>
      </c>
      <c r="H3422" t="s">
        <v>807</v>
      </c>
      <c r="K3422" s="40">
        <v>95917.7</v>
      </c>
      <c r="M3422" s="40">
        <v>82189.460000000006</v>
      </c>
      <c r="O3422" s="40">
        <v>13728.24</v>
      </c>
      <c r="Q3422">
        <v>16.7</v>
      </c>
    </row>
    <row r="3423" spans="3:17" x14ac:dyDescent="0.25">
      <c r="C3423" t="s">
        <v>481</v>
      </c>
      <c r="D3423" t="s">
        <v>176</v>
      </c>
      <c r="E3423">
        <v>510608</v>
      </c>
      <c r="H3423" t="s">
        <v>2275</v>
      </c>
      <c r="K3423">
        <v>0</v>
      </c>
      <c r="M3423">
        <v>0</v>
      </c>
      <c r="O3423">
        <v>0</v>
      </c>
    </row>
    <row r="3424" spans="3:17" x14ac:dyDescent="0.25">
      <c r="C3424" t="s">
        <v>481</v>
      </c>
      <c r="D3424" t="s">
        <v>176</v>
      </c>
      <c r="E3424">
        <v>510609</v>
      </c>
      <c r="H3424" t="s">
        <v>808</v>
      </c>
      <c r="K3424" s="40">
        <v>749367.49</v>
      </c>
      <c r="M3424" s="40">
        <v>657482.69999999995</v>
      </c>
      <c r="O3424" s="40">
        <v>91884.79</v>
      </c>
      <c r="Q3424">
        <v>14</v>
      </c>
    </row>
    <row r="3425" spans="3:17" x14ac:dyDescent="0.25">
      <c r="C3425" t="s">
        <v>481</v>
      </c>
      <c r="D3425" t="s">
        <v>176</v>
      </c>
      <c r="E3425">
        <v>510610</v>
      </c>
      <c r="H3425" t="s">
        <v>809</v>
      </c>
      <c r="K3425" s="40">
        <v>17500.02</v>
      </c>
      <c r="M3425" s="40">
        <v>14583.35</v>
      </c>
      <c r="O3425" s="40">
        <v>2916.67</v>
      </c>
      <c r="Q3425">
        <v>20</v>
      </c>
    </row>
    <row r="3426" spans="3:17" x14ac:dyDescent="0.25">
      <c r="C3426" t="s">
        <v>481</v>
      </c>
      <c r="D3426" t="s">
        <v>176</v>
      </c>
      <c r="E3426">
        <v>510700</v>
      </c>
      <c r="H3426" t="s">
        <v>810</v>
      </c>
      <c r="K3426" s="40">
        <v>14700</v>
      </c>
      <c r="M3426" s="40">
        <v>12500</v>
      </c>
      <c r="O3426" s="40">
        <v>2200</v>
      </c>
      <c r="Q3426">
        <v>17.600000000000001</v>
      </c>
    </row>
    <row r="3427" spans="3:17" x14ac:dyDescent="0.25">
      <c r="C3427" t="s">
        <v>481</v>
      </c>
      <c r="D3427" t="s">
        <v>176</v>
      </c>
      <c r="E3427">
        <v>510702</v>
      </c>
      <c r="H3427" t="s">
        <v>811</v>
      </c>
      <c r="K3427" s="40">
        <v>14586.43</v>
      </c>
      <c r="M3427" s="40">
        <v>11978.97</v>
      </c>
      <c r="O3427" s="40">
        <v>2607.46</v>
      </c>
      <c r="Q3427">
        <v>21.8</v>
      </c>
    </row>
    <row r="3428" spans="3:17" x14ac:dyDescent="0.25">
      <c r="C3428" t="s">
        <v>481</v>
      </c>
      <c r="D3428" t="s">
        <v>176</v>
      </c>
      <c r="E3428">
        <v>510703</v>
      </c>
      <c r="H3428" t="s">
        <v>812</v>
      </c>
      <c r="K3428" s="40">
        <v>1064.3900000000001</v>
      </c>
      <c r="M3428">
        <v>876.84</v>
      </c>
      <c r="O3428">
        <v>187.55</v>
      </c>
      <c r="Q3428">
        <v>21.4</v>
      </c>
    </row>
    <row r="3429" spans="3:17" x14ac:dyDescent="0.25">
      <c r="C3429" t="s">
        <v>481</v>
      </c>
      <c r="D3429" t="s">
        <v>176</v>
      </c>
      <c r="E3429">
        <v>510704</v>
      </c>
      <c r="H3429" t="s">
        <v>813</v>
      </c>
      <c r="K3429" s="40">
        <v>2764.79</v>
      </c>
      <c r="M3429" s="40">
        <v>2295.79</v>
      </c>
      <c r="O3429">
        <v>469</v>
      </c>
      <c r="Q3429">
        <v>20.399999999999999</v>
      </c>
    </row>
    <row r="3430" spans="3:17" x14ac:dyDescent="0.25">
      <c r="C3430" t="s">
        <v>481</v>
      </c>
      <c r="D3430" t="s">
        <v>176</v>
      </c>
      <c r="E3430">
        <v>510705</v>
      </c>
      <c r="H3430" t="s">
        <v>814</v>
      </c>
      <c r="K3430" s="40">
        <v>18781.95</v>
      </c>
      <c r="M3430" s="40">
        <v>10065.1</v>
      </c>
      <c r="O3430" s="40">
        <v>8716.85</v>
      </c>
      <c r="Q3430">
        <v>86.6</v>
      </c>
    </row>
    <row r="3431" spans="3:17" x14ac:dyDescent="0.25">
      <c r="C3431" t="s">
        <v>481</v>
      </c>
      <c r="D3431" t="s">
        <v>176</v>
      </c>
      <c r="E3431">
        <v>510800</v>
      </c>
      <c r="H3431" t="s">
        <v>815</v>
      </c>
      <c r="K3431" s="40">
        <v>417866.99</v>
      </c>
      <c r="M3431" s="40">
        <v>288044.86</v>
      </c>
      <c r="O3431" s="40">
        <v>129822.13</v>
      </c>
      <c r="Q3431">
        <v>45.1</v>
      </c>
    </row>
    <row r="3432" spans="3:17" x14ac:dyDescent="0.25">
      <c r="C3432" t="s">
        <v>481</v>
      </c>
      <c r="D3432" t="s">
        <v>176</v>
      </c>
      <c r="E3432">
        <v>510801</v>
      </c>
      <c r="H3432" t="s">
        <v>816</v>
      </c>
      <c r="K3432" s="40">
        <v>4587423.2</v>
      </c>
      <c r="M3432" s="40">
        <v>4346252.05</v>
      </c>
      <c r="O3432" s="40">
        <v>241171.15</v>
      </c>
      <c r="Q3432">
        <v>5.5</v>
      </c>
    </row>
    <row r="3433" spans="3:17" x14ac:dyDescent="0.25">
      <c r="C3433" t="s">
        <v>481</v>
      </c>
      <c r="D3433" t="s">
        <v>176</v>
      </c>
      <c r="E3433">
        <v>510802</v>
      </c>
      <c r="H3433" t="s">
        <v>817</v>
      </c>
      <c r="K3433" s="40">
        <v>80972.399999999994</v>
      </c>
      <c r="M3433" s="40">
        <v>73322.399999999994</v>
      </c>
      <c r="O3433" s="40">
        <v>7650</v>
      </c>
      <c r="Q3433">
        <v>10.4</v>
      </c>
    </row>
    <row r="3434" spans="3:17" x14ac:dyDescent="0.25">
      <c r="C3434" t="s">
        <v>481</v>
      </c>
      <c r="D3434" t="s">
        <v>176</v>
      </c>
      <c r="E3434">
        <v>510803</v>
      </c>
      <c r="H3434" t="s">
        <v>818</v>
      </c>
      <c r="K3434" s="40">
        <v>509569.92</v>
      </c>
      <c r="M3434" s="40">
        <v>466990.28</v>
      </c>
      <c r="O3434" s="40">
        <v>42579.64</v>
      </c>
      <c r="Q3434">
        <v>9.1</v>
      </c>
    </row>
    <row r="3435" spans="3:17" x14ac:dyDescent="0.25">
      <c r="C3435" t="s">
        <v>481</v>
      </c>
      <c r="D3435" t="s">
        <v>176</v>
      </c>
      <c r="E3435">
        <v>510870</v>
      </c>
      <c r="H3435" t="s">
        <v>819</v>
      </c>
      <c r="K3435" s="40">
        <v>-24660</v>
      </c>
      <c r="M3435" s="40">
        <v>-32360</v>
      </c>
      <c r="O3435" s="40">
        <v>7700</v>
      </c>
      <c r="Q3435">
        <v>23.8</v>
      </c>
    </row>
    <row r="3436" spans="3:17" x14ac:dyDescent="0.25">
      <c r="C3436" t="s">
        <v>481</v>
      </c>
      <c r="D3436" t="s">
        <v>176</v>
      </c>
      <c r="E3436">
        <v>510871</v>
      </c>
      <c r="H3436" t="s">
        <v>1746</v>
      </c>
      <c r="K3436">
        <v>0</v>
      </c>
      <c r="M3436">
        <v>0</v>
      </c>
      <c r="O3436">
        <v>0</v>
      </c>
    </row>
    <row r="3437" spans="3:17" x14ac:dyDescent="0.25">
      <c r="C3437" t="s">
        <v>481</v>
      </c>
      <c r="D3437" t="s">
        <v>176</v>
      </c>
      <c r="E3437">
        <v>510872</v>
      </c>
      <c r="H3437" t="s">
        <v>820</v>
      </c>
      <c r="K3437" s="40">
        <v>684996.82</v>
      </c>
      <c r="M3437" s="40">
        <v>669865.29</v>
      </c>
      <c r="O3437" s="40">
        <v>15131.53</v>
      </c>
      <c r="Q3437">
        <v>2.2999999999999998</v>
      </c>
    </row>
    <row r="3438" spans="3:17" x14ac:dyDescent="0.25">
      <c r="C3438" t="s">
        <v>481</v>
      </c>
      <c r="D3438" t="s">
        <v>176</v>
      </c>
      <c r="E3438">
        <v>510900</v>
      </c>
      <c r="H3438" t="s">
        <v>821</v>
      </c>
      <c r="K3438" s="40">
        <v>214659.06</v>
      </c>
      <c r="M3438" s="40">
        <v>178882.55</v>
      </c>
      <c r="O3438" s="40">
        <v>35776.51</v>
      </c>
      <c r="Q3438">
        <v>20</v>
      </c>
    </row>
    <row r="3439" spans="3:17" x14ac:dyDescent="0.25">
      <c r="C3439" t="s">
        <v>481</v>
      </c>
      <c r="D3439" t="s">
        <v>176</v>
      </c>
      <c r="E3439">
        <v>510901</v>
      </c>
      <c r="H3439" t="s">
        <v>822</v>
      </c>
      <c r="K3439">
        <v>929.4</v>
      </c>
      <c r="M3439">
        <v>904</v>
      </c>
      <c r="O3439">
        <v>25.4</v>
      </c>
      <c r="Q3439">
        <v>2.8</v>
      </c>
    </row>
    <row r="3440" spans="3:17" x14ac:dyDescent="0.25">
      <c r="C3440" t="s">
        <v>481</v>
      </c>
      <c r="D3440" t="s">
        <v>176</v>
      </c>
      <c r="E3440">
        <v>510902</v>
      </c>
      <c r="H3440" t="s">
        <v>823</v>
      </c>
      <c r="K3440" s="40">
        <v>1000</v>
      </c>
      <c r="M3440">
        <v>890</v>
      </c>
      <c r="O3440">
        <v>110</v>
      </c>
      <c r="Q3440">
        <v>12.4</v>
      </c>
    </row>
    <row r="3441" spans="3:17" x14ac:dyDescent="0.25">
      <c r="C3441" t="s">
        <v>481</v>
      </c>
      <c r="D3441" t="s">
        <v>176</v>
      </c>
      <c r="E3441">
        <v>510903</v>
      </c>
      <c r="H3441" t="s">
        <v>2276</v>
      </c>
      <c r="K3441">
        <v>0</v>
      </c>
      <c r="M3441">
        <v>0</v>
      </c>
      <c r="O3441">
        <v>0</v>
      </c>
    </row>
    <row r="3442" spans="3:17" x14ac:dyDescent="0.25">
      <c r="C3442" t="s">
        <v>481</v>
      </c>
      <c r="D3442" t="s">
        <v>176</v>
      </c>
      <c r="E3442">
        <v>511100</v>
      </c>
      <c r="H3442" t="s">
        <v>824</v>
      </c>
      <c r="K3442" s="40">
        <v>11197.5</v>
      </c>
      <c r="M3442" s="40">
        <v>9331.25</v>
      </c>
      <c r="O3442" s="40">
        <v>1866.25</v>
      </c>
      <c r="Q3442">
        <v>20</v>
      </c>
    </row>
    <row r="3443" spans="3:17" x14ac:dyDescent="0.25">
      <c r="C3443" t="s">
        <v>481</v>
      </c>
      <c r="D3443" t="s">
        <v>176</v>
      </c>
      <c r="E3443">
        <v>511101</v>
      </c>
      <c r="H3443" t="s">
        <v>825</v>
      </c>
      <c r="K3443" s="40">
        <v>966223.88</v>
      </c>
      <c r="M3443" s="40">
        <v>805186.57</v>
      </c>
      <c r="O3443" s="40">
        <v>161037.31</v>
      </c>
      <c r="Q3443">
        <v>20</v>
      </c>
    </row>
    <row r="3444" spans="3:17" x14ac:dyDescent="0.25">
      <c r="C3444" t="s">
        <v>481</v>
      </c>
      <c r="D3444" t="s">
        <v>176</v>
      </c>
      <c r="E3444">
        <v>511102</v>
      </c>
      <c r="H3444" t="s">
        <v>826</v>
      </c>
      <c r="K3444" s="40">
        <v>75928.2</v>
      </c>
      <c r="M3444" s="40">
        <v>63273.5</v>
      </c>
      <c r="O3444" s="40">
        <v>12654.7</v>
      </c>
      <c r="Q3444">
        <v>20</v>
      </c>
    </row>
    <row r="3445" spans="3:17" x14ac:dyDescent="0.25">
      <c r="C3445" t="s">
        <v>481</v>
      </c>
      <c r="D3445" t="s">
        <v>176</v>
      </c>
      <c r="E3445">
        <v>511103</v>
      </c>
      <c r="H3445" t="s">
        <v>1740</v>
      </c>
      <c r="K3445">
        <v>0</v>
      </c>
      <c r="M3445">
        <v>0</v>
      </c>
      <c r="O3445">
        <v>0</v>
      </c>
    </row>
    <row r="3446" spans="3:17" x14ac:dyDescent="0.25">
      <c r="C3446" t="s">
        <v>481</v>
      </c>
      <c r="D3446" t="s">
        <v>176</v>
      </c>
      <c r="E3446">
        <v>511104</v>
      </c>
      <c r="H3446" t="s">
        <v>827</v>
      </c>
      <c r="K3446" s="40">
        <v>171459.96</v>
      </c>
      <c r="M3446" s="40">
        <v>142883.29999999999</v>
      </c>
      <c r="O3446" s="40">
        <v>28576.66</v>
      </c>
      <c r="Q3446">
        <v>20</v>
      </c>
    </row>
    <row r="3447" spans="3:17" x14ac:dyDescent="0.25">
      <c r="C3447" t="s">
        <v>481</v>
      </c>
      <c r="D3447" t="s">
        <v>176</v>
      </c>
      <c r="E3447">
        <v>511105</v>
      </c>
      <c r="H3447" t="s">
        <v>1741</v>
      </c>
      <c r="K3447">
        <v>0</v>
      </c>
      <c r="M3447">
        <v>0</v>
      </c>
      <c r="O3447">
        <v>0</v>
      </c>
    </row>
    <row r="3448" spans="3:17" x14ac:dyDescent="0.25">
      <c r="C3448" t="s">
        <v>481</v>
      </c>
      <c r="D3448" t="s">
        <v>176</v>
      </c>
      <c r="E3448">
        <v>511106</v>
      </c>
      <c r="H3448" t="s">
        <v>1742</v>
      </c>
      <c r="K3448">
        <v>0</v>
      </c>
      <c r="M3448">
        <v>0</v>
      </c>
      <c r="O3448">
        <v>0</v>
      </c>
    </row>
    <row r="3449" spans="3:17" x14ac:dyDescent="0.25">
      <c r="C3449" t="s">
        <v>481</v>
      </c>
      <c r="D3449" t="s">
        <v>176</v>
      </c>
      <c r="E3449">
        <v>511107</v>
      </c>
      <c r="H3449" t="s">
        <v>1743</v>
      </c>
      <c r="K3449">
        <v>0</v>
      </c>
      <c r="M3449">
        <v>0</v>
      </c>
      <c r="O3449">
        <v>0</v>
      </c>
    </row>
    <row r="3450" spans="3:17" x14ac:dyDescent="0.25">
      <c r="C3450" t="s">
        <v>481</v>
      </c>
      <c r="D3450" t="s">
        <v>176</v>
      </c>
      <c r="E3450">
        <v>511108</v>
      </c>
      <c r="H3450" t="s">
        <v>828</v>
      </c>
      <c r="K3450" s="40">
        <v>101907.67</v>
      </c>
      <c r="M3450" s="40">
        <v>84923.06</v>
      </c>
      <c r="O3450" s="40">
        <v>16984.61</v>
      </c>
      <c r="Q3450">
        <v>20</v>
      </c>
    </row>
    <row r="3451" spans="3:17" x14ac:dyDescent="0.25">
      <c r="C3451" t="s">
        <v>481</v>
      </c>
      <c r="D3451" t="s">
        <v>176</v>
      </c>
      <c r="E3451">
        <v>511200</v>
      </c>
      <c r="H3451" t="s">
        <v>423</v>
      </c>
      <c r="K3451" s="40">
        <v>6666.67</v>
      </c>
      <c r="M3451" s="40">
        <v>1355.89</v>
      </c>
      <c r="O3451" s="40">
        <v>5310.78</v>
      </c>
      <c r="Q3451">
        <v>391.7</v>
      </c>
    </row>
    <row r="3452" spans="3:17" x14ac:dyDescent="0.25">
      <c r="C3452" t="s">
        <v>481</v>
      </c>
      <c r="D3452" t="s">
        <v>176</v>
      </c>
      <c r="E3452">
        <v>511201</v>
      </c>
      <c r="H3452" t="s">
        <v>1744</v>
      </c>
      <c r="K3452">
        <v>0</v>
      </c>
      <c r="M3452">
        <v>0</v>
      </c>
      <c r="O3452">
        <v>0</v>
      </c>
    </row>
    <row r="3453" spans="3:17" x14ac:dyDescent="0.25">
      <c r="C3453" t="s">
        <v>481</v>
      </c>
      <c r="D3453" t="s">
        <v>176</v>
      </c>
      <c r="E3453">
        <v>511202</v>
      </c>
      <c r="H3453" t="s">
        <v>1745</v>
      </c>
      <c r="K3453">
        <v>0</v>
      </c>
      <c r="M3453">
        <v>0</v>
      </c>
      <c r="O3453">
        <v>0</v>
      </c>
    </row>
    <row r="3454" spans="3:17" x14ac:dyDescent="0.25">
      <c r="C3454" t="s">
        <v>481</v>
      </c>
      <c r="D3454" t="s">
        <v>176</v>
      </c>
      <c r="E3454">
        <v>511203</v>
      </c>
      <c r="H3454" t="s">
        <v>829</v>
      </c>
      <c r="K3454" s="40">
        <v>3696.26</v>
      </c>
      <c r="M3454" s="40">
        <v>3060.96</v>
      </c>
      <c r="O3454">
        <v>635.29999999999995</v>
      </c>
      <c r="Q3454">
        <v>20.8</v>
      </c>
    </row>
    <row r="3455" spans="3:17" x14ac:dyDescent="0.25">
      <c r="C3455" t="s">
        <v>481</v>
      </c>
      <c r="D3455" t="s">
        <v>176</v>
      </c>
      <c r="E3455">
        <v>511204</v>
      </c>
      <c r="H3455" t="s">
        <v>830</v>
      </c>
      <c r="K3455" s="40">
        <v>60000</v>
      </c>
      <c r="M3455" s="40">
        <v>60000</v>
      </c>
      <c r="O3455">
        <v>0</v>
      </c>
    </row>
    <row r="3456" spans="3:17" x14ac:dyDescent="0.25">
      <c r="C3456" t="s">
        <v>481</v>
      </c>
      <c r="D3456" t="s">
        <v>176</v>
      </c>
      <c r="E3456">
        <v>511205</v>
      </c>
      <c r="H3456" t="s">
        <v>831</v>
      </c>
      <c r="K3456" s="40">
        <v>53856.09</v>
      </c>
      <c r="M3456" s="40">
        <v>46399.65</v>
      </c>
      <c r="O3456" s="40">
        <v>7456.44</v>
      </c>
      <c r="Q3456">
        <v>16.100000000000001</v>
      </c>
    </row>
    <row r="3457" spans="3:18" x14ac:dyDescent="0.25">
      <c r="C3457" t="s">
        <v>481</v>
      </c>
      <c r="D3457" t="s">
        <v>176</v>
      </c>
      <c r="E3457">
        <v>511208</v>
      </c>
      <c r="H3457" t="s">
        <v>2277</v>
      </c>
      <c r="K3457">
        <v>0</v>
      </c>
      <c r="M3457">
        <v>0</v>
      </c>
      <c r="O3457">
        <v>0</v>
      </c>
    </row>
    <row r="3458" spans="3:18" x14ac:dyDescent="0.25">
      <c r="C3458" t="s">
        <v>481</v>
      </c>
      <c r="D3458" t="s">
        <v>176</v>
      </c>
      <c r="E3458">
        <v>511209</v>
      </c>
      <c r="H3458" t="s">
        <v>2278</v>
      </c>
      <c r="K3458">
        <v>0</v>
      </c>
      <c r="M3458">
        <v>0</v>
      </c>
      <c r="O3458">
        <v>0</v>
      </c>
    </row>
    <row r="3459" spans="3:18" x14ac:dyDescent="0.25">
      <c r="C3459" t="s">
        <v>481</v>
      </c>
      <c r="D3459" t="s">
        <v>176</v>
      </c>
      <c r="E3459">
        <v>511300</v>
      </c>
      <c r="H3459" t="s">
        <v>832</v>
      </c>
      <c r="K3459" s="40">
        <v>2307342.19</v>
      </c>
      <c r="M3459" s="40">
        <v>1929027.1</v>
      </c>
      <c r="O3459" s="40">
        <v>378315.09</v>
      </c>
      <c r="Q3459">
        <v>19.600000000000001</v>
      </c>
    </row>
    <row r="3460" spans="3:18" x14ac:dyDescent="0.25">
      <c r="C3460" t="s">
        <v>481</v>
      </c>
      <c r="D3460" t="s">
        <v>176</v>
      </c>
      <c r="E3460">
        <v>511301</v>
      </c>
      <c r="H3460" t="s">
        <v>833</v>
      </c>
      <c r="K3460" s="40">
        <v>119097</v>
      </c>
      <c r="M3460" s="40">
        <v>99234.96</v>
      </c>
      <c r="O3460" s="40">
        <v>19862.04</v>
      </c>
      <c r="Q3460">
        <v>20</v>
      </c>
    </row>
    <row r="3461" spans="3:18" x14ac:dyDescent="0.25">
      <c r="C3461" t="s">
        <v>481</v>
      </c>
      <c r="D3461" t="s">
        <v>176</v>
      </c>
      <c r="E3461">
        <v>511302</v>
      </c>
      <c r="H3461" t="s">
        <v>834</v>
      </c>
      <c r="K3461" s="40">
        <v>596417.25</v>
      </c>
      <c r="M3461" s="40">
        <v>429773.54</v>
      </c>
      <c r="O3461" s="40">
        <v>166643.71</v>
      </c>
      <c r="Q3461">
        <v>38.799999999999997</v>
      </c>
    </row>
    <row r="3462" spans="3:18" x14ac:dyDescent="0.25">
      <c r="C3462" t="s">
        <v>481</v>
      </c>
      <c r="D3462" t="s">
        <v>176</v>
      </c>
      <c r="E3462">
        <v>511401</v>
      </c>
      <c r="H3462" t="s">
        <v>2279</v>
      </c>
      <c r="K3462">
        <v>0</v>
      </c>
      <c r="M3462">
        <v>0</v>
      </c>
      <c r="O3462">
        <v>0</v>
      </c>
    </row>
    <row r="3463" spans="3:18" x14ac:dyDescent="0.25">
      <c r="C3463" t="s">
        <v>481</v>
      </c>
      <c r="D3463" t="s">
        <v>176</v>
      </c>
      <c r="E3463">
        <v>511403</v>
      </c>
      <c r="H3463" t="s">
        <v>2280</v>
      </c>
      <c r="K3463" s="40">
        <v>9815.7999999999993</v>
      </c>
      <c r="M3463">
        <v>0</v>
      </c>
      <c r="O3463" s="40">
        <v>9815.7999999999993</v>
      </c>
    </row>
    <row r="3464" spans="3:18" x14ac:dyDescent="0.25">
      <c r="C3464" t="s">
        <v>481</v>
      </c>
      <c r="D3464" t="s">
        <v>176</v>
      </c>
      <c r="E3464">
        <v>511404</v>
      </c>
      <c r="H3464" t="s">
        <v>2281</v>
      </c>
      <c r="K3464">
        <v>0</v>
      </c>
      <c r="M3464">
        <v>0</v>
      </c>
      <c r="O3464">
        <v>0</v>
      </c>
    </row>
    <row r="3465" spans="3:18" x14ac:dyDescent="0.25">
      <c r="C3465" t="s">
        <v>481</v>
      </c>
      <c r="D3465" t="s">
        <v>176</v>
      </c>
      <c r="E3465">
        <v>511405</v>
      </c>
      <c r="H3465" t="s">
        <v>2282</v>
      </c>
      <c r="K3465">
        <v>0</v>
      </c>
      <c r="M3465">
        <v>0</v>
      </c>
      <c r="O3465">
        <v>0</v>
      </c>
    </row>
    <row r="3466" spans="3:18" x14ac:dyDescent="0.25">
      <c r="E3466" t="s">
        <v>424</v>
      </c>
      <c r="K3466" s="40">
        <v>16681638.23</v>
      </c>
      <c r="M3466" s="40">
        <v>14506325.560000001</v>
      </c>
      <c r="O3466" s="40">
        <v>2175312.67</v>
      </c>
      <c r="Q3466">
        <v>15</v>
      </c>
      <c r="R3466" t="s">
        <v>205</v>
      </c>
    </row>
    <row r="3467" spans="3:18" x14ac:dyDescent="0.25">
      <c r="C3467" t="s">
        <v>481</v>
      </c>
      <c r="D3467" t="s">
        <v>176</v>
      </c>
      <c r="E3467">
        <v>510223</v>
      </c>
      <c r="H3467" t="s">
        <v>835</v>
      </c>
      <c r="K3467" s="40">
        <v>19092.5</v>
      </c>
      <c r="M3467" s="40">
        <v>13621.5</v>
      </c>
      <c r="O3467" s="40">
        <v>5471</v>
      </c>
      <c r="Q3467">
        <v>40.200000000000003</v>
      </c>
    </row>
    <row r="3468" spans="3:18" x14ac:dyDescent="0.25">
      <c r="C3468" t="s">
        <v>481</v>
      </c>
      <c r="D3468" t="s">
        <v>176</v>
      </c>
      <c r="E3468">
        <v>510302</v>
      </c>
      <c r="H3468" t="s">
        <v>836</v>
      </c>
      <c r="K3468" s="40">
        <v>17307.41</v>
      </c>
      <c r="M3468" s="40">
        <v>14781.88</v>
      </c>
      <c r="O3468" s="40">
        <v>2525.5300000000002</v>
      </c>
      <c r="Q3468">
        <v>17.100000000000001</v>
      </c>
    </row>
    <row r="3469" spans="3:18" x14ac:dyDescent="0.25">
      <c r="C3469" t="s">
        <v>481</v>
      </c>
      <c r="D3469" t="s">
        <v>176</v>
      </c>
      <c r="E3469">
        <v>510303</v>
      </c>
      <c r="H3469" t="s">
        <v>837</v>
      </c>
      <c r="K3469" s="40">
        <v>276481.28000000003</v>
      </c>
      <c r="M3469" s="40">
        <v>241126.39999999999</v>
      </c>
      <c r="O3469" s="40">
        <v>35354.879999999997</v>
      </c>
      <c r="Q3469">
        <v>14.7</v>
      </c>
    </row>
    <row r="3470" spans="3:18" x14ac:dyDescent="0.25">
      <c r="C3470" t="s">
        <v>481</v>
      </c>
      <c r="D3470" t="s">
        <v>176</v>
      </c>
      <c r="E3470">
        <v>510304</v>
      </c>
      <c r="H3470" t="s">
        <v>838</v>
      </c>
      <c r="K3470" s="40">
        <v>52883.59</v>
      </c>
      <c r="M3470" s="40">
        <v>39574.5</v>
      </c>
      <c r="O3470" s="40">
        <v>13309.09</v>
      </c>
      <c r="Q3470">
        <v>33.6</v>
      </c>
    </row>
    <row r="3471" spans="3:18" x14ac:dyDescent="0.25">
      <c r="C3471" t="s">
        <v>481</v>
      </c>
      <c r="D3471" t="s">
        <v>176</v>
      </c>
      <c r="E3471">
        <v>510305</v>
      </c>
      <c r="H3471" t="s">
        <v>2283</v>
      </c>
      <c r="K3471">
        <v>0</v>
      </c>
      <c r="M3471">
        <v>0</v>
      </c>
      <c r="O3471">
        <v>0</v>
      </c>
    </row>
    <row r="3472" spans="3:18" x14ac:dyDescent="0.25">
      <c r="C3472" t="s">
        <v>481</v>
      </c>
      <c r="D3472" t="s">
        <v>176</v>
      </c>
      <c r="E3472">
        <v>510509</v>
      </c>
      <c r="H3472" t="s">
        <v>839</v>
      </c>
      <c r="K3472" s="40">
        <v>3877.2</v>
      </c>
      <c r="M3472" s="40">
        <v>3231</v>
      </c>
      <c r="O3472">
        <v>646.20000000000005</v>
      </c>
      <c r="Q3472">
        <v>20</v>
      </c>
    </row>
    <row r="3473" spans="3:18" x14ac:dyDescent="0.25">
      <c r="C3473" t="s">
        <v>481</v>
      </c>
      <c r="D3473" t="s">
        <v>176</v>
      </c>
      <c r="E3473">
        <v>510510</v>
      </c>
      <c r="H3473" t="s">
        <v>430</v>
      </c>
      <c r="K3473" s="40">
        <v>904138.86</v>
      </c>
      <c r="M3473" s="40">
        <v>748356.81</v>
      </c>
      <c r="O3473" s="40">
        <v>155782.04999999999</v>
      </c>
      <c r="Q3473">
        <v>20.8</v>
      </c>
    </row>
    <row r="3474" spans="3:18" x14ac:dyDescent="0.25">
      <c r="C3474" t="s">
        <v>481</v>
      </c>
      <c r="D3474" t="s">
        <v>176</v>
      </c>
      <c r="E3474">
        <v>510511</v>
      </c>
      <c r="H3474" t="s">
        <v>840</v>
      </c>
      <c r="K3474" s="40">
        <v>18486.400000000001</v>
      </c>
      <c r="M3474" s="40">
        <v>18486.400000000001</v>
      </c>
      <c r="O3474">
        <v>0</v>
      </c>
    </row>
    <row r="3475" spans="3:18" x14ac:dyDescent="0.25">
      <c r="C3475" t="s">
        <v>481</v>
      </c>
      <c r="D3475" t="s">
        <v>176</v>
      </c>
      <c r="E3475">
        <v>510512</v>
      </c>
      <c r="H3475" t="s">
        <v>841</v>
      </c>
      <c r="K3475" s="40">
        <v>185108.75</v>
      </c>
      <c r="M3475" s="40">
        <v>141073.9</v>
      </c>
      <c r="O3475" s="40">
        <v>44034.85</v>
      </c>
      <c r="Q3475">
        <v>31.2</v>
      </c>
    </row>
    <row r="3476" spans="3:18" x14ac:dyDescent="0.25">
      <c r="C3476" t="s">
        <v>481</v>
      </c>
      <c r="D3476" t="s">
        <v>176</v>
      </c>
      <c r="E3476">
        <v>510611</v>
      </c>
      <c r="H3476" t="s">
        <v>2284</v>
      </c>
      <c r="K3476">
        <v>0</v>
      </c>
      <c r="M3476">
        <v>0</v>
      </c>
      <c r="O3476">
        <v>0</v>
      </c>
    </row>
    <row r="3477" spans="3:18" x14ac:dyDescent="0.25">
      <c r="C3477" t="s">
        <v>481</v>
      </c>
      <c r="D3477" t="s">
        <v>176</v>
      </c>
      <c r="E3477">
        <v>510612</v>
      </c>
      <c r="H3477" t="s">
        <v>2285</v>
      </c>
      <c r="K3477">
        <v>0</v>
      </c>
      <c r="M3477">
        <v>0</v>
      </c>
      <c r="O3477">
        <v>0</v>
      </c>
    </row>
    <row r="3478" spans="3:18" x14ac:dyDescent="0.25">
      <c r="C3478" t="s">
        <v>481</v>
      </c>
      <c r="D3478" t="s">
        <v>176</v>
      </c>
      <c r="E3478">
        <v>510613</v>
      </c>
      <c r="H3478" t="s">
        <v>842</v>
      </c>
      <c r="K3478" s="40">
        <v>79000</v>
      </c>
      <c r="M3478" s="40">
        <v>59000</v>
      </c>
      <c r="O3478" s="40">
        <v>20000</v>
      </c>
      <c r="Q3478">
        <v>33.9</v>
      </c>
    </row>
    <row r="3479" spans="3:18" x14ac:dyDescent="0.25">
      <c r="K3479" s="40">
        <v>1556375.99</v>
      </c>
      <c r="M3479" s="40">
        <v>1279252.3899999999</v>
      </c>
      <c r="O3479" s="40">
        <v>277123.59999999998</v>
      </c>
      <c r="Q3479">
        <v>21.7</v>
      </c>
      <c r="R3479" t="s">
        <v>205</v>
      </c>
    </row>
    <row r="3480" spans="3:18" x14ac:dyDescent="0.25">
      <c r="C3480" t="s">
        <v>481</v>
      </c>
      <c r="D3480" t="s">
        <v>176</v>
      </c>
      <c r="E3480">
        <v>430105</v>
      </c>
      <c r="H3480" t="s">
        <v>1750</v>
      </c>
      <c r="K3480">
        <v>0</v>
      </c>
      <c r="M3480">
        <v>0</v>
      </c>
      <c r="O3480">
        <v>0</v>
      </c>
    </row>
    <row r="3481" spans="3:18" x14ac:dyDescent="0.25">
      <c r="C3481" t="s">
        <v>481</v>
      </c>
      <c r="D3481" t="s">
        <v>176</v>
      </c>
      <c r="E3481">
        <v>500100</v>
      </c>
      <c r="H3481" t="s">
        <v>843</v>
      </c>
      <c r="K3481" s="40">
        <v>3360738.47</v>
      </c>
      <c r="M3481" s="40">
        <v>2917032.1</v>
      </c>
      <c r="O3481" s="40">
        <v>443706.37</v>
      </c>
      <c r="Q3481">
        <v>15.2</v>
      </c>
    </row>
    <row r="3482" spans="3:18" x14ac:dyDescent="0.25">
      <c r="C3482" t="s">
        <v>481</v>
      </c>
      <c r="D3482" t="s">
        <v>176</v>
      </c>
      <c r="E3482">
        <v>500101</v>
      </c>
      <c r="H3482" t="s">
        <v>1751</v>
      </c>
      <c r="K3482">
        <v>0</v>
      </c>
      <c r="M3482">
        <v>0</v>
      </c>
      <c r="O3482">
        <v>0</v>
      </c>
    </row>
    <row r="3483" spans="3:18" x14ac:dyDescent="0.25">
      <c r="C3483" t="s">
        <v>481</v>
      </c>
      <c r="D3483" t="s">
        <v>176</v>
      </c>
      <c r="E3483">
        <v>500102</v>
      </c>
      <c r="H3483" t="s">
        <v>1752</v>
      </c>
      <c r="K3483">
        <v>0</v>
      </c>
      <c r="M3483">
        <v>0</v>
      </c>
      <c r="O3483">
        <v>0</v>
      </c>
    </row>
    <row r="3484" spans="3:18" x14ac:dyDescent="0.25">
      <c r="C3484" t="s">
        <v>481</v>
      </c>
      <c r="D3484" t="s">
        <v>176</v>
      </c>
      <c r="E3484">
        <v>500103</v>
      </c>
      <c r="H3484" t="s">
        <v>1753</v>
      </c>
      <c r="K3484">
        <v>0</v>
      </c>
      <c r="M3484">
        <v>0</v>
      </c>
      <c r="O3484">
        <v>0</v>
      </c>
    </row>
    <row r="3485" spans="3:18" x14ac:dyDescent="0.25">
      <c r="C3485" t="s">
        <v>481</v>
      </c>
      <c r="D3485" t="s">
        <v>176</v>
      </c>
      <c r="E3485">
        <v>500104</v>
      </c>
      <c r="H3485" t="s">
        <v>1754</v>
      </c>
      <c r="K3485">
        <v>0</v>
      </c>
      <c r="M3485">
        <v>0</v>
      </c>
      <c r="O3485">
        <v>0</v>
      </c>
    </row>
    <row r="3486" spans="3:18" x14ac:dyDescent="0.25">
      <c r="C3486" t="s">
        <v>481</v>
      </c>
      <c r="D3486" t="s">
        <v>176</v>
      </c>
      <c r="E3486">
        <v>500105</v>
      </c>
      <c r="H3486" t="s">
        <v>1755</v>
      </c>
      <c r="K3486">
        <v>0</v>
      </c>
      <c r="M3486">
        <v>0</v>
      </c>
      <c r="O3486">
        <v>0</v>
      </c>
    </row>
    <row r="3487" spans="3:18" x14ac:dyDescent="0.25">
      <c r="C3487" t="s">
        <v>481</v>
      </c>
      <c r="D3487" t="s">
        <v>176</v>
      </c>
      <c r="E3487">
        <v>500106</v>
      </c>
      <c r="H3487" t="s">
        <v>1756</v>
      </c>
      <c r="K3487">
        <v>0</v>
      </c>
      <c r="M3487">
        <v>0</v>
      </c>
      <c r="O3487">
        <v>0</v>
      </c>
    </row>
    <row r="3488" spans="3:18" x14ac:dyDescent="0.25">
      <c r="C3488" t="s">
        <v>481</v>
      </c>
      <c r="D3488" t="s">
        <v>176</v>
      </c>
      <c r="E3488">
        <v>500108</v>
      </c>
      <c r="H3488" t="s">
        <v>1757</v>
      </c>
      <c r="K3488">
        <v>0</v>
      </c>
      <c r="M3488">
        <v>0</v>
      </c>
      <c r="O3488">
        <v>0</v>
      </c>
    </row>
    <row r="3489" spans="3:17" x14ac:dyDescent="0.25">
      <c r="C3489" t="s">
        <v>481</v>
      </c>
      <c r="D3489" t="s">
        <v>176</v>
      </c>
      <c r="E3489">
        <v>500109</v>
      </c>
      <c r="H3489" t="s">
        <v>844</v>
      </c>
      <c r="K3489" s="40">
        <v>2049170.27</v>
      </c>
      <c r="M3489" s="40">
        <v>1740288.9</v>
      </c>
      <c r="O3489" s="40">
        <v>308881.37</v>
      </c>
      <c r="Q3489">
        <v>17.7</v>
      </c>
    </row>
    <row r="3490" spans="3:17" x14ac:dyDescent="0.25">
      <c r="C3490" t="s">
        <v>481</v>
      </c>
      <c r="D3490" t="s">
        <v>176</v>
      </c>
      <c r="E3490">
        <v>500110</v>
      </c>
      <c r="H3490" t="s">
        <v>2286</v>
      </c>
      <c r="K3490">
        <v>0</v>
      </c>
      <c r="M3490">
        <v>0</v>
      </c>
      <c r="O3490">
        <v>0</v>
      </c>
    </row>
    <row r="3491" spans="3:17" x14ac:dyDescent="0.25">
      <c r="C3491" t="s">
        <v>481</v>
      </c>
      <c r="D3491" t="s">
        <v>176</v>
      </c>
      <c r="E3491">
        <v>500111</v>
      </c>
      <c r="H3491" t="s">
        <v>2287</v>
      </c>
      <c r="K3491">
        <v>0</v>
      </c>
      <c r="M3491">
        <v>0</v>
      </c>
      <c r="O3491">
        <v>0</v>
      </c>
    </row>
    <row r="3492" spans="3:17" x14ac:dyDescent="0.25">
      <c r="C3492" t="s">
        <v>481</v>
      </c>
      <c r="D3492" t="s">
        <v>176</v>
      </c>
      <c r="E3492">
        <v>500112</v>
      </c>
      <c r="H3492" t="s">
        <v>2288</v>
      </c>
      <c r="K3492">
        <v>0</v>
      </c>
      <c r="M3492">
        <v>0</v>
      </c>
      <c r="O3492">
        <v>0</v>
      </c>
    </row>
    <row r="3493" spans="3:17" x14ac:dyDescent="0.25">
      <c r="C3493" t="s">
        <v>481</v>
      </c>
      <c r="D3493" t="s">
        <v>176</v>
      </c>
      <c r="E3493">
        <v>500113</v>
      </c>
      <c r="H3493" t="s">
        <v>2289</v>
      </c>
      <c r="K3493">
        <v>0</v>
      </c>
      <c r="M3493">
        <v>0</v>
      </c>
      <c r="O3493">
        <v>0</v>
      </c>
    </row>
    <row r="3494" spans="3:17" x14ac:dyDescent="0.25">
      <c r="C3494" t="s">
        <v>481</v>
      </c>
      <c r="D3494" t="s">
        <v>176</v>
      </c>
      <c r="E3494">
        <v>500116</v>
      </c>
      <c r="H3494" t="s">
        <v>2290</v>
      </c>
      <c r="K3494">
        <v>0</v>
      </c>
      <c r="M3494">
        <v>0</v>
      </c>
      <c r="O3494">
        <v>0</v>
      </c>
    </row>
    <row r="3495" spans="3:17" x14ac:dyDescent="0.25">
      <c r="C3495" t="s">
        <v>481</v>
      </c>
      <c r="D3495" t="s">
        <v>176</v>
      </c>
      <c r="E3495">
        <v>500117</v>
      </c>
      <c r="H3495" t="s">
        <v>2291</v>
      </c>
      <c r="K3495">
        <v>0</v>
      </c>
      <c r="M3495">
        <v>0</v>
      </c>
      <c r="O3495">
        <v>0</v>
      </c>
    </row>
    <row r="3496" spans="3:17" x14ac:dyDescent="0.25">
      <c r="C3496" t="s">
        <v>481</v>
      </c>
      <c r="D3496" t="s">
        <v>176</v>
      </c>
      <c r="E3496">
        <v>500118</v>
      </c>
      <c r="H3496" t="s">
        <v>2292</v>
      </c>
      <c r="K3496">
        <v>0</v>
      </c>
      <c r="M3496">
        <v>0</v>
      </c>
      <c r="O3496">
        <v>0</v>
      </c>
    </row>
    <row r="3497" spans="3:17" x14ac:dyDescent="0.25">
      <c r="C3497" t="s">
        <v>481</v>
      </c>
      <c r="D3497" t="s">
        <v>176</v>
      </c>
      <c r="E3497">
        <v>500119</v>
      </c>
      <c r="H3497" t="s">
        <v>2293</v>
      </c>
      <c r="K3497">
        <v>0</v>
      </c>
      <c r="M3497">
        <v>0</v>
      </c>
      <c r="O3497">
        <v>0</v>
      </c>
    </row>
    <row r="3498" spans="3:17" x14ac:dyDescent="0.25">
      <c r="C3498" t="s">
        <v>481</v>
      </c>
      <c r="D3498" t="s">
        <v>176</v>
      </c>
      <c r="E3498">
        <v>500200</v>
      </c>
      <c r="H3498" t="s">
        <v>2294</v>
      </c>
      <c r="K3498">
        <v>0</v>
      </c>
      <c r="M3498">
        <v>0</v>
      </c>
      <c r="O3498">
        <v>0</v>
      </c>
    </row>
    <row r="3499" spans="3:17" x14ac:dyDescent="0.25">
      <c r="C3499" t="s">
        <v>481</v>
      </c>
      <c r="D3499" t="s">
        <v>176</v>
      </c>
      <c r="E3499">
        <v>500300</v>
      </c>
      <c r="H3499" t="s">
        <v>845</v>
      </c>
      <c r="K3499" s="40">
        <v>2077.54</v>
      </c>
      <c r="M3499" s="40">
        <v>1815.51</v>
      </c>
      <c r="O3499">
        <v>262.02999999999997</v>
      </c>
      <c r="Q3499">
        <v>14.4</v>
      </c>
    </row>
    <row r="3500" spans="3:17" x14ac:dyDescent="0.25">
      <c r="C3500" t="s">
        <v>481</v>
      </c>
      <c r="D3500" t="s">
        <v>176</v>
      </c>
      <c r="E3500">
        <v>500301</v>
      </c>
      <c r="H3500" t="s">
        <v>846</v>
      </c>
      <c r="K3500" s="40">
        <v>75791.789999999994</v>
      </c>
      <c r="M3500" s="40">
        <v>63229.61</v>
      </c>
      <c r="O3500" s="40">
        <v>12562.18</v>
      </c>
      <c r="Q3500">
        <v>19.899999999999999</v>
      </c>
    </row>
    <row r="3501" spans="3:17" x14ac:dyDescent="0.25">
      <c r="C3501" t="s">
        <v>481</v>
      </c>
      <c r="D3501" t="s">
        <v>176</v>
      </c>
      <c r="E3501">
        <v>500302</v>
      </c>
      <c r="H3501" t="s">
        <v>2295</v>
      </c>
      <c r="K3501">
        <v>0</v>
      </c>
      <c r="M3501">
        <v>0</v>
      </c>
      <c r="O3501">
        <v>0</v>
      </c>
    </row>
    <row r="3502" spans="3:17" x14ac:dyDescent="0.25">
      <c r="C3502" t="s">
        <v>481</v>
      </c>
      <c r="D3502" t="s">
        <v>176</v>
      </c>
      <c r="E3502">
        <v>500303</v>
      </c>
      <c r="H3502" t="s">
        <v>2296</v>
      </c>
      <c r="K3502">
        <v>0</v>
      </c>
      <c r="M3502">
        <v>0</v>
      </c>
      <c r="O3502">
        <v>0</v>
      </c>
    </row>
    <row r="3503" spans="3:17" x14ac:dyDescent="0.25">
      <c r="C3503" t="s">
        <v>481</v>
      </c>
      <c r="D3503" t="s">
        <v>176</v>
      </c>
      <c r="E3503">
        <v>500304</v>
      </c>
      <c r="H3503" t="s">
        <v>2297</v>
      </c>
      <c r="K3503">
        <v>0</v>
      </c>
      <c r="M3503">
        <v>0</v>
      </c>
      <c r="O3503">
        <v>0</v>
      </c>
    </row>
    <row r="3504" spans="3:17" x14ac:dyDescent="0.25">
      <c r="C3504" t="s">
        <v>481</v>
      </c>
      <c r="D3504" t="s">
        <v>176</v>
      </c>
      <c r="E3504">
        <v>500305</v>
      </c>
      <c r="H3504" t="s">
        <v>2298</v>
      </c>
      <c r="K3504">
        <v>0</v>
      </c>
      <c r="M3504">
        <v>0</v>
      </c>
      <c r="O3504">
        <v>0</v>
      </c>
    </row>
    <row r="3505" spans="3:17" x14ac:dyDescent="0.25">
      <c r="C3505" t="s">
        <v>481</v>
      </c>
      <c r="D3505" t="s">
        <v>176</v>
      </c>
      <c r="E3505">
        <v>510606</v>
      </c>
      <c r="H3505" t="s">
        <v>442</v>
      </c>
      <c r="K3505" s="40">
        <v>4432</v>
      </c>
      <c r="M3505" s="40">
        <v>4432</v>
      </c>
      <c r="O3505">
        <v>0</v>
      </c>
    </row>
    <row r="3506" spans="3:17" x14ac:dyDescent="0.25">
      <c r="C3506" t="s">
        <v>481</v>
      </c>
      <c r="D3506" t="s">
        <v>176</v>
      </c>
      <c r="E3506">
        <v>510607</v>
      </c>
      <c r="H3506" t="s">
        <v>847</v>
      </c>
      <c r="K3506" s="40">
        <v>415195.47</v>
      </c>
      <c r="M3506" s="40">
        <v>373977.24</v>
      </c>
      <c r="O3506" s="40">
        <v>41218.230000000003</v>
      </c>
      <c r="Q3506">
        <v>11</v>
      </c>
    </row>
    <row r="3507" spans="3:17" x14ac:dyDescent="0.25">
      <c r="C3507" t="s">
        <v>481</v>
      </c>
      <c r="D3507" t="s">
        <v>176</v>
      </c>
      <c r="E3507">
        <v>510614</v>
      </c>
      <c r="H3507" t="s">
        <v>2299</v>
      </c>
      <c r="K3507">
        <v>0</v>
      </c>
      <c r="M3507">
        <v>0</v>
      </c>
      <c r="O3507">
        <v>0</v>
      </c>
    </row>
    <row r="3508" spans="3:17" x14ac:dyDescent="0.25">
      <c r="C3508" t="s">
        <v>481</v>
      </c>
      <c r="D3508" t="s">
        <v>176</v>
      </c>
      <c r="E3508">
        <v>511206</v>
      </c>
      <c r="H3508" t="s">
        <v>2300</v>
      </c>
      <c r="K3508">
        <v>0</v>
      </c>
      <c r="M3508">
        <v>0</v>
      </c>
      <c r="O3508">
        <v>0</v>
      </c>
    </row>
    <row r="3509" spans="3:17" x14ac:dyDescent="0.25">
      <c r="C3509" t="s">
        <v>481</v>
      </c>
      <c r="D3509" t="s">
        <v>176</v>
      </c>
      <c r="E3509">
        <v>511207</v>
      </c>
      <c r="H3509" t="s">
        <v>1749</v>
      </c>
      <c r="K3509">
        <v>0</v>
      </c>
      <c r="M3509">
        <v>0</v>
      </c>
      <c r="O3509">
        <v>0</v>
      </c>
    </row>
    <row r="3510" spans="3:17" x14ac:dyDescent="0.25">
      <c r="C3510" t="s">
        <v>481</v>
      </c>
      <c r="D3510" t="s">
        <v>176</v>
      </c>
      <c r="E3510">
        <v>540000</v>
      </c>
      <c r="H3510" t="s">
        <v>848</v>
      </c>
      <c r="K3510" s="40">
        <v>636388.57999999996</v>
      </c>
      <c r="M3510" s="40">
        <v>532403.84</v>
      </c>
      <c r="O3510" s="40">
        <v>103984.74</v>
      </c>
      <c r="Q3510">
        <v>19.5</v>
      </c>
    </row>
    <row r="3511" spans="3:17" x14ac:dyDescent="0.25">
      <c r="C3511" t="s">
        <v>481</v>
      </c>
      <c r="D3511" t="s">
        <v>176</v>
      </c>
      <c r="E3511">
        <v>540001</v>
      </c>
      <c r="H3511" t="s">
        <v>849</v>
      </c>
      <c r="K3511" s="40">
        <v>23130963.010000002</v>
      </c>
      <c r="M3511" s="40">
        <v>19434501.149999999</v>
      </c>
      <c r="O3511" s="40">
        <v>3696461.86</v>
      </c>
      <c r="Q3511">
        <v>19</v>
      </c>
    </row>
    <row r="3512" spans="3:17" x14ac:dyDescent="0.25">
      <c r="C3512" t="s">
        <v>481</v>
      </c>
      <c r="D3512" t="s">
        <v>176</v>
      </c>
      <c r="E3512">
        <v>540002</v>
      </c>
      <c r="H3512" t="s">
        <v>2301</v>
      </c>
      <c r="K3512">
        <v>0</v>
      </c>
      <c r="M3512">
        <v>0</v>
      </c>
      <c r="O3512">
        <v>0</v>
      </c>
    </row>
    <row r="3513" spans="3:17" x14ac:dyDescent="0.25">
      <c r="C3513" t="s">
        <v>481</v>
      </c>
      <c r="D3513" t="s">
        <v>176</v>
      </c>
      <c r="E3513">
        <v>540003</v>
      </c>
      <c r="H3513" t="s">
        <v>2302</v>
      </c>
      <c r="K3513">
        <v>0</v>
      </c>
      <c r="M3513">
        <v>0</v>
      </c>
      <c r="O3513">
        <v>0</v>
      </c>
    </row>
    <row r="3514" spans="3:17" x14ac:dyDescent="0.25">
      <c r="C3514" t="s">
        <v>481</v>
      </c>
      <c r="D3514" t="s">
        <v>176</v>
      </c>
      <c r="E3514">
        <v>540004</v>
      </c>
      <c r="H3514" t="s">
        <v>2303</v>
      </c>
      <c r="K3514">
        <v>0</v>
      </c>
      <c r="M3514">
        <v>0</v>
      </c>
      <c r="O3514">
        <v>0</v>
      </c>
    </row>
    <row r="3515" spans="3:17" x14ac:dyDescent="0.25">
      <c r="C3515" t="s">
        <v>481</v>
      </c>
      <c r="D3515" t="s">
        <v>176</v>
      </c>
      <c r="E3515">
        <v>540005</v>
      </c>
      <c r="H3515" t="s">
        <v>2304</v>
      </c>
      <c r="K3515">
        <v>0</v>
      </c>
      <c r="M3515">
        <v>0</v>
      </c>
      <c r="O3515">
        <v>0</v>
      </c>
    </row>
    <row r="3516" spans="3:17" x14ac:dyDescent="0.25">
      <c r="C3516" t="s">
        <v>481</v>
      </c>
      <c r="D3516" t="s">
        <v>176</v>
      </c>
      <c r="E3516">
        <v>540006</v>
      </c>
      <c r="H3516" t="s">
        <v>2305</v>
      </c>
      <c r="K3516">
        <v>0</v>
      </c>
      <c r="M3516">
        <v>0</v>
      </c>
      <c r="O3516">
        <v>0</v>
      </c>
    </row>
    <row r="3517" spans="3:17" x14ac:dyDescent="0.25">
      <c r="C3517" t="s">
        <v>481</v>
      </c>
      <c r="D3517" t="s">
        <v>176</v>
      </c>
      <c r="E3517">
        <v>540011</v>
      </c>
      <c r="H3517" t="s">
        <v>2306</v>
      </c>
      <c r="K3517">
        <v>0</v>
      </c>
      <c r="M3517">
        <v>0</v>
      </c>
      <c r="O3517">
        <v>0</v>
      </c>
    </row>
    <row r="3518" spans="3:17" x14ac:dyDescent="0.25">
      <c r="C3518" t="s">
        <v>481</v>
      </c>
      <c r="D3518" t="s">
        <v>176</v>
      </c>
      <c r="E3518">
        <v>540012</v>
      </c>
      <c r="H3518" t="s">
        <v>2307</v>
      </c>
      <c r="K3518">
        <v>0</v>
      </c>
      <c r="M3518">
        <v>0</v>
      </c>
      <c r="O3518">
        <v>0</v>
      </c>
    </row>
    <row r="3519" spans="3:17" x14ac:dyDescent="0.25">
      <c r="C3519" t="s">
        <v>481</v>
      </c>
      <c r="D3519" t="s">
        <v>176</v>
      </c>
      <c r="E3519">
        <v>540013</v>
      </c>
      <c r="H3519" t="s">
        <v>2308</v>
      </c>
      <c r="K3519">
        <v>0</v>
      </c>
      <c r="M3519">
        <v>0</v>
      </c>
      <c r="O3519">
        <v>0</v>
      </c>
    </row>
    <row r="3520" spans="3:17" x14ac:dyDescent="0.25">
      <c r="C3520" t="s">
        <v>481</v>
      </c>
      <c r="D3520" t="s">
        <v>176</v>
      </c>
      <c r="E3520">
        <v>540015</v>
      </c>
      <c r="H3520" t="s">
        <v>2309</v>
      </c>
      <c r="K3520">
        <v>0</v>
      </c>
      <c r="M3520">
        <v>0</v>
      </c>
      <c r="O3520">
        <v>0</v>
      </c>
    </row>
    <row r="3521" spans="3:18" x14ac:dyDescent="0.25">
      <c r="C3521" t="s">
        <v>481</v>
      </c>
      <c r="D3521" t="s">
        <v>176</v>
      </c>
      <c r="E3521">
        <v>540016</v>
      </c>
      <c r="H3521" t="s">
        <v>2310</v>
      </c>
      <c r="K3521">
        <v>0</v>
      </c>
      <c r="M3521">
        <v>0</v>
      </c>
      <c r="O3521">
        <v>0</v>
      </c>
    </row>
    <row r="3522" spans="3:18" x14ac:dyDescent="0.25">
      <c r="C3522" t="s">
        <v>481</v>
      </c>
      <c r="D3522" t="s">
        <v>176</v>
      </c>
      <c r="E3522">
        <v>540050</v>
      </c>
      <c r="H3522" t="s">
        <v>2311</v>
      </c>
      <c r="K3522">
        <v>0</v>
      </c>
      <c r="M3522">
        <v>0</v>
      </c>
      <c r="O3522">
        <v>0</v>
      </c>
    </row>
    <row r="3523" spans="3:18" x14ac:dyDescent="0.25">
      <c r="C3523" t="s">
        <v>481</v>
      </c>
      <c r="D3523" t="s">
        <v>176</v>
      </c>
      <c r="E3523">
        <v>540051</v>
      </c>
      <c r="H3523" t="s">
        <v>2312</v>
      </c>
      <c r="K3523">
        <v>0</v>
      </c>
      <c r="M3523">
        <v>0</v>
      </c>
      <c r="O3523">
        <v>0</v>
      </c>
    </row>
    <row r="3524" spans="3:18" x14ac:dyDescent="0.25">
      <c r="C3524" t="s">
        <v>481</v>
      </c>
      <c r="D3524" t="s">
        <v>176</v>
      </c>
      <c r="E3524">
        <v>540052</v>
      </c>
      <c r="H3524" t="s">
        <v>2313</v>
      </c>
      <c r="K3524">
        <v>0</v>
      </c>
      <c r="M3524">
        <v>0</v>
      </c>
      <c r="O3524">
        <v>0</v>
      </c>
    </row>
    <row r="3525" spans="3:18" x14ac:dyDescent="0.25">
      <c r="C3525" t="s">
        <v>481</v>
      </c>
      <c r="D3525" t="s">
        <v>176</v>
      </c>
      <c r="E3525">
        <v>540053</v>
      </c>
      <c r="H3525" t="s">
        <v>2314</v>
      </c>
      <c r="K3525">
        <v>0</v>
      </c>
      <c r="M3525">
        <v>0</v>
      </c>
      <c r="O3525">
        <v>0</v>
      </c>
    </row>
    <row r="3526" spans="3:18" x14ac:dyDescent="0.25">
      <c r="C3526" t="s">
        <v>481</v>
      </c>
      <c r="D3526" t="s">
        <v>176</v>
      </c>
      <c r="E3526">
        <v>540054</v>
      </c>
      <c r="H3526" t="s">
        <v>2315</v>
      </c>
      <c r="K3526">
        <v>0</v>
      </c>
      <c r="M3526">
        <v>0</v>
      </c>
      <c r="O3526">
        <v>0</v>
      </c>
    </row>
    <row r="3527" spans="3:18" x14ac:dyDescent="0.25">
      <c r="C3527" t="s">
        <v>481</v>
      </c>
      <c r="D3527" t="s">
        <v>176</v>
      </c>
      <c r="E3527">
        <v>540055</v>
      </c>
      <c r="H3527" t="s">
        <v>2316</v>
      </c>
      <c r="K3527">
        <v>0</v>
      </c>
      <c r="M3527">
        <v>0</v>
      </c>
      <c r="O3527">
        <v>0</v>
      </c>
    </row>
    <row r="3528" spans="3:18" x14ac:dyDescent="0.25">
      <c r="C3528" t="s">
        <v>481</v>
      </c>
      <c r="D3528" t="s">
        <v>176</v>
      </c>
      <c r="E3528">
        <v>540056</v>
      </c>
      <c r="H3528" t="s">
        <v>2317</v>
      </c>
      <c r="K3528">
        <v>0</v>
      </c>
      <c r="M3528">
        <v>0</v>
      </c>
      <c r="O3528">
        <v>0</v>
      </c>
    </row>
    <row r="3529" spans="3:18" x14ac:dyDescent="0.25">
      <c r="E3529" t="s">
        <v>446</v>
      </c>
      <c r="K3529" s="40">
        <v>29674757.129999999</v>
      </c>
      <c r="M3529" s="40">
        <v>25067680.350000001</v>
      </c>
      <c r="O3529" s="40">
        <v>4607076.78</v>
      </c>
      <c r="Q3529">
        <v>18.399999999999999</v>
      </c>
      <c r="R3529" t="s">
        <v>205</v>
      </c>
    </row>
    <row r="3530" spans="3:18" x14ac:dyDescent="0.25">
      <c r="C3530" t="s">
        <v>481</v>
      </c>
      <c r="D3530" t="s">
        <v>176</v>
      </c>
      <c r="E3530">
        <v>500400</v>
      </c>
      <c r="H3530" t="s">
        <v>850</v>
      </c>
      <c r="K3530" s="40">
        <v>3625.21</v>
      </c>
      <c r="M3530" s="40">
        <v>3075.33</v>
      </c>
      <c r="O3530">
        <v>549.88</v>
      </c>
      <c r="Q3530">
        <v>17.899999999999999</v>
      </c>
    </row>
    <row r="3531" spans="3:18" x14ac:dyDescent="0.25">
      <c r="C3531" t="s">
        <v>481</v>
      </c>
      <c r="D3531" t="s">
        <v>176</v>
      </c>
      <c r="E3531">
        <v>500401</v>
      </c>
      <c r="H3531" t="s">
        <v>851</v>
      </c>
      <c r="K3531" s="40">
        <v>21910.75</v>
      </c>
      <c r="M3531" s="40">
        <v>18717.830000000002</v>
      </c>
      <c r="O3531" s="40">
        <v>3192.92</v>
      </c>
      <c r="Q3531">
        <v>17.100000000000001</v>
      </c>
    </row>
    <row r="3532" spans="3:18" x14ac:dyDescent="0.25">
      <c r="K3532" s="40">
        <v>25535.96</v>
      </c>
      <c r="M3532" s="40">
        <v>21793.16</v>
      </c>
      <c r="O3532" s="40">
        <v>3742.8</v>
      </c>
      <c r="Q3532">
        <v>17.2</v>
      </c>
      <c r="R3532" t="s">
        <v>205</v>
      </c>
    </row>
    <row r="3533" spans="3:18" x14ac:dyDescent="0.25">
      <c r="C3533" t="s">
        <v>481</v>
      </c>
      <c r="D3533" t="s">
        <v>176</v>
      </c>
      <c r="E3533">
        <v>420709</v>
      </c>
      <c r="H3533" t="s">
        <v>447</v>
      </c>
      <c r="K3533" s="40">
        <v>44885599.659999996</v>
      </c>
      <c r="M3533" s="40">
        <v>57851140.469999999</v>
      </c>
      <c r="O3533" s="40">
        <v>-12965540.810000001</v>
      </c>
      <c r="Q3533">
        <v>-22.4</v>
      </c>
    </row>
    <row r="3534" spans="3:18" x14ac:dyDescent="0.25">
      <c r="C3534" t="s">
        <v>481</v>
      </c>
      <c r="D3534" t="s">
        <v>176</v>
      </c>
      <c r="E3534">
        <v>420710</v>
      </c>
      <c r="H3534" t="s">
        <v>448</v>
      </c>
      <c r="K3534" s="40">
        <v>-100902345.05</v>
      </c>
      <c r="M3534" s="40">
        <v>-100960997.23</v>
      </c>
      <c r="O3534" s="40">
        <v>58652.18</v>
      </c>
      <c r="Q3534">
        <v>0.1</v>
      </c>
    </row>
    <row r="3535" spans="3:18" x14ac:dyDescent="0.25">
      <c r="C3535" t="s">
        <v>481</v>
      </c>
      <c r="D3535" t="s">
        <v>176</v>
      </c>
      <c r="E3535">
        <v>420730</v>
      </c>
      <c r="H3535" t="s">
        <v>852</v>
      </c>
      <c r="K3535">
        <v>465.89</v>
      </c>
      <c r="M3535">
        <v>615.1</v>
      </c>
      <c r="O3535">
        <v>-149.21</v>
      </c>
      <c r="Q3535">
        <v>-24.3</v>
      </c>
    </row>
    <row r="3536" spans="3:18" x14ac:dyDescent="0.25">
      <c r="E3536" t="s">
        <v>450</v>
      </c>
      <c r="K3536" s="40">
        <v>-56016279.5</v>
      </c>
      <c r="M3536" s="40">
        <v>-43109241.659999996</v>
      </c>
      <c r="O3536" s="40">
        <v>-12907037.84</v>
      </c>
      <c r="Q3536">
        <v>-29.9</v>
      </c>
      <c r="R3536" t="s">
        <v>205</v>
      </c>
    </row>
    <row r="3537" spans="3:18" x14ac:dyDescent="0.25">
      <c r="C3537" t="s">
        <v>481</v>
      </c>
      <c r="D3537" t="s">
        <v>176</v>
      </c>
      <c r="E3537">
        <v>420712</v>
      </c>
      <c r="H3537" t="s">
        <v>447</v>
      </c>
      <c r="K3537">
        <v>0</v>
      </c>
      <c r="M3537">
        <v>0</v>
      </c>
      <c r="O3537">
        <v>0</v>
      </c>
    </row>
    <row r="3538" spans="3:18" x14ac:dyDescent="0.25">
      <c r="C3538" t="s">
        <v>481</v>
      </c>
      <c r="D3538" t="s">
        <v>176</v>
      </c>
      <c r="E3538">
        <v>420713</v>
      </c>
      <c r="H3538" t="s">
        <v>448</v>
      </c>
      <c r="K3538" s="40">
        <v>22118165.739999998</v>
      </c>
      <c r="M3538" s="40">
        <v>13718754.75</v>
      </c>
      <c r="O3538" s="40">
        <v>8399410.9900000002</v>
      </c>
      <c r="Q3538">
        <v>61.2</v>
      </c>
    </row>
    <row r="3539" spans="3:18" x14ac:dyDescent="0.25">
      <c r="C3539" t="s">
        <v>481</v>
      </c>
      <c r="D3539" t="s">
        <v>176</v>
      </c>
      <c r="E3539">
        <v>420714</v>
      </c>
      <c r="H3539" t="s">
        <v>448</v>
      </c>
      <c r="K3539">
        <v>0</v>
      </c>
      <c r="M3539">
        <v>0</v>
      </c>
      <c r="O3539">
        <v>0</v>
      </c>
    </row>
    <row r="3540" spans="3:18" x14ac:dyDescent="0.25">
      <c r="C3540" t="s">
        <v>481</v>
      </c>
      <c r="D3540" t="s">
        <v>176</v>
      </c>
      <c r="E3540">
        <v>420718</v>
      </c>
      <c r="H3540" t="s">
        <v>2318</v>
      </c>
      <c r="K3540">
        <v>0</v>
      </c>
      <c r="M3540">
        <v>0</v>
      </c>
      <c r="O3540">
        <v>0</v>
      </c>
    </row>
    <row r="3541" spans="3:18" x14ac:dyDescent="0.25">
      <c r="C3541" t="s">
        <v>481</v>
      </c>
      <c r="D3541" t="s">
        <v>176</v>
      </c>
      <c r="E3541">
        <v>420719</v>
      </c>
      <c r="H3541" t="s">
        <v>2319</v>
      </c>
      <c r="K3541">
        <v>0</v>
      </c>
      <c r="M3541">
        <v>0</v>
      </c>
      <c r="O3541">
        <v>0</v>
      </c>
    </row>
    <row r="3542" spans="3:18" x14ac:dyDescent="0.25">
      <c r="C3542" t="s">
        <v>481</v>
      </c>
      <c r="D3542" t="s">
        <v>176</v>
      </c>
      <c r="E3542">
        <v>420725</v>
      </c>
      <c r="H3542" t="s">
        <v>2320</v>
      </c>
      <c r="K3542">
        <v>0</v>
      </c>
      <c r="M3542">
        <v>0</v>
      </c>
      <c r="O3542">
        <v>0</v>
      </c>
    </row>
    <row r="3543" spans="3:18" x14ac:dyDescent="0.25">
      <c r="C3543" t="s">
        <v>481</v>
      </c>
      <c r="D3543" t="s">
        <v>176</v>
      </c>
      <c r="E3543">
        <v>420726</v>
      </c>
      <c r="H3543" t="s">
        <v>853</v>
      </c>
      <c r="K3543" s="40">
        <v>-1706.96</v>
      </c>
      <c r="M3543" s="40">
        <v>-1706.96</v>
      </c>
      <c r="O3543">
        <v>0</v>
      </c>
    </row>
    <row r="3544" spans="3:18" x14ac:dyDescent="0.25">
      <c r="E3544" t="s">
        <v>453</v>
      </c>
      <c r="K3544" s="40">
        <v>22116458.780000001</v>
      </c>
      <c r="M3544" s="40">
        <v>13717047.789999999</v>
      </c>
      <c r="O3544" s="40">
        <v>8399410.9900000002</v>
      </c>
      <c r="Q3544">
        <v>61.2</v>
      </c>
      <c r="R3544" t="s">
        <v>205</v>
      </c>
    </row>
    <row r="3545" spans="3:18" x14ac:dyDescent="0.25">
      <c r="C3545" t="s">
        <v>481</v>
      </c>
      <c r="D3545" t="s">
        <v>176</v>
      </c>
      <c r="E3545">
        <v>420715</v>
      </c>
      <c r="H3545" t="s">
        <v>2321</v>
      </c>
      <c r="K3545">
        <v>0</v>
      </c>
      <c r="M3545">
        <v>0</v>
      </c>
      <c r="O3545">
        <v>0</v>
      </c>
    </row>
    <row r="3546" spans="3:18" x14ac:dyDescent="0.25">
      <c r="C3546" t="s">
        <v>481</v>
      </c>
      <c r="D3546" t="s">
        <v>176</v>
      </c>
      <c r="E3546">
        <v>420716</v>
      </c>
      <c r="H3546" t="s">
        <v>2322</v>
      </c>
      <c r="K3546">
        <v>0</v>
      </c>
      <c r="M3546">
        <v>0</v>
      </c>
      <c r="O3546">
        <v>0</v>
      </c>
    </row>
    <row r="3547" spans="3:18" x14ac:dyDescent="0.25">
      <c r="C3547" t="s">
        <v>481</v>
      </c>
      <c r="D3547" t="s">
        <v>176</v>
      </c>
      <c r="E3547">
        <v>420717</v>
      </c>
      <c r="H3547" t="s">
        <v>2323</v>
      </c>
      <c r="K3547">
        <v>0</v>
      </c>
      <c r="M3547">
        <v>0</v>
      </c>
      <c r="O3547">
        <v>0</v>
      </c>
    </row>
    <row r="3548" spans="3:18" x14ac:dyDescent="0.25">
      <c r="E3548" t="s">
        <v>2324</v>
      </c>
      <c r="K3548">
        <v>0</v>
      </c>
      <c r="M3548">
        <v>0</v>
      </c>
      <c r="O3548">
        <v>0</v>
      </c>
      <c r="R3548" t="s">
        <v>205</v>
      </c>
    </row>
    <row r="3549" spans="3:18" x14ac:dyDescent="0.25">
      <c r="C3549" t="s">
        <v>481</v>
      </c>
      <c r="D3549" t="s">
        <v>176</v>
      </c>
      <c r="E3549">
        <v>420724</v>
      </c>
      <c r="H3549" t="s">
        <v>854</v>
      </c>
      <c r="K3549" s="40">
        <v>1366.53</v>
      </c>
      <c r="M3549" s="40">
        <v>1088</v>
      </c>
      <c r="O3549">
        <v>278.52999999999997</v>
      </c>
      <c r="Q3549">
        <v>25.6</v>
      </c>
    </row>
    <row r="3550" spans="3:18" x14ac:dyDescent="0.25">
      <c r="K3550" s="40">
        <v>1366.53</v>
      </c>
      <c r="M3550" s="40">
        <v>1088</v>
      </c>
      <c r="O3550">
        <v>278.52999999999997</v>
      </c>
      <c r="Q3550">
        <v>25.6</v>
      </c>
      <c r="R3550" t="s">
        <v>205</v>
      </c>
    </row>
    <row r="3551" spans="3:18" x14ac:dyDescent="0.25">
      <c r="E3551" t="s">
        <v>454</v>
      </c>
      <c r="K3551" s="40">
        <v>44092705.439999998</v>
      </c>
      <c r="M3551" s="40">
        <v>36457960.969999999</v>
      </c>
      <c r="O3551" s="40">
        <v>7634744.4699999997</v>
      </c>
      <c r="Q3551">
        <v>20.9</v>
      </c>
      <c r="R3551" t="s">
        <v>201</v>
      </c>
    </row>
    <row r="3552" spans="3:18" x14ac:dyDescent="0.25">
      <c r="E3552" t="s">
        <v>455</v>
      </c>
      <c r="K3552" s="40">
        <v>10183298.880000001</v>
      </c>
      <c r="M3552" s="40">
        <v>2460180.5099999998</v>
      </c>
      <c r="O3552" s="40">
        <v>7723118.3700000001</v>
      </c>
      <c r="Q3552">
        <v>313.89999999999998</v>
      </c>
      <c r="R3552" t="s">
        <v>325</v>
      </c>
    </row>
    <row r="3554" spans="3:18" x14ac:dyDescent="0.25">
      <c r="E3554" t="s">
        <v>456</v>
      </c>
    </row>
    <row r="3555" spans="3:18" x14ac:dyDescent="0.25">
      <c r="C3555" t="s">
        <v>481</v>
      </c>
      <c r="D3555" t="s">
        <v>176</v>
      </c>
      <c r="E3555">
        <v>430103</v>
      </c>
      <c r="H3555" t="s">
        <v>1776</v>
      </c>
      <c r="K3555">
        <v>0</v>
      </c>
      <c r="M3555">
        <v>0</v>
      </c>
      <c r="O3555">
        <v>0</v>
      </c>
    </row>
    <row r="3556" spans="3:18" x14ac:dyDescent="0.25">
      <c r="C3556" t="s">
        <v>481</v>
      </c>
      <c r="D3556" t="s">
        <v>176</v>
      </c>
      <c r="E3556">
        <v>511420</v>
      </c>
      <c r="H3556" t="s">
        <v>1777</v>
      </c>
      <c r="K3556">
        <v>0</v>
      </c>
      <c r="M3556">
        <v>0</v>
      </c>
      <c r="O3556">
        <v>0</v>
      </c>
    </row>
    <row r="3557" spans="3:18" x14ac:dyDescent="0.25">
      <c r="C3557" t="s">
        <v>481</v>
      </c>
      <c r="D3557" t="s">
        <v>176</v>
      </c>
      <c r="E3557">
        <v>511421</v>
      </c>
      <c r="H3557" t="s">
        <v>1778</v>
      </c>
      <c r="K3557">
        <v>0</v>
      </c>
      <c r="M3557">
        <v>0</v>
      </c>
      <c r="O3557">
        <v>0</v>
      </c>
    </row>
    <row r="3558" spans="3:18" x14ac:dyDescent="0.25">
      <c r="C3558" t="s">
        <v>481</v>
      </c>
      <c r="D3558" t="s">
        <v>176</v>
      </c>
      <c r="E3558">
        <v>511422</v>
      </c>
      <c r="H3558" t="s">
        <v>2325</v>
      </c>
      <c r="K3558">
        <v>0</v>
      </c>
      <c r="M3558">
        <v>0</v>
      </c>
      <c r="O3558">
        <v>0</v>
      </c>
    </row>
    <row r="3559" spans="3:18" x14ac:dyDescent="0.25">
      <c r="C3559" t="s">
        <v>481</v>
      </c>
      <c r="D3559" t="s">
        <v>176</v>
      </c>
      <c r="E3559">
        <v>511424</v>
      </c>
      <c r="H3559" t="s">
        <v>457</v>
      </c>
      <c r="K3559" s="40">
        <v>-37623144.060000002</v>
      </c>
      <c r="M3559" s="40">
        <v>8841171.9299999997</v>
      </c>
      <c r="O3559" s="40">
        <v>-46464315.990000002</v>
      </c>
      <c r="Q3559">
        <v>-525.5</v>
      </c>
    </row>
    <row r="3560" spans="3:18" x14ac:dyDescent="0.25">
      <c r="E3560" t="s">
        <v>458</v>
      </c>
      <c r="K3560" s="40">
        <v>-37623144.060000002</v>
      </c>
      <c r="M3560" s="40">
        <v>8841171.9299999997</v>
      </c>
      <c r="O3560" s="40">
        <v>-46464315.990000002</v>
      </c>
      <c r="Q3560">
        <v>-525.5</v>
      </c>
      <c r="R3560" t="s">
        <v>201</v>
      </c>
    </row>
    <row r="3561" spans="3:18" x14ac:dyDescent="0.25">
      <c r="C3561" t="s">
        <v>481</v>
      </c>
      <c r="D3561" t="s">
        <v>176</v>
      </c>
      <c r="E3561">
        <v>511425</v>
      </c>
      <c r="H3561" t="s">
        <v>459</v>
      </c>
      <c r="K3561" s="40">
        <v>2354250.37</v>
      </c>
      <c r="M3561" s="40">
        <v>-625041.57999999996</v>
      </c>
      <c r="O3561" s="40">
        <v>2979291.95</v>
      </c>
      <c r="Q3561">
        <v>476.7</v>
      </c>
    </row>
    <row r="3562" spans="3:18" x14ac:dyDescent="0.25">
      <c r="C3562" t="s">
        <v>481</v>
      </c>
      <c r="D3562" t="s">
        <v>176</v>
      </c>
      <c r="E3562">
        <v>511426</v>
      </c>
      <c r="H3562" t="s">
        <v>288</v>
      </c>
      <c r="K3562">
        <v>0</v>
      </c>
      <c r="M3562">
        <v>0</v>
      </c>
      <c r="O3562">
        <v>0</v>
      </c>
    </row>
    <row r="3563" spans="3:18" x14ac:dyDescent="0.25">
      <c r="C3563" t="s">
        <v>481</v>
      </c>
      <c r="D3563" t="s">
        <v>176</v>
      </c>
      <c r="E3563">
        <v>511427</v>
      </c>
      <c r="H3563" t="s">
        <v>855</v>
      </c>
      <c r="K3563">
        <v>178.77</v>
      </c>
      <c r="M3563">
        <v>178.77</v>
      </c>
      <c r="O3563">
        <v>0</v>
      </c>
    </row>
    <row r="3564" spans="3:18" x14ac:dyDescent="0.25">
      <c r="E3564" t="s">
        <v>460</v>
      </c>
      <c r="K3564" s="40">
        <v>2354429.14</v>
      </c>
      <c r="M3564" s="40">
        <v>-624862.81000000006</v>
      </c>
      <c r="O3564" s="40">
        <v>2979291.95</v>
      </c>
      <c r="Q3564">
        <v>476.8</v>
      </c>
      <c r="R3564" t="s">
        <v>201</v>
      </c>
    </row>
    <row r="3565" spans="3:18" x14ac:dyDescent="0.25">
      <c r="C3565" t="s">
        <v>481</v>
      </c>
      <c r="D3565" t="s">
        <v>176</v>
      </c>
      <c r="E3565">
        <v>511410</v>
      </c>
      <c r="H3565" t="s">
        <v>856</v>
      </c>
      <c r="K3565" s="40">
        <v>75149.33</v>
      </c>
      <c r="M3565" s="40">
        <v>55611.66</v>
      </c>
      <c r="O3565" s="40">
        <v>19537.669999999998</v>
      </c>
      <c r="Q3565">
        <v>35.1</v>
      </c>
    </row>
    <row r="3566" spans="3:18" x14ac:dyDescent="0.25">
      <c r="C3566" t="s">
        <v>481</v>
      </c>
      <c r="D3566" t="s">
        <v>176</v>
      </c>
      <c r="E3566">
        <v>511411</v>
      </c>
      <c r="H3566" t="s">
        <v>1781</v>
      </c>
      <c r="K3566">
        <v>0</v>
      </c>
      <c r="M3566">
        <v>0</v>
      </c>
      <c r="O3566">
        <v>0</v>
      </c>
    </row>
    <row r="3567" spans="3:18" x14ac:dyDescent="0.25">
      <c r="C3567" t="s">
        <v>481</v>
      </c>
      <c r="D3567" t="s">
        <v>176</v>
      </c>
      <c r="E3567">
        <v>511412</v>
      </c>
      <c r="H3567" t="s">
        <v>1782</v>
      </c>
      <c r="K3567">
        <v>0</v>
      </c>
      <c r="M3567">
        <v>0</v>
      </c>
      <c r="O3567">
        <v>0</v>
      </c>
    </row>
    <row r="3568" spans="3:18" x14ac:dyDescent="0.25">
      <c r="C3568" t="s">
        <v>481</v>
      </c>
      <c r="D3568" t="s">
        <v>176</v>
      </c>
      <c r="E3568">
        <v>511413</v>
      </c>
      <c r="H3568" t="s">
        <v>857</v>
      </c>
      <c r="K3568" s="40">
        <v>-4915.51</v>
      </c>
      <c r="M3568" s="40">
        <v>-4915.51</v>
      </c>
      <c r="O3568">
        <v>0</v>
      </c>
    </row>
    <row r="3569" spans="3:18" x14ac:dyDescent="0.25">
      <c r="C3569" t="s">
        <v>481</v>
      </c>
      <c r="D3569" t="s">
        <v>176</v>
      </c>
      <c r="E3569">
        <v>511414</v>
      </c>
      <c r="H3569" t="s">
        <v>1783</v>
      </c>
      <c r="K3569">
        <v>0</v>
      </c>
      <c r="M3569">
        <v>0</v>
      </c>
      <c r="O3569">
        <v>0</v>
      </c>
    </row>
    <row r="3570" spans="3:18" x14ac:dyDescent="0.25">
      <c r="C3570" t="s">
        <v>481</v>
      </c>
      <c r="D3570" t="s">
        <v>176</v>
      </c>
      <c r="E3570">
        <v>511415</v>
      </c>
      <c r="H3570" t="s">
        <v>1784</v>
      </c>
      <c r="K3570">
        <v>0</v>
      </c>
      <c r="M3570">
        <v>0</v>
      </c>
      <c r="O3570">
        <v>0</v>
      </c>
    </row>
    <row r="3571" spans="3:18" x14ac:dyDescent="0.25">
      <c r="C3571" t="s">
        <v>481</v>
      </c>
      <c r="D3571" t="s">
        <v>176</v>
      </c>
      <c r="E3571">
        <v>511416</v>
      </c>
      <c r="H3571" t="s">
        <v>1377</v>
      </c>
      <c r="K3571">
        <v>0</v>
      </c>
      <c r="M3571">
        <v>0</v>
      </c>
      <c r="O3571">
        <v>0</v>
      </c>
    </row>
    <row r="3572" spans="3:18" x14ac:dyDescent="0.25">
      <c r="C3572" t="s">
        <v>481</v>
      </c>
      <c r="D3572" t="s">
        <v>176</v>
      </c>
      <c r="E3572">
        <v>511417</v>
      </c>
      <c r="H3572" t="s">
        <v>461</v>
      </c>
      <c r="K3572" s="40">
        <v>-3174408.9</v>
      </c>
      <c r="M3572" s="40">
        <v>19514945.800000001</v>
      </c>
      <c r="O3572" s="40">
        <v>-22689354.699999999</v>
      </c>
      <c r="Q3572">
        <v>-116.3</v>
      </c>
    </row>
    <row r="3573" spans="3:18" x14ac:dyDescent="0.25">
      <c r="C3573" t="s">
        <v>481</v>
      </c>
      <c r="D3573" t="s">
        <v>176</v>
      </c>
      <c r="E3573">
        <v>511418</v>
      </c>
      <c r="H3573" t="s">
        <v>462</v>
      </c>
      <c r="K3573" s="40">
        <v>-44723702.289999999</v>
      </c>
      <c r="M3573" s="40">
        <v>-44639738.390000001</v>
      </c>
      <c r="O3573" s="40">
        <v>-83963.9</v>
      </c>
      <c r="Q3573">
        <v>-0.2</v>
      </c>
    </row>
    <row r="3574" spans="3:18" x14ac:dyDescent="0.25">
      <c r="E3574" t="s">
        <v>463</v>
      </c>
      <c r="K3574" s="40">
        <v>-47827877.369999997</v>
      </c>
      <c r="M3574" s="40">
        <v>-25074096.440000001</v>
      </c>
      <c r="O3574" s="40">
        <v>-22753780.93</v>
      </c>
      <c r="Q3574">
        <v>-90.7</v>
      </c>
      <c r="R3574" t="s">
        <v>201</v>
      </c>
    </row>
    <row r="3575" spans="3:18" x14ac:dyDescent="0.25">
      <c r="C3575" t="s">
        <v>481</v>
      </c>
      <c r="D3575" t="s">
        <v>176</v>
      </c>
      <c r="E3575">
        <v>511400</v>
      </c>
      <c r="H3575" t="s">
        <v>1785</v>
      </c>
      <c r="K3575">
        <v>0</v>
      </c>
      <c r="M3575">
        <v>0</v>
      </c>
      <c r="O3575">
        <v>0</v>
      </c>
    </row>
    <row r="3576" spans="3:18" x14ac:dyDescent="0.25">
      <c r="C3576" t="s">
        <v>481</v>
      </c>
      <c r="D3576" t="s">
        <v>176</v>
      </c>
      <c r="E3576">
        <v>511402</v>
      </c>
      <c r="H3576" t="s">
        <v>2326</v>
      </c>
      <c r="K3576">
        <v>0</v>
      </c>
      <c r="M3576">
        <v>0</v>
      </c>
      <c r="O3576">
        <v>0</v>
      </c>
    </row>
    <row r="3577" spans="3:18" x14ac:dyDescent="0.25">
      <c r="E3577" t="s">
        <v>1787</v>
      </c>
      <c r="K3577">
        <v>0</v>
      </c>
      <c r="M3577">
        <v>0</v>
      </c>
      <c r="O3577">
        <v>0</v>
      </c>
      <c r="R3577" t="s">
        <v>201</v>
      </c>
    </row>
    <row r="3578" spans="3:18" x14ac:dyDescent="0.25">
      <c r="C3578" t="s">
        <v>481</v>
      </c>
      <c r="D3578" t="s">
        <v>176</v>
      </c>
      <c r="E3578">
        <v>511423</v>
      </c>
      <c r="H3578" t="s">
        <v>2327</v>
      </c>
      <c r="K3578">
        <v>0</v>
      </c>
      <c r="M3578">
        <v>0</v>
      </c>
      <c r="O3578">
        <v>0</v>
      </c>
    </row>
    <row r="3579" spans="3:18" x14ac:dyDescent="0.25">
      <c r="C3579" t="s">
        <v>481</v>
      </c>
      <c r="D3579" t="s">
        <v>176</v>
      </c>
      <c r="E3579">
        <v>511428</v>
      </c>
      <c r="H3579" t="s">
        <v>2328</v>
      </c>
      <c r="K3579">
        <v>0</v>
      </c>
      <c r="M3579">
        <v>0</v>
      </c>
      <c r="O3579">
        <v>0</v>
      </c>
    </row>
    <row r="3580" spans="3:18" x14ac:dyDescent="0.25">
      <c r="C3580" t="s">
        <v>481</v>
      </c>
      <c r="D3580" t="s">
        <v>176</v>
      </c>
      <c r="E3580">
        <v>511429</v>
      </c>
      <c r="H3580" t="s">
        <v>2329</v>
      </c>
      <c r="K3580">
        <v>0</v>
      </c>
      <c r="M3580">
        <v>0</v>
      </c>
      <c r="O3580">
        <v>0</v>
      </c>
    </row>
    <row r="3581" spans="3:18" x14ac:dyDescent="0.25">
      <c r="C3581" t="s">
        <v>481</v>
      </c>
      <c r="D3581" t="s">
        <v>176</v>
      </c>
      <c r="E3581">
        <v>511430</v>
      </c>
      <c r="H3581" t="s">
        <v>2330</v>
      </c>
      <c r="K3581">
        <v>0</v>
      </c>
      <c r="M3581">
        <v>0</v>
      </c>
      <c r="O3581">
        <v>0</v>
      </c>
    </row>
    <row r="3582" spans="3:18" x14ac:dyDescent="0.25">
      <c r="E3582" t="s">
        <v>1789</v>
      </c>
      <c r="K3582">
        <v>0</v>
      </c>
      <c r="M3582">
        <v>0</v>
      </c>
      <c r="O3582">
        <v>0</v>
      </c>
      <c r="R3582" t="s">
        <v>201</v>
      </c>
    </row>
    <row r="3583" spans="3:18" x14ac:dyDescent="0.25">
      <c r="E3583" t="s">
        <v>464</v>
      </c>
      <c r="K3583" s="40">
        <v>-83096592.290000007</v>
      </c>
      <c r="M3583" s="40">
        <v>-16857787.32</v>
      </c>
      <c r="O3583" s="40">
        <v>-66238804.969999999</v>
      </c>
      <c r="Q3583">
        <v>-392.9</v>
      </c>
      <c r="R3583" t="s">
        <v>325</v>
      </c>
    </row>
    <row r="3585" spans="1:18" x14ac:dyDescent="0.25">
      <c r="E3585" t="s">
        <v>465</v>
      </c>
      <c r="K3585" s="40">
        <v>-72913293.409999996</v>
      </c>
      <c r="M3585" s="40">
        <v>-14397606.810000001</v>
      </c>
      <c r="O3585" s="40">
        <v>-58515686.600000001</v>
      </c>
      <c r="Q3585">
        <v>-406.4</v>
      </c>
      <c r="R3585" t="s">
        <v>327</v>
      </c>
    </row>
    <row r="3587" spans="1:18" x14ac:dyDescent="0.25">
      <c r="C3587" t="s">
        <v>481</v>
      </c>
      <c r="D3587" t="s">
        <v>176</v>
      </c>
      <c r="E3587">
        <v>520000</v>
      </c>
      <c r="H3587" t="s">
        <v>1790</v>
      </c>
      <c r="K3587">
        <v>0</v>
      </c>
      <c r="M3587">
        <v>0</v>
      </c>
      <c r="O3587">
        <v>0</v>
      </c>
    </row>
    <row r="3588" spans="1:18" x14ac:dyDescent="0.25">
      <c r="C3588" t="s">
        <v>481</v>
      </c>
      <c r="D3588" t="s">
        <v>176</v>
      </c>
      <c r="E3588">
        <v>520001</v>
      </c>
      <c r="H3588" t="s">
        <v>1791</v>
      </c>
      <c r="K3588">
        <v>0</v>
      </c>
      <c r="M3588">
        <v>0</v>
      </c>
      <c r="O3588">
        <v>0</v>
      </c>
    </row>
    <row r="3589" spans="1:18" x14ac:dyDescent="0.25">
      <c r="C3589" t="s">
        <v>481</v>
      </c>
      <c r="D3589" t="s">
        <v>176</v>
      </c>
      <c r="E3589">
        <v>520002</v>
      </c>
      <c r="H3589" t="s">
        <v>2331</v>
      </c>
      <c r="K3589">
        <v>0</v>
      </c>
      <c r="M3589">
        <v>0</v>
      </c>
      <c r="O3589">
        <v>0</v>
      </c>
    </row>
    <row r="3590" spans="1:18" x14ac:dyDescent="0.25">
      <c r="E3590" t="s">
        <v>1793</v>
      </c>
      <c r="K3590">
        <v>0</v>
      </c>
      <c r="M3590">
        <v>0</v>
      </c>
      <c r="O3590">
        <v>0</v>
      </c>
      <c r="R3590" t="s">
        <v>327</v>
      </c>
    </row>
    <row r="3592" spans="1:18" x14ac:dyDescent="0.25">
      <c r="C3592" t="s">
        <v>481</v>
      </c>
      <c r="D3592" t="s">
        <v>176</v>
      </c>
      <c r="E3592">
        <v>530000</v>
      </c>
      <c r="H3592" t="s">
        <v>2332</v>
      </c>
      <c r="K3592">
        <v>0</v>
      </c>
      <c r="M3592">
        <v>0</v>
      </c>
      <c r="O3592">
        <v>0</v>
      </c>
    </row>
    <row r="3593" spans="1:18" x14ac:dyDescent="0.25">
      <c r="C3593" t="s">
        <v>481</v>
      </c>
      <c r="D3593" t="s">
        <v>176</v>
      </c>
      <c r="E3593">
        <v>530001</v>
      </c>
      <c r="H3593" t="s">
        <v>858</v>
      </c>
      <c r="K3593" s="40">
        <v>8135804.54</v>
      </c>
      <c r="M3593" s="40">
        <v>6785945.6900000004</v>
      </c>
      <c r="O3593" s="40">
        <v>1349858.85</v>
      </c>
      <c r="Q3593">
        <v>19.899999999999999</v>
      </c>
    </row>
    <row r="3594" spans="1:18" x14ac:dyDescent="0.25">
      <c r="E3594" t="s">
        <v>859</v>
      </c>
      <c r="K3594" s="40">
        <v>8135804.54</v>
      </c>
      <c r="M3594" s="40">
        <v>6785945.6900000004</v>
      </c>
      <c r="O3594" s="40">
        <v>1349858.85</v>
      </c>
      <c r="Q3594">
        <v>19.899999999999999</v>
      </c>
      <c r="R3594" t="s">
        <v>327</v>
      </c>
    </row>
    <row r="3596" spans="1:18" x14ac:dyDescent="0.25">
      <c r="E3596" t="s">
        <v>466</v>
      </c>
      <c r="K3596" s="40">
        <v>-64777488.869999997</v>
      </c>
      <c r="M3596" s="40">
        <v>-7611661.1200000001</v>
      </c>
      <c r="O3596" s="40">
        <v>-57165827.75</v>
      </c>
      <c r="Q3596">
        <v>-751</v>
      </c>
      <c r="R3596" t="s">
        <v>467</v>
      </c>
    </row>
    <row r="3600" spans="1:18" x14ac:dyDescent="0.25">
      <c r="A3600" t="s">
        <v>2711</v>
      </c>
    </row>
    <row r="3601" spans="1:18" x14ac:dyDescent="0.25">
      <c r="A3601" t="s">
        <v>860</v>
      </c>
    </row>
    <row r="3603" spans="1:18" x14ac:dyDescent="0.25">
      <c r="A3603" t="s">
        <v>173</v>
      </c>
      <c r="F3603" t="s">
        <v>481</v>
      </c>
      <c r="G3603" t="s">
        <v>175</v>
      </c>
      <c r="I3603" t="s">
        <v>176</v>
      </c>
      <c r="N3603" t="s">
        <v>177</v>
      </c>
      <c r="P3603" t="s">
        <v>11</v>
      </c>
    </row>
    <row r="3605" spans="1:18" x14ac:dyDescent="0.25">
      <c r="B3605" t="s">
        <v>178</v>
      </c>
      <c r="C3605" t="s">
        <v>179</v>
      </c>
      <c r="D3605" t="s">
        <v>180</v>
      </c>
      <c r="E3605" t="s">
        <v>181</v>
      </c>
      <c r="J3605" t="s">
        <v>182</v>
      </c>
      <c r="L3605" t="s">
        <v>183</v>
      </c>
      <c r="O3605" t="s">
        <v>184</v>
      </c>
      <c r="Q3605" t="s">
        <v>185</v>
      </c>
      <c r="R3605" t="s">
        <v>186</v>
      </c>
    </row>
    <row r="3606" spans="1:18" x14ac:dyDescent="0.25">
      <c r="B3606" t="s">
        <v>187</v>
      </c>
      <c r="C3606" t="s">
        <v>188</v>
      </c>
      <c r="D3606" t="s">
        <v>189</v>
      </c>
      <c r="J3606" t="s">
        <v>2707</v>
      </c>
      <c r="L3606" t="s">
        <v>190</v>
      </c>
      <c r="O3606" t="s">
        <v>192</v>
      </c>
      <c r="Q3606" t="s">
        <v>193</v>
      </c>
      <c r="R3606" t="s">
        <v>194</v>
      </c>
    </row>
    <row r="3608" spans="1:18" x14ac:dyDescent="0.25">
      <c r="E3608" t="s">
        <v>469</v>
      </c>
    </row>
    <row r="3609" spans="1:18" x14ac:dyDescent="0.25">
      <c r="K3609" s="40">
        <v>64777488.869999997</v>
      </c>
      <c r="M3609" s="40">
        <v>7611661.1200000001</v>
      </c>
      <c r="O3609" s="40">
        <v>57165827.75</v>
      </c>
      <c r="Q3609">
        <v>751</v>
      </c>
      <c r="R3609" t="s">
        <v>467</v>
      </c>
    </row>
    <row r="3611" spans="1:18" x14ac:dyDescent="0.25">
      <c r="A3611" t="s">
        <v>2711</v>
      </c>
    </row>
    <row r="3612" spans="1:18" x14ac:dyDescent="0.25">
      <c r="A3612" t="s">
        <v>861</v>
      </c>
    </row>
    <row r="3614" spans="1:18" x14ac:dyDescent="0.25">
      <c r="A3614" t="s">
        <v>173</v>
      </c>
      <c r="F3614" t="s">
        <v>481</v>
      </c>
      <c r="G3614" t="s">
        <v>175</v>
      </c>
      <c r="I3614" t="s">
        <v>176</v>
      </c>
      <c r="N3614" t="s">
        <v>177</v>
      </c>
      <c r="P3614" t="s">
        <v>11</v>
      </c>
    </row>
    <row r="3616" spans="1:18" x14ac:dyDescent="0.25">
      <c r="B3616" t="s">
        <v>178</v>
      </c>
      <c r="C3616" t="s">
        <v>179</v>
      </c>
      <c r="D3616" t="s">
        <v>180</v>
      </c>
      <c r="E3616" t="s">
        <v>181</v>
      </c>
      <c r="J3616" t="s">
        <v>182</v>
      </c>
      <c r="L3616" t="s">
        <v>183</v>
      </c>
      <c r="O3616" t="s">
        <v>184</v>
      </c>
      <c r="Q3616" t="s">
        <v>185</v>
      </c>
      <c r="R3616" t="s">
        <v>186</v>
      </c>
    </row>
    <row r="3617" spans="2:18" x14ac:dyDescent="0.25">
      <c r="B3617" t="s">
        <v>187</v>
      </c>
      <c r="C3617" t="s">
        <v>188</v>
      </c>
      <c r="D3617" t="s">
        <v>189</v>
      </c>
      <c r="J3617" t="s">
        <v>2707</v>
      </c>
      <c r="L3617" t="s">
        <v>190</v>
      </c>
      <c r="O3617" t="s">
        <v>192</v>
      </c>
      <c r="Q3617" t="s">
        <v>193</v>
      </c>
      <c r="R3617" t="s">
        <v>194</v>
      </c>
    </row>
    <row r="3619" spans="2:18" x14ac:dyDescent="0.25">
      <c r="E3619" t="s">
        <v>2333</v>
      </c>
    </row>
    <row r="3620" spans="2:18" x14ac:dyDescent="0.25">
      <c r="E3620" t="s">
        <v>2334</v>
      </c>
    </row>
    <row r="3621" spans="2:18" x14ac:dyDescent="0.25">
      <c r="C3621" t="s">
        <v>481</v>
      </c>
      <c r="D3621" t="s">
        <v>176</v>
      </c>
      <c r="E3621">
        <v>190004</v>
      </c>
      <c r="H3621" t="s">
        <v>2335</v>
      </c>
      <c r="K3621">
        <v>0</v>
      </c>
      <c r="M3621">
        <v>0</v>
      </c>
      <c r="O3621">
        <v>0</v>
      </c>
    </row>
    <row r="3622" spans="2:18" x14ac:dyDescent="0.25">
      <c r="C3622" t="s">
        <v>481</v>
      </c>
      <c r="D3622" t="s">
        <v>176</v>
      </c>
      <c r="E3622">
        <v>190005</v>
      </c>
      <c r="H3622" t="s">
        <v>2336</v>
      </c>
      <c r="K3622">
        <v>0</v>
      </c>
      <c r="M3622">
        <v>0</v>
      </c>
      <c r="O3622">
        <v>0</v>
      </c>
    </row>
    <row r="3623" spans="2:18" x14ac:dyDescent="0.25">
      <c r="C3623" t="s">
        <v>481</v>
      </c>
      <c r="D3623" t="s">
        <v>176</v>
      </c>
      <c r="E3623">
        <v>190006</v>
      </c>
      <c r="H3623" t="s">
        <v>2337</v>
      </c>
      <c r="K3623">
        <v>0</v>
      </c>
      <c r="M3623">
        <v>0</v>
      </c>
      <c r="O3623">
        <v>0</v>
      </c>
    </row>
    <row r="3624" spans="2:18" x14ac:dyDescent="0.25">
      <c r="C3624" t="s">
        <v>481</v>
      </c>
      <c r="D3624" t="s">
        <v>176</v>
      </c>
      <c r="E3624">
        <v>190007</v>
      </c>
      <c r="H3624" t="s">
        <v>2338</v>
      </c>
      <c r="K3624">
        <v>0</v>
      </c>
      <c r="M3624">
        <v>0</v>
      </c>
      <c r="O3624">
        <v>0</v>
      </c>
    </row>
    <row r="3625" spans="2:18" x14ac:dyDescent="0.25">
      <c r="C3625" t="s">
        <v>481</v>
      </c>
      <c r="D3625" t="s">
        <v>176</v>
      </c>
      <c r="E3625">
        <v>190008</v>
      </c>
      <c r="H3625" t="s">
        <v>2339</v>
      </c>
      <c r="K3625">
        <v>0</v>
      </c>
      <c r="M3625">
        <v>0</v>
      </c>
      <c r="O3625">
        <v>0</v>
      </c>
    </row>
    <row r="3626" spans="2:18" x14ac:dyDescent="0.25">
      <c r="C3626" t="s">
        <v>481</v>
      </c>
      <c r="D3626" t="s">
        <v>176</v>
      </c>
      <c r="E3626">
        <v>190009</v>
      </c>
      <c r="H3626" t="s">
        <v>2340</v>
      </c>
      <c r="K3626">
        <v>0</v>
      </c>
      <c r="M3626">
        <v>0</v>
      </c>
      <c r="O3626">
        <v>0</v>
      </c>
    </row>
    <row r="3627" spans="2:18" x14ac:dyDescent="0.25">
      <c r="C3627" t="s">
        <v>481</v>
      </c>
      <c r="D3627" t="s">
        <v>176</v>
      </c>
      <c r="E3627">
        <v>190010</v>
      </c>
      <c r="H3627" t="s">
        <v>2341</v>
      </c>
      <c r="K3627">
        <v>0</v>
      </c>
      <c r="M3627">
        <v>0</v>
      </c>
      <c r="O3627">
        <v>0</v>
      </c>
    </row>
    <row r="3628" spans="2:18" x14ac:dyDescent="0.25">
      <c r="C3628" t="s">
        <v>481</v>
      </c>
      <c r="D3628" t="s">
        <v>176</v>
      </c>
      <c r="E3628">
        <v>190011</v>
      </c>
      <c r="H3628" t="s">
        <v>2342</v>
      </c>
      <c r="K3628">
        <v>0</v>
      </c>
      <c r="M3628">
        <v>0</v>
      </c>
      <c r="O3628">
        <v>0</v>
      </c>
    </row>
    <row r="3629" spans="2:18" x14ac:dyDescent="0.25">
      <c r="C3629" t="s">
        <v>481</v>
      </c>
      <c r="D3629" t="s">
        <v>176</v>
      </c>
      <c r="E3629">
        <v>190012</v>
      </c>
      <c r="H3629" t="s">
        <v>2335</v>
      </c>
      <c r="K3629">
        <v>0</v>
      </c>
      <c r="M3629">
        <v>0</v>
      </c>
      <c r="O3629">
        <v>0</v>
      </c>
    </row>
    <row r="3630" spans="2:18" x14ac:dyDescent="0.25">
      <c r="C3630" t="s">
        <v>481</v>
      </c>
      <c r="D3630" t="s">
        <v>176</v>
      </c>
      <c r="E3630">
        <v>190013</v>
      </c>
      <c r="H3630" t="s">
        <v>2343</v>
      </c>
      <c r="K3630">
        <v>0</v>
      </c>
      <c r="M3630">
        <v>0</v>
      </c>
      <c r="O3630">
        <v>0</v>
      </c>
    </row>
    <row r="3631" spans="2:18" x14ac:dyDescent="0.25">
      <c r="C3631" t="s">
        <v>481</v>
      </c>
      <c r="D3631" t="s">
        <v>176</v>
      </c>
      <c r="E3631">
        <v>190014</v>
      </c>
      <c r="H3631" t="s">
        <v>2344</v>
      </c>
      <c r="K3631">
        <v>0</v>
      </c>
      <c r="M3631">
        <v>0</v>
      </c>
      <c r="O3631">
        <v>0</v>
      </c>
    </row>
    <row r="3632" spans="2:18" x14ac:dyDescent="0.25">
      <c r="C3632" t="s">
        <v>481</v>
      </c>
      <c r="D3632" t="s">
        <v>176</v>
      </c>
      <c r="E3632">
        <v>190015</v>
      </c>
      <c r="H3632" t="s">
        <v>2338</v>
      </c>
      <c r="K3632">
        <v>0</v>
      </c>
      <c r="M3632">
        <v>0</v>
      </c>
      <c r="O3632">
        <v>0</v>
      </c>
    </row>
    <row r="3633" spans="3:15" x14ac:dyDescent="0.25">
      <c r="C3633" t="s">
        <v>481</v>
      </c>
      <c r="D3633" t="s">
        <v>176</v>
      </c>
      <c r="E3633">
        <v>190016</v>
      </c>
      <c r="H3633" t="s">
        <v>2345</v>
      </c>
      <c r="K3633">
        <v>0</v>
      </c>
      <c r="M3633">
        <v>0</v>
      </c>
      <c r="O3633">
        <v>0</v>
      </c>
    </row>
    <row r="3634" spans="3:15" x14ac:dyDescent="0.25">
      <c r="C3634" t="s">
        <v>481</v>
      </c>
      <c r="D3634" t="s">
        <v>176</v>
      </c>
      <c r="E3634">
        <v>190017</v>
      </c>
      <c r="H3634" t="s">
        <v>2346</v>
      </c>
      <c r="K3634">
        <v>0</v>
      </c>
      <c r="M3634">
        <v>0</v>
      </c>
      <c r="O3634">
        <v>0</v>
      </c>
    </row>
    <row r="3635" spans="3:15" x14ac:dyDescent="0.25">
      <c r="C3635" t="s">
        <v>481</v>
      </c>
      <c r="D3635" t="s">
        <v>176</v>
      </c>
      <c r="E3635">
        <v>190018</v>
      </c>
      <c r="H3635" t="s">
        <v>2347</v>
      </c>
      <c r="K3635">
        <v>0</v>
      </c>
      <c r="M3635">
        <v>0</v>
      </c>
      <c r="O3635">
        <v>0</v>
      </c>
    </row>
    <row r="3636" spans="3:15" x14ac:dyDescent="0.25">
      <c r="C3636" t="s">
        <v>481</v>
      </c>
      <c r="D3636" t="s">
        <v>176</v>
      </c>
      <c r="E3636">
        <v>190019</v>
      </c>
      <c r="H3636" t="s">
        <v>2348</v>
      </c>
      <c r="K3636">
        <v>0</v>
      </c>
      <c r="M3636">
        <v>0</v>
      </c>
      <c r="O3636">
        <v>0</v>
      </c>
    </row>
    <row r="3637" spans="3:15" x14ac:dyDescent="0.25">
      <c r="C3637" t="s">
        <v>481</v>
      </c>
      <c r="D3637" t="s">
        <v>176</v>
      </c>
      <c r="E3637">
        <v>190020</v>
      </c>
      <c r="H3637" t="s">
        <v>2349</v>
      </c>
      <c r="K3637">
        <v>0</v>
      </c>
      <c r="M3637">
        <v>0</v>
      </c>
      <c r="O3637">
        <v>0</v>
      </c>
    </row>
    <row r="3638" spans="3:15" x14ac:dyDescent="0.25">
      <c r="C3638" t="s">
        <v>481</v>
      </c>
      <c r="D3638" t="s">
        <v>176</v>
      </c>
      <c r="E3638">
        <v>190021</v>
      </c>
      <c r="H3638" t="s">
        <v>2350</v>
      </c>
      <c r="K3638">
        <v>0</v>
      </c>
      <c r="M3638">
        <v>0</v>
      </c>
      <c r="O3638">
        <v>0</v>
      </c>
    </row>
    <row r="3639" spans="3:15" x14ac:dyDescent="0.25">
      <c r="C3639" t="s">
        <v>481</v>
      </c>
      <c r="D3639" t="s">
        <v>176</v>
      </c>
      <c r="E3639">
        <v>190022</v>
      </c>
      <c r="H3639" t="s">
        <v>2351</v>
      </c>
      <c r="K3639">
        <v>0</v>
      </c>
      <c r="M3639">
        <v>0</v>
      </c>
      <c r="O3639">
        <v>0</v>
      </c>
    </row>
    <row r="3640" spans="3:15" x14ac:dyDescent="0.25">
      <c r="C3640" t="s">
        <v>481</v>
      </c>
      <c r="D3640" t="s">
        <v>176</v>
      </c>
      <c r="E3640">
        <v>190023</v>
      </c>
      <c r="H3640" t="s">
        <v>2352</v>
      </c>
      <c r="K3640">
        <v>0</v>
      </c>
      <c r="M3640">
        <v>0</v>
      </c>
      <c r="O3640">
        <v>0</v>
      </c>
    </row>
    <row r="3641" spans="3:15" x14ac:dyDescent="0.25">
      <c r="C3641" t="s">
        <v>481</v>
      </c>
      <c r="D3641" t="s">
        <v>176</v>
      </c>
      <c r="E3641">
        <v>190024</v>
      </c>
      <c r="H3641" t="s">
        <v>2353</v>
      </c>
      <c r="K3641">
        <v>0</v>
      </c>
      <c r="M3641">
        <v>0</v>
      </c>
      <c r="O3641">
        <v>0</v>
      </c>
    </row>
    <row r="3642" spans="3:15" x14ac:dyDescent="0.25">
      <c r="C3642" t="s">
        <v>481</v>
      </c>
      <c r="D3642" t="s">
        <v>176</v>
      </c>
      <c r="E3642">
        <v>190025</v>
      </c>
      <c r="H3642" t="s">
        <v>2354</v>
      </c>
      <c r="K3642">
        <v>0</v>
      </c>
      <c r="M3642">
        <v>0</v>
      </c>
      <c r="O3642">
        <v>0</v>
      </c>
    </row>
    <row r="3643" spans="3:15" x14ac:dyDescent="0.25">
      <c r="C3643" t="s">
        <v>481</v>
      </c>
      <c r="D3643" t="s">
        <v>176</v>
      </c>
      <c r="E3643">
        <v>190026</v>
      </c>
      <c r="H3643" t="s">
        <v>2355</v>
      </c>
      <c r="K3643">
        <v>0</v>
      </c>
      <c r="M3643">
        <v>0</v>
      </c>
      <c r="O3643">
        <v>0</v>
      </c>
    </row>
    <row r="3644" spans="3:15" x14ac:dyDescent="0.25">
      <c r="C3644" t="s">
        <v>481</v>
      </c>
      <c r="D3644" t="s">
        <v>176</v>
      </c>
      <c r="E3644">
        <v>190027</v>
      </c>
      <c r="H3644" t="s">
        <v>2356</v>
      </c>
      <c r="K3644">
        <v>0</v>
      </c>
      <c r="M3644">
        <v>0</v>
      </c>
      <c r="O3644">
        <v>0</v>
      </c>
    </row>
    <row r="3645" spans="3:15" x14ac:dyDescent="0.25">
      <c r="C3645" t="s">
        <v>481</v>
      </c>
      <c r="D3645" t="s">
        <v>176</v>
      </c>
      <c r="E3645">
        <v>190028</v>
      </c>
      <c r="H3645" t="s">
        <v>2357</v>
      </c>
      <c r="K3645">
        <v>0</v>
      </c>
      <c r="M3645">
        <v>0</v>
      </c>
      <c r="O3645">
        <v>0</v>
      </c>
    </row>
    <row r="3646" spans="3:15" x14ac:dyDescent="0.25">
      <c r="C3646" t="s">
        <v>481</v>
      </c>
      <c r="D3646" t="s">
        <v>176</v>
      </c>
      <c r="E3646">
        <v>190029</v>
      </c>
      <c r="H3646" t="s">
        <v>2358</v>
      </c>
      <c r="K3646">
        <v>0</v>
      </c>
      <c r="M3646">
        <v>0</v>
      </c>
      <c r="O3646">
        <v>0</v>
      </c>
    </row>
    <row r="3647" spans="3:15" x14ac:dyDescent="0.25">
      <c r="C3647" t="s">
        <v>481</v>
      </c>
      <c r="D3647" t="s">
        <v>176</v>
      </c>
      <c r="E3647">
        <v>190030</v>
      </c>
      <c r="H3647" t="s">
        <v>2359</v>
      </c>
      <c r="K3647">
        <v>0</v>
      </c>
      <c r="M3647">
        <v>0</v>
      </c>
      <c r="O3647">
        <v>0</v>
      </c>
    </row>
    <row r="3648" spans="3:15" x14ac:dyDescent="0.25">
      <c r="C3648" t="s">
        <v>481</v>
      </c>
      <c r="D3648" t="s">
        <v>176</v>
      </c>
      <c r="E3648">
        <v>190031</v>
      </c>
      <c r="H3648" t="s">
        <v>2360</v>
      </c>
      <c r="K3648">
        <v>0</v>
      </c>
      <c r="M3648">
        <v>0</v>
      </c>
      <c r="O3648">
        <v>0</v>
      </c>
    </row>
    <row r="3649" spans="1:18" x14ac:dyDescent="0.25">
      <c r="C3649" t="s">
        <v>481</v>
      </c>
      <c r="D3649" t="s">
        <v>176</v>
      </c>
      <c r="E3649">
        <v>190032</v>
      </c>
      <c r="H3649" t="s">
        <v>2361</v>
      </c>
      <c r="K3649">
        <v>0</v>
      </c>
      <c r="M3649">
        <v>0</v>
      </c>
      <c r="O3649">
        <v>0</v>
      </c>
    </row>
    <row r="3650" spans="1:18" x14ac:dyDescent="0.25">
      <c r="C3650" t="s">
        <v>481</v>
      </c>
      <c r="D3650" t="s">
        <v>176</v>
      </c>
      <c r="E3650">
        <v>190033</v>
      </c>
      <c r="H3650" t="s">
        <v>2362</v>
      </c>
      <c r="K3650">
        <v>0</v>
      </c>
      <c r="M3650">
        <v>0</v>
      </c>
      <c r="O3650">
        <v>0</v>
      </c>
    </row>
    <row r="3651" spans="1:18" x14ac:dyDescent="0.25">
      <c r="C3651" t="s">
        <v>481</v>
      </c>
      <c r="D3651" t="s">
        <v>176</v>
      </c>
      <c r="E3651">
        <v>190034</v>
      </c>
      <c r="H3651" t="s">
        <v>2363</v>
      </c>
      <c r="K3651">
        <v>0</v>
      </c>
      <c r="M3651">
        <v>0</v>
      </c>
      <c r="O3651">
        <v>0</v>
      </c>
    </row>
    <row r="3652" spans="1:18" x14ac:dyDescent="0.25">
      <c r="C3652" t="s">
        <v>481</v>
      </c>
      <c r="D3652" t="s">
        <v>176</v>
      </c>
      <c r="E3652">
        <v>190035</v>
      </c>
      <c r="H3652" t="s">
        <v>2364</v>
      </c>
      <c r="K3652">
        <v>0</v>
      </c>
      <c r="M3652">
        <v>0</v>
      </c>
      <c r="O3652">
        <v>0</v>
      </c>
    </row>
    <row r="3653" spans="1:18" x14ac:dyDescent="0.25">
      <c r="E3653" t="s">
        <v>2365</v>
      </c>
      <c r="K3653">
        <v>0</v>
      </c>
      <c r="M3653">
        <v>0</v>
      </c>
      <c r="O3653">
        <v>0</v>
      </c>
      <c r="R3653" t="s">
        <v>467</v>
      </c>
    </row>
    <row r="3654" spans="1:18" x14ac:dyDescent="0.25">
      <c r="E3654" t="s">
        <v>2366</v>
      </c>
    </row>
    <row r="3658" spans="1:18" x14ac:dyDescent="0.25">
      <c r="A3658" t="s">
        <v>2711</v>
      </c>
    </row>
    <row r="3659" spans="1:18" x14ac:dyDescent="0.25">
      <c r="A3659" t="s">
        <v>2367</v>
      </c>
    </row>
    <row r="3661" spans="1:18" x14ac:dyDescent="0.25">
      <c r="A3661" t="s">
        <v>173</v>
      </c>
      <c r="F3661" t="s">
        <v>481</v>
      </c>
      <c r="G3661" t="s">
        <v>175</v>
      </c>
      <c r="I3661" t="s">
        <v>176</v>
      </c>
      <c r="N3661" t="s">
        <v>177</v>
      </c>
      <c r="P3661" t="s">
        <v>11</v>
      </c>
    </row>
    <row r="3663" spans="1:18" x14ac:dyDescent="0.25">
      <c r="B3663" t="s">
        <v>178</v>
      </c>
      <c r="C3663" t="s">
        <v>179</v>
      </c>
      <c r="D3663" t="s">
        <v>180</v>
      </c>
      <c r="E3663" t="s">
        <v>181</v>
      </c>
      <c r="J3663" t="s">
        <v>182</v>
      </c>
      <c r="L3663" t="s">
        <v>183</v>
      </c>
      <c r="O3663" t="s">
        <v>184</v>
      </c>
      <c r="Q3663" t="s">
        <v>185</v>
      </c>
      <c r="R3663" t="s">
        <v>186</v>
      </c>
    </row>
    <row r="3664" spans="1:18" x14ac:dyDescent="0.25">
      <c r="B3664" t="s">
        <v>187</v>
      </c>
      <c r="C3664" t="s">
        <v>188</v>
      </c>
      <c r="D3664" t="s">
        <v>189</v>
      </c>
      <c r="J3664" t="s">
        <v>2707</v>
      </c>
      <c r="L3664" t="s">
        <v>190</v>
      </c>
      <c r="O3664" t="s">
        <v>192</v>
      </c>
      <c r="Q3664" t="s">
        <v>193</v>
      </c>
      <c r="R3664" t="s">
        <v>194</v>
      </c>
    </row>
    <row r="3666" spans="3:15" x14ac:dyDescent="0.25">
      <c r="E3666" t="s">
        <v>471</v>
      </c>
    </row>
    <row r="3667" spans="3:15" x14ac:dyDescent="0.25">
      <c r="E3667" t="s">
        <v>472</v>
      </c>
    </row>
    <row r="3668" spans="3:15" x14ac:dyDescent="0.25">
      <c r="C3668" t="s">
        <v>481</v>
      </c>
      <c r="D3668" t="s">
        <v>176</v>
      </c>
      <c r="E3668">
        <v>120104</v>
      </c>
      <c r="H3668" t="s">
        <v>2368</v>
      </c>
      <c r="K3668">
        <v>0</v>
      </c>
      <c r="M3668">
        <v>0</v>
      </c>
      <c r="O3668">
        <v>0</v>
      </c>
    </row>
    <row r="3669" spans="3:15" x14ac:dyDescent="0.25">
      <c r="C3669" t="s">
        <v>481</v>
      </c>
      <c r="D3669" t="s">
        <v>176</v>
      </c>
      <c r="E3669">
        <v>133247</v>
      </c>
      <c r="H3669" t="s">
        <v>2369</v>
      </c>
      <c r="K3669">
        <v>0</v>
      </c>
      <c r="M3669">
        <v>0</v>
      </c>
      <c r="O3669">
        <v>0</v>
      </c>
    </row>
    <row r="3670" spans="3:15" x14ac:dyDescent="0.25">
      <c r="C3670" t="s">
        <v>481</v>
      </c>
      <c r="D3670" t="s">
        <v>176</v>
      </c>
      <c r="E3670">
        <v>135155</v>
      </c>
      <c r="H3670" t="s">
        <v>2370</v>
      </c>
      <c r="K3670">
        <v>0</v>
      </c>
      <c r="M3670">
        <v>0</v>
      </c>
      <c r="O3670">
        <v>0</v>
      </c>
    </row>
    <row r="3671" spans="3:15" x14ac:dyDescent="0.25">
      <c r="C3671" t="s">
        <v>481</v>
      </c>
      <c r="D3671" t="s">
        <v>176</v>
      </c>
      <c r="E3671">
        <v>135203</v>
      </c>
      <c r="H3671" t="s">
        <v>1797</v>
      </c>
      <c r="K3671">
        <v>0</v>
      </c>
      <c r="M3671">
        <v>0</v>
      </c>
      <c r="O3671">
        <v>0</v>
      </c>
    </row>
    <row r="3672" spans="3:15" x14ac:dyDescent="0.25">
      <c r="C3672" t="s">
        <v>481</v>
      </c>
      <c r="D3672" t="s">
        <v>176</v>
      </c>
      <c r="E3672">
        <v>135705</v>
      </c>
      <c r="H3672" t="s">
        <v>2371</v>
      </c>
      <c r="K3672">
        <v>0</v>
      </c>
      <c r="M3672">
        <v>0</v>
      </c>
      <c r="O3672">
        <v>0</v>
      </c>
    </row>
    <row r="3673" spans="3:15" x14ac:dyDescent="0.25">
      <c r="C3673" t="s">
        <v>481</v>
      </c>
      <c r="D3673" t="s">
        <v>176</v>
      </c>
      <c r="E3673">
        <v>135807</v>
      </c>
      <c r="H3673" t="s">
        <v>2372</v>
      </c>
      <c r="K3673">
        <v>0</v>
      </c>
      <c r="M3673">
        <v>0</v>
      </c>
      <c r="O3673">
        <v>0</v>
      </c>
    </row>
    <row r="3674" spans="3:15" x14ac:dyDescent="0.25">
      <c r="C3674" t="s">
        <v>481</v>
      </c>
      <c r="D3674" t="s">
        <v>176</v>
      </c>
      <c r="E3674">
        <v>138703</v>
      </c>
      <c r="H3674" t="s">
        <v>2373</v>
      </c>
      <c r="K3674">
        <v>0</v>
      </c>
      <c r="M3674">
        <v>0</v>
      </c>
      <c r="O3674">
        <v>0</v>
      </c>
    </row>
    <row r="3675" spans="3:15" x14ac:dyDescent="0.25">
      <c r="C3675" t="s">
        <v>481</v>
      </c>
      <c r="D3675" t="s">
        <v>176</v>
      </c>
      <c r="E3675">
        <v>138704</v>
      </c>
      <c r="H3675" t="s">
        <v>1803</v>
      </c>
      <c r="K3675">
        <v>0</v>
      </c>
      <c r="M3675">
        <v>0</v>
      </c>
      <c r="O3675">
        <v>0</v>
      </c>
    </row>
    <row r="3676" spans="3:15" x14ac:dyDescent="0.25">
      <c r="C3676" t="s">
        <v>481</v>
      </c>
      <c r="D3676" t="s">
        <v>176</v>
      </c>
      <c r="E3676">
        <v>138705</v>
      </c>
      <c r="H3676" t="s">
        <v>2374</v>
      </c>
      <c r="K3676">
        <v>0</v>
      </c>
      <c r="M3676">
        <v>0</v>
      </c>
      <c r="O3676">
        <v>0</v>
      </c>
    </row>
    <row r="3677" spans="3:15" x14ac:dyDescent="0.25">
      <c r="C3677" t="s">
        <v>481</v>
      </c>
      <c r="D3677" t="s">
        <v>176</v>
      </c>
      <c r="E3677">
        <v>140809</v>
      </c>
      <c r="H3677" t="s">
        <v>2375</v>
      </c>
      <c r="K3677">
        <v>0</v>
      </c>
      <c r="M3677">
        <v>0</v>
      </c>
      <c r="O3677">
        <v>0</v>
      </c>
    </row>
    <row r="3678" spans="3:15" x14ac:dyDescent="0.25">
      <c r="C3678" t="s">
        <v>481</v>
      </c>
      <c r="D3678" t="s">
        <v>176</v>
      </c>
      <c r="E3678">
        <v>140810</v>
      </c>
      <c r="H3678" t="s">
        <v>2376</v>
      </c>
      <c r="K3678">
        <v>0</v>
      </c>
      <c r="M3678">
        <v>0</v>
      </c>
      <c r="O3678">
        <v>0</v>
      </c>
    </row>
    <row r="3679" spans="3:15" x14ac:dyDescent="0.25">
      <c r="C3679" t="s">
        <v>481</v>
      </c>
      <c r="D3679" t="s">
        <v>176</v>
      </c>
      <c r="E3679">
        <v>190036</v>
      </c>
      <c r="H3679" t="s">
        <v>2377</v>
      </c>
      <c r="K3679">
        <v>0</v>
      </c>
      <c r="M3679">
        <v>0</v>
      </c>
      <c r="O3679">
        <v>0</v>
      </c>
    </row>
    <row r="3680" spans="3:15" x14ac:dyDescent="0.25">
      <c r="C3680" t="s">
        <v>481</v>
      </c>
      <c r="D3680" t="s">
        <v>176</v>
      </c>
      <c r="E3680">
        <v>190037</v>
      </c>
      <c r="H3680" t="s">
        <v>2378</v>
      </c>
      <c r="K3680">
        <v>0</v>
      </c>
      <c r="M3680">
        <v>0</v>
      </c>
      <c r="O3680">
        <v>0</v>
      </c>
    </row>
    <row r="3681" spans="3:15" x14ac:dyDescent="0.25">
      <c r="C3681" t="s">
        <v>481</v>
      </c>
      <c r="D3681" t="s">
        <v>176</v>
      </c>
      <c r="E3681">
        <v>190038</v>
      </c>
      <c r="H3681" t="s">
        <v>2379</v>
      </c>
      <c r="K3681">
        <v>0</v>
      </c>
      <c r="M3681">
        <v>0</v>
      </c>
      <c r="O3681">
        <v>0</v>
      </c>
    </row>
    <row r="3682" spans="3:15" x14ac:dyDescent="0.25">
      <c r="C3682" t="s">
        <v>481</v>
      </c>
      <c r="D3682" t="s">
        <v>176</v>
      </c>
      <c r="E3682">
        <v>190039</v>
      </c>
      <c r="H3682" t="s">
        <v>2380</v>
      </c>
      <c r="K3682">
        <v>0</v>
      </c>
      <c r="M3682">
        <v>0</v>
      </c>
      <c r="O3682">
        <v>0</v>
      </c>
    </row>
    <row r="3683" spans="3:15" x14ac:dyDescent="0.25">
      <c r="C3683" t="s">
        <v>481</v>
      </c>
      <c r="D3683" t="s">
        <v>176</v>
      </c>
      <c r="E3683">
        <v>190040</v>
      </c>
      <c r="H3683" t="s">
        <v>2381</v>
      </c>
      <c r="K3683">
        <v>0</v>
      </c>
      <c r="M3683">
        <v>0</v>
      </c>
      <c r="O3683">
        <v>0</v>
      </c>
    </row>
    <row r="3684" spans="3:15" x14ac:dyDescent="0.25">
      <c r="C3684" t="s">
        <v>481</v>
      </c>
      <c r="D3684" t="s">
        <v>176</v>
      </c>
      <c r="E3684">
        <v>190041</v>
      </c>
      <c r="H3684" t="s">
        <v>2382</v>
      </c>
      <c r="K3684">
        <v>0</v>
      </c>
      <c r="M3684">
        <v>0</v>
      </c>
      <c r="O3684">
        <v>0</v>
      </c>
    </row>
    <row r="3685" spans="3:15" x14ac:dyDescent="0.25">
      <c r="C3685" t="s">
        <v>481</v>
      </c>
      <c r="D3685" t="s">
        <v>176</v>
      </c>
      <c r="E3685">
        <v>200770</v>
      </c>
      <c r="H3685" t="s">
        <v>2383</v>
      </c>
      <c r="K3685">
        <v>0</v>
      </c>
      <c r="M3685">
        <v>0</v>
      </c>
      <c r="O3685">
        <v>0</v>
      </c>
    </row>
    <row r="3686" spans="3:15" x14ac:dyDescent="0.25">
      <c r="C3686" t="s">
        <v>481</v>
      </c>
      <c r="D3686" t="s">
        <v>176</v>
      </c>
      <c r="E3686">
        <v>228249</v>
      </c>
      <c r="H3686" t="s">
        <v>2384</v>
      </c>
      <c r="K3686">
        <v>0</v>
      </c>
      <c r="M3686">
        <v>0</v>
      </c>
      <c r="O3686">
        <v>0</v>
      </c>
    </row>
    <row r="3687" spans="3:15" x14ac:dyDescent="0.25">
      <c r="C3687" t="s">
        <v>481</v>
      </c>
      <c r="D3687" t="s">
        <v>176</v>
      </c>
      <c r="E3687">
        <v>420101</v>
      </c>
      <c r="H3687" t="s">
        <v>2385</v>
      </c>
      <c r="K3687">
        <v>0</v>
      </c>
      <c r="M3687">
        <v>0</v>
      </c>
      <c r="O3687">
        <v>0</v>
      </c>
    </row>
    <row r="3688" spans="3:15" x14ac:dyDescent="0.25">
      <c r="C3688" t="s">
        <v>481</v>
      </c>
      <c r="D3688" t="s">
        <v>176</v>
      </c>
      <c r="E3688">
        <v>420306</v>
      </c>
      <c r="H3688" t="s">
        <v>2386</v>
      </c>
      <c r="K3688">
        <v>0</v>
      </c>
      <c r="M3688">
        <v>0</v>
      </c>
      <c r="O3688">
        <v>0</v>
      </c>
    </row>
    <row r="3689" spans="3:15" x14ac:dyDescent="0.25">
      <c r="C3689" t="s">
        <v>481</v>
      </c>
      <c r="D3689" t="s">
        <v>176</v>
      </c>
      <c r="E3689">
        <v>420905</v>
      </c>
      <c r="H3689" t="s">
        <v>2387</v>
      </c>
      <c r="K3689">
        <v>0</v>
      </c>
      <c r="M3689">
        <v>0</v>
      </c>
      <c r="O3689">
        <v>0</v>
      </c>
    </row>
    <row r="3690" spans="3:15" x14ac:dyDescent="0.25">
      <c r="C3690" t="s">
        <v>481</v>
      </c>
      <c r="D3690" t="s">
        <v>176</v>
      </c>
      <c r="E3690">
        <v>420906</v>
      </c>
      <c r="H3690" t="s">
        <v>2388</v>
      </c>
      <c r="K3690">
        <v>0</v>
      </c>
      <c r="M3690">
        <v>0</v>
      </c>
      <c r="O3690">
        <v>0</v>
      </c>
    </row>
    <row r="3691" spans="3:15" x14ac:dyDescent="0.25">
      <c r="C3691" t="s">
        <v>481</v>
      </c>
      <c r="D3691" t="s">
        <v>176</v>
      </c>
      <c r="E3691">
        <v>421201</v>
      </c>
      <c r="H3691" t="s">
        <v>1652</v>
      </c>
      <c r="K3691">
        <v>0</v>
      </c>
      <c r="M3691">
        <v>0</v>
      </c>
      <c r="O3691">
        <v>0</v>
      </c>
    </row>
    <row r="3692" spans="3:15" x14ac:dyDescent="0.25">
      <c r="C3692" t="s">
        <v>481</v>
      </c>
      <c r="D3692" t="s">
        <v>176</v>
      </c>
      <c r="E3692">
        <v>2400012</v>
      </c>
      <c r="H3692" t="s">
        <v>2137</v>
      </c>
      <c r="K3692">
        <v>0</v>
      </c>
      <c r="M3692">
        <v>0</v>
      </c>
      <c r="O3692">
        <v>0</v>
      </c>
    </row>
    <row r="3693" spans="3:15" x14ac:dyDescent="0.25">
      <c r="C3693" t="s">
        <v>481</v>
      </c>
      <c r="D3693" t="s">
        <v>176</v>
      </c>
      <c r="E3693">
        <v>4220402</v>
      </c>
      <c r="H3693" t="s">
        <v>1634</v>
      </c>
      <c r="K3693">
        <v>0</v>
      </c>
      <c r="M3693">
        <v>0</v>
      </c>
      <c r="O3693">
        <v>0</v>
      </c>
    </row>
    <row r="3694" spans="3:15" x14ac:dyDescent="0.25">
      <c r="C3694" t="s">
        <v>481</v>
      </c>
      <c r="D3694" t="s">
        <v>176</v>
      </c>
      <c r="E3694">
        <v>10000017</v>
      </c>
      <c r="H3694" t="s">
        <v>2389</v>
      </c>
      <c r="K3694">
        <v>0</v>
      </c>
      <c r="M3694">
        <v>0</v>
      </c>
      <c r="O3694">
        <v>0</v>
      </c>
    </row>
    <row r="3695" spans="3:15" x14ac:dyDescent="0.25">
      <c r="C3695" t="s">
        <v>481</v>
      </c>
      <c r="D3695" t="s">
        <v>176</v>
      </c>
      <c r="E3695">
        <v>10000117</v>
      </c>
      <c r="H3695" t="s">
        <v>2390</v>
      </c>
      <c r="K3695">
        <v>0</v>
      </c>
      <c r="M3695">
        <v>0</v>
      </c>
      <c r="O3695">
        <v>0</v>
      </c>
    </row>
    <row r="3696" spans="3:15" x14ac:dyDescent="0.25">
      <c r="C3696" t="s">
        <v>481</v>
      </c>
      <c r="D3696" t="s">
        <v>176</v>
      </c>
      <c r="E3696">
        <v>10000217</v>
      </c>
      <c r="H3696" t="s">
        <v>2391</v>
      </c>
      <c r="K3696">
        <v>0</v>
      </c>
      <c r="M3696">
        <v>0</v>
      </c>
      <c r="O3696">
        <v>0</v>
      </c>
    </row>
    <row r="3697" spans="3:15" x14ac:dyDescent="0.25">
      <c r="C3697" t="s">
        <v>481</v>
      </c>
      <c r="D3697" t="s">
        <v>176</v>
      </c>
      <c r="E3697">
        <v>10000317</v>
      </c>
      <c r="H3697" t="s">
        <v>2392</v>
      </c>
      <c r="K3697">
        <v>0</v>
      </c>
      <c r="M3697">
        <v>0</v>
      </c>
      <c r="O3697">
        <v>0</v>
      </c>
    </row>
    <row r="3698" spans="3:15" x14ac:dyDescent="0.25">
      <c r="C3698" t="s">
        <v>481</v>
      </c>
      <c r="D3698" t="s">
        <v>176</v>
      </c>
      <c r="E3698">
        <v>10000417</v>
      </c>
      <c r="H3698" t="s">
        <v>2393</v>
      </c>
      <c r="K3698">
        <v>0</v>
      </c>
      <c r="M3698">
        <v>0</v>
      </c>
      <c r="O3698">
        <v>0</v>
      </c>
    </row>
    <row r="3699" spans="3:15" x14ac:dyDescent="0.25">
      <c r="C3699" t="s">
        <v>481</v>
      </c>
      <c r="D3699" t="s">
        <v>176</v>
      </c>
      <c r="E3699">
        <v>10000517</v>
      </c>
      <c r="H3699" t="s">
        <v>2394</v>
      </c>
      <c r="K3699">
        <v>0</v>
      </c>
      <c r="M3699">
        <v>0</v>
      </c>
      <c r="O3699">
        <v>0</v>
      </c>
    </row>
    <row r="3700" spans="3:15" x14ac:dyDescent="0.25">
      <c r="C3700" t="s">
        <v>481</v>
      </c>
      <c r="D3700" t="s">
        <v>176</v>
      </c>
      <c r="E3700">
        <v>10000617</v>
      </c>
      <c r="H3700" t="s">
        <v>2395</v>
      </c>
      <c r="K3700">
        <v>0</v>
      </c>
      <c r="M3700">
        <v>0</v>
      </c>
      <c r="O3700">
        <v>0</v>
      </c>
    </row>
    <row r="3701" spans="3:15" x14ac:dyDescent="0.25">
      <c r="C3701" t="s">
        <v>481</v>
      </c>
      <c r="D3701" t="s">
        <v>176</v>
      </c>
      <c r="E3701">
        <v>10000717</v>
      </c>
      <c r="H3701" t="s">
        <v>2396</v>
      </c>
      <c r="K3701">
        <v>0</v>
      </c>
      <c r="M3701">
        <v>0</v>
      </c>
      <c r="O3701">
        <v>0</v>
      </c>
    </row>
    <row r="3702" spans="3:15" x14ac:dyDescent="0.25">
      <c r="C3702" t="s">
        <v>481</v>
      </c>
      <c r="D3702" t="s">
        <v>176</v>
      </c>
      <c r="E3702">
        <v>10000817</v>
      </c>
      <c r="H3702" t="s">
        <v>2397</v>
      </c>
      <c r="K3702">
        <v>0</v>
      </c>
      <c r="M3702">
        <v>0</v>
      </c>
      <c r="O3702">
        <v>0</v>
      </c>
    </row>
    <row r="3703" spans="3:15" x14ac:dyDescent="0.25">
      <c r="C3703" t="s">
        <v>481</v>
      </c>
      <c r="D3703" t="s">
        <v>176</v>
      </c>
      <c r="E3703">
        <v>10000917</v>
      </c>
      <c r="H3703" t="s">
        <v>2398</v>
      </c>
      <c r="K3703">
        <v>0</v>
      </c>
      <c r="M3703">
        <v>0</v>
      </c>
      <c r="O3703">
        <v>0</v>
      </c>
    </row>
    <row r="3704" spans="3:15" x14ac:dyDescent="0.25">
      <c r="C3704" t="s">
        <v>481</v>
      </c>
      <c r="D3704" t="s">
        <v>176</v>
      </c>
      <c r="E3704">
        <v>10001017</v>
      </c>
      <c r="H3704" t="s">
        <v>2399</v>
      </c>
      <c r="K3704">
        <v>0</v>
      </c>
      <c r="M3704">
        <v>0</v>
      </c>
      <c r="O3704">
        <v>0</v>
      </c>
    </row>
    <row r="3705" spans="3:15" x14ac:dyDescent="0.25">
      <c r="C3705" t="s">
        <v>481</v>
      </c>
      <c r="D3705" t="s">
        <v>176</v>
      </c>
      <c r="E3705">
        <v>10001117</v>
      </c>
      <c r="H3705" t="s">
        <v>2400</v>
      </c>
      <c r="K3705">
        <v>0</v>
      </c>
      <c r="M3705">
        <v>0</v>
      </c>
      <c r="O3705">
        <v>0</v>
      </c>
    </row>
    <row r="3706" spans="3:15" x14ac:dyDescent="0.25">
      <c r="C3706" t="s">
        <v>481</v>
      </c>
      <c r="D3706" t="s">
        <v>176</v>
      </c>
      <c r="E3706">
        <v>10001217</v>
      </c>
      <c r="H3706" t="s">
        <v>2401</v>
      </c>
      <c r="K3706">
        <v>0</v>
      </c>
      <c r="M3706">
        <v>0</v>
      </c>
      <c r="O3706">
        <v>0</v>
      </c>
    </row>
    <row r="3707" spans="3:15" x14ac:dyDescent="0.25">
      <c r="C3707" t="s">
        <v>481</v>
      </c>
      <c r="D3707" t="s">
        <v>176</v>
      </c>
      <c r="E3707">
        <v>10001317</v>
      </c>
      <c r="H3707" t="s">
        <v>2402</v>
      </c>
      <c r="K3707">
        <v>0</v>
      </c>
      <c r="M3707">
        <v>0</v>
      </c>
      <c r="O3707">
        <v>0</v>
      </c>
    </row>
    <row r="3708" spans="3:15" x14ac:dyDescent="0.25">
      <c r="C3708" t="s">
        <v>481</v>
      </c>
      <c r="D3708" t="s">
        <v>176</v>
      </c>
      <c r="E3708">
        <v>10001417</v>
      </c>
      <c r="H3708" t="s">
        <v>2403</v>
      </c>
      <c r="K3708">
        <v>0</v>
      </c>
      <c r="M3708">
        <v>0</v>
      </c>
      <c r="O3708">
        <v>0</v>
      </c>
    </row>
    <row r="3709" spans="3:15" x14ac:dyDescent="0.25">
      <c r="C3709" t="s">
        <v>481</v>
      </c>
      <c r="D3709" t="s">
        <v>176</v>
      </c>
      <c r="E3709">
        <v>10001517</v>
      </c>
      <c r="H3709" t="s">
        <v>2404</v>
      </c>
      <c r="K3709">
        <v>0</v>
      </c>
      <c r="M3709">
        <v>0</v>
      </c>
      <c r="O3709">
        <v>0</v>
      </c>
    </row>
    <row r="3710" spans="3:15" x14ac:dyDescent="0.25">
      <c r="C3710" t="s">
        <v>481</v>
      </c>
      <c r="D3710" t="s">
        <v>176</v>
      </c>
      <c r="E3710">
        <v>10001617</v>
      </c>
      <c r="H3710" t="s">
        <v>2405</v>
      </c>
      <c r="K3710">
        <v>0</v>
      </c>
      <c r="M3710">
        <v>0</v>
      </c>
      <c r="O3710">
        <v>0</v>
      </c>
    </row>
    <row r="3711" spans="3:15" x14ac:dyDescent="0.25">
      <c r="C3711" t="s">
        <v>481</v>
      </c>
      <c r="D3711" t="s">
        <v>176</v>
      </c>
      <c r="E3711">
        <v>10001717</v>
      </c>
      <c r="H3711" t="s">
        <v>2406</v>
      </c>
      <c r="K3711">
        <v>0</v>
      </c>
      <c r="M3711">
        <v>0</v>
      </c>
      <c r="O3711">
        <v>0</v>
      </c>
    </row>
    <row r="3712" spans="3:15" x14ac:dyDescent="0.25">
      <c r="C3712" t="s">
        <v>481</v>
      </c>
      <c r="D3712" t="s">
        <v>176</v>
      </c>
      <c r="E3712">
        <v>10001817</v>
      </c>
      <c r="H3712" t="s">
        <v>2407</v>
      </c>
      <c r="K3712">
        <v>0</v>
      </c>
      <c r="M3712">
        <v>0</v>
      </c>
      <c r="O3712">
        <v>0</v>
      </c>
    </row>
    <row r="3713" spans="3:15" x14ac:dyDescent="0.25">
      <c r="C3713" t="s">
        <v>481</v>
      </c>
      <c r="D3713" t="s">
        <v>176</v>
      </c>
      <c r="E3713">
        <v>10001917</v>
      </c>
      <c r="H3713" t="s">
        <v>2408</v>
      </c>
      <c r="K3713">
        <v>0</v>
      </c>
      <c r="M3713">
        <v>0</v>
      </c>
      <c r="O3713">
        <v>0</v>
      </c>
    </row>
    <row r="3714" spans="3:15" x14ac:dyDescent="0.25">
      <c r="C3714" t="s">
        <v>481</v>
      </c>
      <c r="D3714" t="s">
        <v>176</v>
      </c>
      <c r="E3714">
        <v>10002017</v>
      </c>
      <c r="H3714" t="s">
        <v>2409</v>
      </c>
      <c r="K3714">
        <v>0</v>
      </c>
      <c r="M3714">
        <v>0</v>
      </c>
      <c r="O3714">
        <v>0</v>
      </c>
    </row>
    <row r="3715" spans="3:15" x14ac:dyDescent="0.25">
      <c r="C3715" t="s">
        <v>481</v>
      </c>
      <c r="D3715" t="s">
        <v>176</v>
      </c>
      <c r="E3715">
        <v>10002117</v>
      </c>
      <c r="H3715" t="s">
        <v>2410</v>
      </c>
      <c r="K3715">
        <v>0</v>
      </c>
      <c r="M3715">
        <v>0</v>
      </c>
      <c r="O3715">
        <v>0</v>
      </c>
    </row>
    <row r="3716" spans="3:15" x14ac:dyDescent="0.25">
      <c r="C3716" t="s">
        <v>481</v>
      </c>
      <c r="D3716" t="s">
        <v>176</v>
      </c>
      <c r="E3716">
        <v>11000017</v>
      </c>
      <c r="H3716" t="s">
        <v>2411</v>
      </c>
      <c r="K3716">
        <v>0</v>
      </c>
      <c r="M3716">
        <v>0</v>
      </c>
      <c r="O3716">
        <v>0</v>
      </c>
    </row>
    <row r="3717" spans="3:15" x14ac:dyDescent="0.25">
      <c r="C3717" t="s">
        <v>481</v>
      </c>
      <c r="D3717" t="s">
        <v>176</v>
      </c>
      <c r="E3717">
        <v>11000217</v>
      </c>
      <c r="H3717" t="s">
        <v>862</v>
      </c>
      <c r="K3717" s="40">
        <v>4860607.4400000004</v>
      </c>
      <c r="M3717" s="40">
        <v>4860607.4400000004</v>
      </c>
      <c r="O3717">
        <v>0</v>
      </c>
    </row>
    <row r="3718" spans="3:15" x14ac:dyDescent="0.25">
      <c r="C3718" t="s">
        <v>481</v>
      </c>
      <c r="D3718" t="s">
        <v>176</v>
      </c>
      <c r="E3718">
        <v>12000017</v>
      </c>
      <c r="H3718" t="s">
        <v>2412</v>
      </c>
      <c r="K3718">
        <v>0</v>
      </c>
      <c r="M3718">
        <v>0</v>
      </c>
      <c r="O3718">
        <v>0</v>
      </c>
    </row>
    <row r="3719" spans="3:15" x14ac:dyDescent="0.25">
      <c r="C3719" t="s">
        <v>481</v>
      </c>
      <c r="D3719" t="s">
        <v>176</v>
      </c>
      <c r="E3719">
        <v>12000117</v>
      </c>
      <c r="H3719" t="s">
        <v>2413</v>
      </c>
      <c r="K3719">
        <v>0</v>
      </c>
      <c r="M3719">
        <v>0</v>
      </c>
      <c r="O3719">
        <v>0</v>
      </c>
    </row>
    <row r="3720" spans="3:15" x14ac:dyDescent="0.25">
      <c r="C3720" t="s">
        <v>481</v>
      </c>
      <c r="D3720" t="s">
        <v>176</v>
      </c>
      <c r="E3720">
        <v>13000017</v>
      </c>
      <c r="H3720" t="s">
        <v>863</v>
      </c>
      <c r="K3720" s="40">
        <v>918919.15</v>
      </c>
      <c r="M3720" s="40">
        <v>918919.15</v>
      </c>
      <c r="O3720">
        <v>0</v>
      </c>
    </row>
    <row r="3721" spans="3:15" x14ac:dyDescent="0.25">
      <c r="C3721" t="s">
        <v>481</v>
      </c>
      <c r="D3721" t="s">
        <v>176</v>
      </c>
      <c r="E3721">
        <v>13000117</v>
      </c>
      <c r="H3721" t="s">
        <v>864</v>
      </c>
      <c r="K3721" s="40">
        <v>454783.51</v>
      </c>
      <c r="M3721" s="40">
        <v>454783.51</v>
      </c>
      <c r="O3721">
        <v>0</v>
      </c>
    </row>
    <row r="3722" spans="3:15" x14ac:dyDescent="0.25">
      <c r="C3722" t="s">
        <v>481</v>
      </c>
      <c r="D3722" t="s">
        <v>176</v>
      </c>
      <c r="E3722">
        <v>13000217</v>
      </c>
      <c r="H3722" t="s">
        <v>865</v>
      </c>
      <c r="K3722" s="40">
        <v>-2621038.5299999998</v>
      </c>
      <c r="M3722" s="40">
        <v>-2621038.5299999998</v>
      </c>
      <c r="O3722">
        <v>0</v>
      </c>
    </row>
    <row r="3723" spans="3:15" x14ac:dyDescent="0.25">
      <c r="C3723" t="s">
        <v>481</v>
      </c>
      <c r="D3723" t="s">
        <v>176</v>
      </c>
      <c r="E3723">
        <v>13000317</v>
      </c>
      <c r="H3723" t="s">
        <v>866</v>
      </c>
      <c r="K3723" s="40">
        <v>-4367812.53</v>
      </c>
      <c r="M3723" s="40">
        <v>-4367812.53</v>
      </c>
      <c r="O3723">
        <v>0</v>
      </c>
    </row>
    <row r="3724" spans="3:15" x14ac:dyDescent="0.25">
      <c r="C3724" t="s">
        <v>481</v>
      </c>
      <c r="D3724" t="s">
        <v>176</v>
      </c>
      <c r="E3724">
        <v>13000417</v>
      </c>
      <c r="H3724" t="s">
        <v>867</v>
      </c>
      <c r="K3724" s="40">
        <v>4367812.53</v>
      </c>
      <c r="M3724" s="40">
        <v>4367812.53</v>
      </c>
      <c r="O3724">
        <v>0</v>
      </c>
    </row>
    <row r="3725" spans="3:15" x14ac:dyDescent="0.25">
      <c r="C3725" t="s">
        <v>481</v>
      </c>
      <c r="D3725" t="s">
        <v>176</v>
      </c>
      <c r="E3725">
        <v>13301017</v>
      </c>
      <c r="H3725" t="s">
        <v>868</v>
      </c>
      <c r="K3725" s="40">
        <v>43430990.979999997</v>
      </c>
      <c r="M3725" s="40">
        <v>43430990.979999997</v>
      </c>
      <c r="O3725">
        <v>0</v>
      </c>
    </row>
    <row r="3726" spans="3:15" x14ac:dyDescent="0.25">
      <c r="C3726" t="s">
        <v>481</v>
      </c>
      <c r="D3726" t="s">
        <v>176</v>
      </c>
      <c r="E3726">
        <v>13501317</v>
      </c>
      <c r="H3726" t="s">
        <v>869</v>
      </c>
      <c r="K3726" s="40">
        <v>57114.73</v>
      </c>
      <c r="M3726" s="40">
        <v>57114.73</v>
      </c>
      <c r="O3726">
        <v>0</v>
      </c>
    </row>
    <row r="3727" spans="3:15" x14ac:dyDescent="0.25">
      <c r="C3727" t="s">
        <v>481</v>
      </c>
      <c r="D3727" t="s">
        <v>176</v>
      </c>
      <c r="E3727">
        <v>13830517</v>
      </c>
      <c r="H3727" t="s">
        <v>870</v>
      </c>
      <c r="K3727" s="40">
        <v>800000000.35000002</v>
      </c>
      <c r="M3727" s="40">
        <v>800000000.35000002</v>
      </c>
      <c r="O3727">
        <v>0</v>
      </c>
    </row>
    <row r="3728" spans="3:15" x14ac:dyDescent="0.25">
      <c r="C3728" t="s">
        <v>481</v>
      </c>
      <c r="D3728" t="s">
        <v>176</v>
      </c>
      <c r="E3728">
        <v>13830617</v>
      </c>
      <c r="H3728" t="s">
        <v>871</v>
      </c>
      <c r="K3728" s="40">
        <v>161645.63</v>
      </c>
      <c r="M3728" s="40">
        <v>161645.63</v>
      </c>
      <c r="O3728">
        <v>0</v>
      </c>
    </row>
    <row r="3729" spans="3:15" x14ac:dyDescent="0.25">
      <c r="C3729" t="s">
        <v>481</v>
      </c>
      <c r="D3729" t="s">
        <v>176</v>
      </c>
      <c r="E3729">
        <v>13830817</v>
      </c>
      <c r="H3729" t="s">
        <v>578</v>
      </c>
      <c r="K3729" s="40">
        <v>-1750</v>
      </c>
      <c r="M3729" s="40">
        <v>-1750</v>
      </c>
      <c r="O3729">
        <v>0</v>
      </c>
    </row>
    <row r="3730" spans="3:15" x14ac:dyDescent="0.25">
      <c r="C3730" t="s">
        <v>481</v>
      </c>
      <c r="D3730" t="s">
        <v>176</v>
      </c>
      <c r="E3730">
        <v>13830917</v>
      </c>
      <c r="H3730" t="s">
        <v>473</v>
      </c>
      <c r="K3730" s="40">
        <v>3456863.51</v>
      </c>
      <c r="M3730" s="40">
        <v>3456863.51</v>
      </c>
      <c r="O3730">
        <v>0</v>
      </c>
    </row>
    <row r="3731" spans="3:15" x14ac:dyDescent="0.25">
      <c r="C3731" t="s">
        <v>481</v>
      </c>
      <c r="D3731" t="s">
        <v>176</v>
      </c>
      <c r="E3731">
        <v>13880017</v>
      </c>
      <c r="H3731" t="s">
        <v>872</v>
      </c>
      <c r="K3731" s="40">
        <v>20122908.27</v>
      </c>
      <c r="M3731" s="40">
        <v>20122908.27</v>
      </c>
      <c r="O3731">
        <v>0</v>
      </c>
    </row>
    <row r="3732" spans="3:15" x14ac:dyDescent="0.25">
      <c r="C3732" t="s">
        <v>481</v>
      </c>
      <c r="D3732" t="s">
        <v>176</v>
      </c>
      <c r="E3732">
        <v>13890517</v>
      </c>
      <c r="H3732" t="s">
        <v>544</v>
      </c>
      <c r="K3732" s="40">
        <v>303088.95</v>
      </c>
      <c r="M3732" s="40">
        <v>303088.95</v>
      </c>
      <c r="O3732">
        <v>0</v>
      </c>
    </row>
    <row r="3733" spans="3:15" x14ac:dyDescent="0.25">
      <c r="C3733" t="s">
        <v>481</v>
      </c>
      <c r="D3733" t="s">
        <v>176</v>
      </c>
      <c r="E3733">
        <v>13890617</v>
      </c>
      <c r="H3733" t="s">
        <v>545</v>
      </c>
      <c r="K3733" s="40">
        <v>16196.71</v>
      </c>
      <c r="M3733" s="40">
        <v>16196.71</v>
      </c>
      <c r="O3733">
        <v>0</v>
      </c>
    </row>
    <row r="3734" spans="3:15" x14ac:dyDescent="0.25">
      <c r="C3734" t="s">
        <v>481</v>
      </c>
      <c r="D3734" t="s">
        <v>176</v>
      </c>
      <c r="E3734">
        <v>14000017</v>
      </c>
      <c r="H3734" t="s">
        <v>873</v>
      </c>
      <c r="K3734" s="40">
        <v>62306.080000000002</v>
      </c>
      <c r="M3734" s="40">
        <v>62306.080000000002</v>
      </c>
      <c r="O3734">
        <v>0</v>
      </c>
    </row>
    <row r="3735" spans="3:15" x14ac:dyDescent="0.25">
      <c r="C3735" t="s">
        <v>481</v>
      </c>
      <c r="D3735" t="s">
        <v>176</v>
      </c>
      <c r="E3735">
        <v>14000117</v>
      </c>
      <c r="H3735" t="s">
        <v>874</v>
      </c>
      <c r="K3735" s="40">
        <v>157463.6</v>
      </c>
      <c r="M3735" s="40">
        <v>157463.6</v>
      </c>
      <c r="O3735">
        <v>0</v>
      </c>
    </row>
    <row r="3736" spans="3:15" x14ac:dyDescent="0.25">
      <c r="C3736" t="s">
        <v>481</v>
      </c>
      <c r="D3736" t="s">
        <v>176</v>
      </c>
      <c r="E3736">
        <v>14060017</v>
      </c>
      <c r="H3736" t="s">
        <v>2414</v>
      </c>
      <c r="K3736">
        <v>0</v>
      </c>
      <c r="M3736">
        <v>0</v>
      </c>
      <c r="O3736">
        <v>0</v>
      </c>
    </row>
    <row r="3737" spans="3:15" x14ac:dyDescent="0.25">
      <c r="C3737" t="s">
        <v>481</v>
      </c>
      <c r="D3737" t="s">
        <v>176</v>
      </c>
      <c r="E3737">
        <v>14060117</v>
      </c>
      <c r="H3737" t="s">
        <v>2415</v>
      </c>
      <c r="K3737">
        <v>0</v>
      </c>
      <c r="M3737">
        <v>0</v>
      </c>
      <c r="O3737">
        <v>0</v>
      </c>
    </row>
    <row r="3738" spans="3:15" x14ac:dyDescent="0.25">
      <c r="C3738" t="s">
        <v>481</v>
      </c>
      <c r="D3738" t="s">
        <v>176</v>
      </c>
      <c r="E3738">
        <v>15000417</v>
      </c>
      <c r="H3738" t="s">
        <v>2416</v>
      </c>
      <c r="K3738">
        <v>0</v>
      </c>
      <c r="M3738">
        <v>0</v>
      </c>
      <c r="O3738">
        <v>0</v>
      </c>
    </row>
    <row r="3739" spans="3:15" x14ac:dyDescent="0.25">
      <c r="C3739" t="s">
        <v>481</v>
      </c>
      <c r="D3739" t="s">
        <v>176</v>
      </c>
      <c r="E3739">
        <v>15000517</v>
      </c>
      <c r="H3739" t="s">
        <v>2417</v>
      </c>
      <c r="K3739">
        <v>0</v>
      </c>
      <c r="M3739">
        <v>0</v>
      </c>
      <c r="O3739">
        <v>0</v>
      </c>
    </row>
    <row r="3740" spans="3:15" x14ac:dyDescent="0.25">
      <c r="C3740" t="s">
        <v>481</v>
      </c>
      <c r="D3740" t="s">
        <v>176</v>
      </c>
      <c r="E3740">
        <v>15000617</v>
      </c>
      <c r="H3740" t="s">
        <v>875</v>
      </c>
      <c r="K3740">
        <v>0.02</v>
      </c>
      <c r="M3740">
        <v>0.02</v>
      </c>
      <c r="O3740">
        <v>0</v>
      </c>
    </row>
    <row r="3741" spans="3:15" x14ac:dyDescent="0.25">
      <c r="C3741" t="s">
        <v>481</v>
      </c>
      <c r="D3741" t="s">
        <v>176</v>
      </c>
      <c r="E3741">
        <v>20000617</v>
      </c>
      <c r="H3741" t="s">
        <v>876</v>
      </c>
      <c r="K3741" s="40">
        <v>-1262494.92</v>
      </c>
      <c r="M3741" s="40">
        <v>-1262494.92</v>
      </c>
      <c r="O3741">
        <v>0</v>
      </c>
    </row>
    <row r="3742" spans="3:15" x14ac:dyDescent="0.25">
      <c r="C3742" t="s">
        <v>481</v>
      </c>
      <c r="D3742" t="s">
        <v>176</v>
      </c>
      <c r="E3742">
        <v>20000717</v>
      </c>
      <c r="H3742" t="s">
        <v>2418</v>
      </c>
      <c r="K3742">
        <v>0</v>
      </c>
      <c r="M3742">
        <v>0</v>
      </c>
      <c r="O3742">
        <v>0</v>
      </c>
    </row>
    <row r="3743" spans="3:15" x14ac:dyDescent="0.25">
      <c r="C3743" t="s">
        <v>481</v>
      </c>
      <c r="D3743" t="s">
        <v>176</v>
      </c>
      <c r="E3743">
        <v>20040217</v>
      </c>
      <c r="H3743" t="s">
        <v>877</v>
      </c>
      <c r="K3743" s="40">
        <v>438502.17</v>
      </c>
      <c r="M3743" s="40">
        <v>438502.17</v>
      </c>
      <c r="O3743">
        <v>0</v>
      </c>
    </row>
    <row r="3744" spans="3:15" x14ac:dyDescent="0.25">
      <c r="C3744" t="s">
        <v>481</v>
      </c>
      <c r="D3744" t="s">
        <v>176</v>
      </c>
      <c r="E3744">
        <v>20060217</v>
      </c>
      <c r="H3744" t="s">
        <v>641</v>
      </c>
      <c r="K3744" s="40">
        <v>-599584.63</v>
      </c>
      <c r="M3744" s="40">
        <v>-599584.63</v>
      </c>
      <c r="O3744">
        <v>0</v>
      </c>
    </row>
    <row r="3745" spans="3:15" x14ac:dyDescent="0.25">
      <c r="C3745" t="s">
        <v>481</v>
      </c>
      <c r="D3745" t="s">
        <v>176</v>
      </c>
      <c r="E3745">
        <v>20081017</v>
      </c>
      <c r="H3745" t="s">
        <v>1384</v>
      </c>
      <c r="K3745">
        <v>0</v>
      </c>
      <c r="M3745">
        <v>0</v>
      </c>
      <c r="O3745">
        <v>0</v>
      </c>
    </row>
    <row r="3746" spans="3:15" x14ac:dyDescent="0.25">
      <c r="C3746" t="s">
        <v>481</v>
      </c>
      <c r="D3746" t="s">
        <v>176</v>
      </c>
      <c r="E3746">
        <v>20081117</v>
      </c>
      <c r="H3746" t="s">
        <v>2079</v>
      </c>
      <c r="K3746">
        <v>0</v>
      </c>
      <c r="M3746">
        <v>0</v>
      </c>
      <c r="O3746">
        <v>0</v>
      </c>
    </row>
    <row r="3747" spans="3:15" x14ac:dyDescent="0.25">
      <c r="C3747" t="s">
        <v>481</v>
      </c>
      <c r="D3747" t="s">
        <v>176</v>
      </c>
      <c r="E3747">
        <v>20081217</v>
      </c>
      <c r="H3747" t="s">
        <v>617</v>
      </c>
      <c r="K3747" s="40">
        <v>788366.02</v>
      </c>
      <c r="M3747" s="40">
        <v>788366.02</v>
      </c>
      <c r="O3747">
        <v>0</v>
      </c>
    </row>
    <row r="3748" spans="3:15" x14ac:dyDescent="0.25">
      <c r="C3748" t="s">
        <v>481</v>
      </c>
      <c r="D3748" t="s">
        <v>176</v>
      </c>
      <c r="E3748">
        <v>20082017</v>
      </c>
      <c r="H3748" t="s">
        <v>614</v>
      </c>
      <c r="K3748" s="40">
        <v>1934930.71</v>
      </c>
      <c r="M3748" s="40">
        <v>1934930.71</v>
      </c>
      <c r="O3748">
        <v>0</v>
      </c>
    </row>
    <row r="3749" spans="3:15" x14ac:dyDescent="0.25">
      <c r="C3749" t="s">
        <v>481</v>
      </c>
      <c r="D3749" t="s">
        <v>176</v>
      </c>
      <c r="E3749">
        <v>20082117</v>
      </c>
      <c r="H3749" t="s">
        <v>878</v>
      </c>
      <c r="K3749" s="40">
        <v>-1342593.8</v>
      </c>
      <c r="M3749" s="40">
        <v>-1342593.8</v>
      </c>
      <c r="O3749">
        <v>0</v>
      </c>
    </row>
    <row r="3750" spans="3:15" x14ac:dyDescent="0.25">
      <c r="C3750" t="s">
        <v>481</v>
      </c>
      <c r="D3750" t="s">
        <v>176</v>
      </c>
      <c r="E3750">
        <v>20082217</v>
      </c>
      <c r="H3750" t="s">
        <v>615</v>
      </c>
      <c r="K3750" s="40">
        <v>-1299702.93</v>
      </c>
      <c r="M3750" s="40">
        <v>-1299702.93</v>
      </c>
      <c r="O3750">
        <v>0</v>
      </c>
    </row>
    <row r="3751" spans="3:15" x14ac:dyDescent="0.25">
      <c r="C3751" t="s">
        <v>481</v>
      </c>
      <c r="D3751" t="s">
        <v>176</v>
      </c>
      <c r="E3751">
        <v>20101517</v>
      </c>
      <c r="H3751" t="s">
        <v>879</v>
      </c>
      <c r="K3751">
        <v>0.55000000000000004</v>
      </c>
      <c r="M3751">
        <v>0.55000000000000004</v>
      </c>
      <c r="O3751">
        <v>0</v>
      </c>
    </row>
    <row r="3752" spans="3:15" x14ac:dyDescent="0.25">
      <c r="C3752" t="s">
        <v>481</v>
      </c>
      <c r="D3752" t="s">
        <v>176</v>
      </c>
      <c r="E3752">
        <v>20101617</v>
      </c>
      <c r="H3752" t="s">
        <v>880</v>
      </c>
      <c r="K3752">
        <v>-0.1</v>
      </c>
      <c r="M3752">
        <v>-0.1</v>
      </c>
      <c r="O3752">
        <v>0</v>
      </c>
    </row>
    <row r="3753" spans="3:15" x14ac:dyDescent="0.25">
      <c r="C3753" t="s">
        <v>481</v>
      </c>
      <c r="D3753" t="s">
        <v>176</v>
      </c>
      <c r="E3753">
        <v>20200017</v>
      </c>
      <c r="H3753" t="s">
        <v>881</v>
      </c>
      <c r="K3753" s="40">
        <v>902060.59</v>
      </c>
      <c r="M3753" s="40">
        <v>902060.59</v>
      </c>
      <c r="O3753">
        <v>0</v>
      </c>
    </row>
    <row r="3754" spans="3:15" x14ac:dyDescent="0.25">
      <c r="C3754" t="s">
        <v>481</v>
      </c>
      <c r="D3754" t="s">
        <v>176</v>
      </c>
      <c r="E3754">
        <v>20200317</v>
      </c>
      <c r="H3754" t="s">
        <v>882</v>
      </c>
      <c r="K3754" s="40">
        <v>300054.27</v>
      </c>
      <c r="M3754" s="40">
        <v>300054.27</v>
      </c>
      <c r="O3754">
        <v>0</v>
      </c>
    </row>
    <row r="3755" spans="3:15" x14ac:dyDescent="0.25">
      <c r="C3755" t="s">
        <v>481</v>
      </c>
      <c r="D3755" t="s">
        <v>176</v>
      </c>
      <c r="E3755">
        <v>20200417</v>
      </c>
      <c r="H3755" t="s">
        <v>2419</v>
      </c>
      <c r="K3755">
        <v>0</v>
      </c>
      <c r="M3755">
        <v>0</v>
      </c>
      <c r="O3755">
        <v>0</v>
      </c>
    </row>
    <row r="3756" spans="3:15" x14ac:dyDescent="0.25">
      <c r="C3756" t="s">
        <v>481</v>
      </c>
      <c r="D3756" t="s">
        <v>176</v>
      </c>
      <c r="E3756">
        <v>20300517</v>
      </c>
      <c r="H3756" t="s">
        <v>883</v>
      </c>
      <c r="K3756" s="40">
        <v>-4134559.7</v>
      </c>
      <c r="M3756" s="40">
        <v>-4134559.7</v>
      </c>
      <c r="O3756">
        <v>0</v>
      </c>
    </row>
    <row r="3757" spans="3:15" x14ac:dyDescent="0.25">
      <c r="C3757" t="s">
        <v>481</v>
      </c>
      <c r="D3757" t="s">
        <v>176</v>
      </c>
      <c r="E3757">
        <v>20300617</v>
      </c>
      <c r="H3757" t="s">
        <v>884</v>
      </c>
      <c r="K3757" s="40">
        <v>-1714334.39</v>
      </c>
      <c r="M3757" s="40">
        <v>-1714334.39</v>
      </c>
      <c r="O3757">
        <v>0</v>
      </c>
    </row>
    <row r="3758" spans="3:15" x14ac:dyDescent="0.25">
      <c r="C3758" t="s">
        <v>481</v>
      </c>
      <c r="D3758" t="s">
        <v>176</v>
      </c>
      <c r="E3758">
        <v>20400117</v>
      </c>
      <c r="H3758" t="s">
        <v>885</v>
      </c>
      <c r="K3758" s="40">
        <v>-14287483.619999999</v>
      </c>
      <c r="M3758" s="40">
        <v>-14287483.619999999</v>
      </c>
      <c r="O3758">
        <v>0</v>
      </c>
    </row>
    <row r="3759" spans="3:15" x14ac:dyDescent="0.25">
      <c r="C3759" t="s">
        <v>481</v>
      </c>
      <c r="D3759" t="s">
        <v>176</v>
      </c>
      <c r="E3759">
        <v>20400217</v>
      </c>
      <c r="H3759" t="s">
        <v>886</v>
      </c>
      <c r="K3759" s="40">
        <v>-61019.32</v>
      </c>
      <c r="M3759" s="40">
        <v>-61019.32</v>
      </c>
      <c r="O3759">
        <v>0</v>
      </c>
    </row>
    <row r="3760" spans="3:15" x14ac:dyDescent="0.25">
      <c r="C3760" t="s">
        <v>481</v>
      </c>
      <c r="D3760" t="s">
        <v>176</v>
      </c>
      <c r="E3760">
        <v>20500017</v>
      </c>
      <c r="H3760" t="s">
        <v>2420</v>
      </c>
      <c r="K3760">
        <v>0</v>
      </c>
      <c r="M3760">
        <v>0</v>
      </c>
      <c r="O3760">
        <v>0</v>
      </c>
    </row>
    <row r="3761" spans="3:15" x14ac:dyDescent="0.25">
      <c r="C3761" t="s">
        <v>481</v>
      </c>
      <c r="D3761" t="s">
        <v>176</v>
      </c>
      <c r="E3761">
        <v>20500117</v>
      </c>
      <c r="H3761" t="s">
        <v>2421</v>
      </c>
      <c r="K3761">
        <v>0</v>
      </c>
      <c r="M3761">
        <v>0</v>
      </c>
      <c r="O3761">
        <v>0</v>
      </c>
    </row>
    <row r="3762" spans="3:15" x14ac:dyDescent="0.25">
      <c r="C3762" t="s">
        <v>481</v>
      </c>
      <c r="D3762" t="s">
        <v>176</v>
      </c>
      <c r="E3762">
        <v>20500217</v>
      </c>
      <c r="H3762" t="s">
        <v>2422</v>
      </c>
      <c r="K3762">
        <v>0</v>
      </c>
      <c r="M3762">
        <v>0</v>
      </c>
      <c r="O3762">
        <v>0</v>
      </c>
    </row>
    <row r="3763" spans="3:15" x14ac:dyDescent="0.25">
      <c r="C3763" t="s">
        <v>481</v>
      </c>
      <c r="D3763" t="s">
        <v>176</v>
      </c>
      <c r="E3763">
        <v>21040017</v>
      </c>
      <c r="H3763" t="s">
        <v>887</v>
      </c>
      <c r="K3763" s="40">
        <v>-5566000</v>
      </c>
      <c r="M3763" s="40">
        <v>-5566000</v>
      </c>
      <c r="O3763">
        <v>0</v>
      </c>
    </row>
    <row r="3764" spans="3:15" x14ac:dyDescent="0.25">
      <c r="C3764" t="s">
        <v>481</v>
      </c>
      <c r="D3764" t="s">
        <v>176</v>
      </c>
      <c r="E3764">
        <v>21041017</v>
      </c>
      <c r="H3764" t="s">
        <v>2423</v>
      </c>
      <c r="K3764">
        <v>0</v>
      </c>
      <c r="M3764">
        <v>0</v>
      </c>
      <c r="O3764">
        <v>0</v>
      </c>
    </row>
    <row r="3765" spans="3:15" x14ac:dyDescent="0.25">
      <c r="C3765" t="s">
        <v>481</v>
      </c>
      <c r="D3765" t="s">
        <v>176</v>
      </c>
      <c r="E3765">
        <v>21050017</v>
      </c>
      <c r="H3765" t="s">
        <v>888</v>
      </c>
      <c r="K3765" s="40">
        <v>-233527.79</v>
      </c>
      <c r="M3765" s="40">
        <v>-233527.79</v>
      </c>
      <c r="O3765">
        <v>0</v>
      </c>
    </row>
    <row r="3766" spans="3:15" x14ac:dyDescent="0.25">
      <c r="C3766" t="s">
        <v>481</v>
      </c>
      <c r="D3766" t="s">
        <v>176</v>
      </c>
      <c r="E3766">
        <v>21050117</v>
      </c>
      <c r="H3766" t="s">
        <v>888</v>
      </c>
      <c r="K3766" s="40">
        <v>-832193.3</v>
      </c>
      <c r="M3766" s="40">
        <v>-832193.3</v>
      </c>
      <c r="O3766">
        <v>0</v>
      </c>
    </row>
    <row r="3767" spans="3:15" x14ac:dyDescent="0.25">
      <c r="C3767" t="s">
        <v>481</v>
      </c>
      <c r="D3767" t="s">
        <v>176</v>
      </c>
      <c r="E3767">
        <v>30000217</v>
      </c>
      <c r="H3767" t="s">
        <v>2424</v>
      </c>
      <c r="K3767">
        <v>0</v>
      </c>
      <c r="M3767">
        <v>0</v>
      </c>
      <c r="O3767">
        <v>0</v>
      </c>
    </row>
    <row r="3768" spans="3:15" x14ac:dyDescent="0.25">
      <c r="C3768" t="s">
        <v>481</v>
      </c>
      <c r="D3768" t="s">
        <v>176</v>
      </c>
      <c r="E3768">
        <v>30000317</v>
      </c>
      <c r="H3768" t="s">
        <v>2425</v>
      </c>
      <c r="K3768">
        <v>0</v>
      </c>
      <c r="M3768">
        <v>0</v>
      </c>
      <c r="O3768">
        <v>0</v>
      </c>
    </row>
    <row r="3769" spans="3:15" x14ac:dyDescent="0.25">
      <c r="C3769" t="s">
        <v>481</v>
      </c>
      <c r="D3769" t="s">
        <v>176</v>
      </c>
      <c r="E3769">
        <v>30000417</v>
      </c>
      <c r="H3769" t="s">
        <v>2426</v>
      </c>
      <c r="K3769">
        <v>0</v>
      </c>
      <c r="M3769">
        <v>0</v>
      </c>
      <c r="O3769">
        <v>0</v>
      </c>
    </row>
    <row r="3770" spans="3:15" x14ac:dyDescent="0.25">
      <c r="C3770" t="s">
        <v>481</v>
      </c>
      <c r="D3770" t="s">
        <v>176</v>
      </c>
      <c r="E3770">
        <v>30000517</v>
      </c>
      <c r="H3770" t="s">
        <v>2427</v>
      </c>
      <c r="K3770">
        <v>0</v>
      </c>
      <c r="M3770">
        <v>0</v>
      </c>
      <c r="O3770">
        <v>0</v>
      </c>
    </row>
    <row r="3771" spans="3:15" x14ac:dyDescent="0.25">
      <c r="C3771" t="s">
        <v>481</v>
      </c>
      <c r="D3771" t="s">
        <v>176</v>
      </c>
      <c r="E3771">
        <v>30000617</v>
      </c>
      <c r="H3771" t="s">
        <v>2428</v>
      </c>
      <c r="K3771">
        <v>0</v>
      </c>
      <c r="M3771">
        <v>0</v>
      </c>
      <c r="O3771">
        <v>0</v>
      </c>
    </row>
    <row r="3772" spans="3:15" x14ac:dyDescent="0.25">
      <c r="C3772" t="s">
        <v>481</v>
      </c>
      <c r="D3772" t="s">
        <v>176</v>
      </c>
      <c r="E3772">
        <v>30000717</v>
      </c>
      <c r="H3772" t="s">
        <v>2429</v>
      </c>
      <c r="K3772">
        <v>0</v>
      </c>
      <c r="M3772">
        <v>0</v>
      </c>
      <c r="O3772">
        <v>0</v>
      </c>
    </row>
    <row r="3773" spans="3:15" x14ac:dyDescent="0.25">
      <c r="C3773" t="s">
        <v>481</v>
      </c>
      <c r="D3773" t="s">
        <v>176</v>
      </c>
      <c r="E3773">
        <v>30000817</v>
      </c>
      <c r="H3773" t="s">
        <v>2430</v>
      </c>
      <c r="K3773">
        <v>0</v>
      </c>
      <c r="M3773">
        <v>0</v>
      </c>
      <c r="O3773">
        <v>0</v>
      </c>
    </row>
    <row r="3774" spans="3:15" x14ac:dyDescent="0.25">
      <c r="C3774" t="s">
        <v>481</v>
      </c>
      <c r="D3774" t="s">
        <v>176</v>
      </c>
      <c r="E3774">
        <v>30000917</v>
      </c>
      <c r="H3774" t="s">
        <v>2431</v>
      </c>
      <c r="K3774">
        <v>0</v>
      </c>
      <c r="M3774">
        <v>0</v>
      </c>
      <c r="O3774">
        <v>0</v>
      </c>
    </row>
    <row r="3775" spans="3:15" x14ac:dyDescent="0.25">
      <c r="C3775" t="s">
        <v>481</v>
      </c>
      <c r="D3775" t="s">
        <v>176</v>
      </c>
      <c r="E3775">
        <v>30001017</v>
      </c>
      <c r="H3775" t="s">
        <v>2432</v>
      </c>
      <c r="K3775">
        <v>0</v>
      </c>
      <c r="M3775">
        <v>0</v>
      </c>
      <c r="O3775">
        <v>0</v>
      </c>
    </row>
    <row r="3776" spans="3:15" x14ac:dyDescent="0.25">
      <c r="C3776" t="s">
        <v>481</v>
      </c>
      <c r="D3776" t="s">
        <v>176</v>
      </c>
      <c r="E3776">
        <v>30001117</v>
      </c>
      <c r="H3776" t="s">
        <v>2433</v>
      </c>
      <c r="K3776">
        <v>0</v>
      </c>
      <c r="M3776">
        <v>0</v>
      </c>
      <c r="O3776">
        <v>0</v>
      </c>
    </row>
    <row r="3777" spans="3:15" x14ac:dyDescent="0.25">
      <c r="C3777" t="s">
        <v>481</v>
      </c>
      <c r="D3777" t="s">
        <v>176</v>
      </c>
      <c r="E3777">
        <v>30001217</v>
      </c>
      <c r="H3777" t="s">
        <v>2434</v>
      </c>
      <c r="K3777">
        <v>0</v>
      </c>
      <c r="M3777">
        <v>0</v>
      </c>
      <c r="O3777">
        <v>0</v>
      </c>
    </row>
    <row r="3778" spans="3:15" x14ac:dyDescent="0.25">
      <c r="C3778" t="s">
        <v>481</v>
      </c>
      <c r="D3778" t="s">
        <v>176</v>
      </c>
      <c r="E3778">
        <v>30100017</v>
      </c>
      <c r="H3778" t="s">
        <v>2435</v>
      </c>
      <c r="K3778">
        <v>0</v>
      </c>
      <c r="M3778">
        <v>0</v>
      </c>
      <c r="O3778">
        <v>0</v>
      </c>
    </row>
    <row r="3779" spans="3:15" x14ac:dyDescent="0.25">
      <c r="C3779" t="s">
        <v>481</v>
      </c>
      <c r="D3779" t="s">
        <v>176</v>
      </c>
      <c r="E3779">
        <v>30100117</v>
      </c>
      <c r="H3779" t="s">
        <v>2436</v>
      </c>
      <c r="K3779">
        <v>0</v>
      </c>
      <c r="M3779">
        <v>0</v>
      </c>
      <c r="O3779">
        <v>0</v>
      </c>
    </row>
    <row r="3780" spans="3:15" x14ac:dyDescent="0.25">
      <c r="C3780" t="s">
        <v>481</v>
      </c>
      <c r="D3780" t="s">
        <v>176</v>
      </c>
      <c r="E3780">
        <v>30100217</v>
      </c>
      <c r="H3780" t="s">
        <v>2437</v>
      </c>
      <c r="K3780">
        <v>0</v>
      </c>
      <c r="M3780">
        <v>0</v>
      </c>
      <c r="O3780">
        <v>0</v>
      </c>
    </row>
    <row r="3781" spans="3:15" x14ac:dyDescent="0.25">
      <c r="C3781" t="s">
        <v>481</v>
      </c>
      <c r="D3781" t="s">
        <v>176</v>
      </c>
      <c r="E3781">
        <v>39999903</v>
      </c>
      <c r="H3781" t="s">
        <v>474</v>
      </c>
      <c r="K3781" s="40">
        <v>-2078623708.73</v>
      </c>
      <c r="M3781" s="40">
        <v>-2078623708.73</v>
      </c>
      <c r="O3781">
        <v>0</v>
      </c>
    </row>
    <row r="3782" spans="3:15" x14ac:dyDescent="0.25">
      <c r="C3782" t="s">
        <v>481</v>
      </c>
      <c r="D3782" t="s">
        <v>176</v>
      </c>
      <c r="E3782">
        <v>39999917</v>
      </c>
      <c r="H3782" t="s">
        <v>475</v>
      </c>
      <c r="K3782" s="40">
        <v>1234213188.52</v>
      </c>
      <c r="M3782" s="40">
        <v>1234213188.52</v>
      </c>
      <c r="O3782">
        <v>0</v>
      </c>
    </row>
    <row r="3783" spans="3:15" x14ac:dyDescent="0.25">
      <c r="C3783" t="s">
        <v>481</v>
      </c>
      <c r="D3783" t="s">
        <v>176</v>
      </c>
      <c r="E3783">
        <v>40000117</v>
      </c>
      <c r="H3783" t="s">
        <v>2438</v>
      </c>
      <c r="K3783">
        <v>0</v>
      </c>
      <c r="M3783">
        <v>0</v>
      </c>
      <c r="O3783">
        <v>0</v>
      </c>
    </row>
    <row r="3784" spans="3:15" x14ac:dyDescent="0.25">
      <c r="C3784" t="s">
        <v>481</v>
      </c>
      <c r="D3784" t="s">
        <v>176</v>
      </c>
      <c r="E3784">
        <v>40000217</v>
      </c>
      <c r="H3784" t="s">
        <v>2439</v>
      </c>
      <c r="K3784">
        <v>0</v>
      </c>
      <c r="M3784">
        <v>0</v>
      </c>
      <c r="O3784">
        <v>0</v>
      </c>
    </row>
    <row r="3785" spans="3:15" x14ac:dyDescent="0.25">
      <c r="C3785" t="s">
        <v>481</v>
      </c>
      <c r="D3785" t="s">
        <v>176</v>
      </c>
      <c r="E3785">
        <v>40000317</v>
      </c>
      <c r="H3785" t="s">
        <v>2440</v>
      </c>
      <c r="K3785">
        <v>0</v>
      </c>
      <c r="M3785">
        <v>0</v>
      </c>
      <c r="O3785">
        <v>0</v>
      </c>
    </row>
    <row r="3786" spans="3:15" x14ac:dyDescent="0.25">
      <c r="C3786" t="s">
        <v>481</v>
      </c>
      <c r="D3786" t="s">
        <v>176</v>
      </c>
      <c r="E3786">
        <v>40030117</v>
      </c>
      <c r="H3786" t="s">
        <v>2441</v>
      </c>
      <c r="K3786">
        <v>0</v>
      </c>
      <c r="M3786">
        <v>0</v>
      </c>
      <c r="O3786">
        <v>0</v>
      </c>
    </row>
    <row r="3787" spans="3:15" x14ac:dyDescent="0.25">
      <c r="C3787" t="s">
        <v>481</v>
      </c>
      <c r="D3787" t="s">
        <v>176</v>
      </c>
      <c r="E3787">
        <v>40030217</v>
      </c>
      <c r="H3787" t="s">
        <v>2442</v>
      </c>
      <c r="K3787">
        <v>0</v>
      </c>
      <c r="M3787">
        <v>0</v>
      </c>
      <c r="O3787">
        <v>0</v>
      </c>
    </row>
    <row r="3788" spans="3:15" x14ac:dyDescent="0.25">
      <c r="C3788" t="s">
        <v>481</v>
      </c>
      <c r="D3788" t="s">
        <v>176</v>
      </c>
      <c r="E3788">
        <v>40030317</v>
      </c>
      <c r="H3788" t="s">
        <v>2443</v>
      </c>
      <c r="K3788">
        <v>0</v>
      </c>
      <c r="M3788">
        <v>0</v>
      </c>
      <c r="O3788">
        <v>0</v>
      </c>
    </row>
    <row r="3789" spans="3:15" x14ac:dyDescent="0.25">
      <c r="C3789" t="s">
        <v>481</v>
      </c>
      <c r="D3789" t="s">
        <v>176</v>
      </c>
      <c r="E3789">
        <v>40030417</v>
      </c>
      <c r="H3789" t="s">
        <v>2444</v>
      </c>
      <c r="K3789">
        <v>0</v>
      </c>
      <c r="M3789">
        <v>0</v>
      </c>
      <c r="O3789">
        <v>0</v>
      </c>
    </row>
    <row r="3790" spans="3:15" x14ac:dyDescent="0.25">
      <c r="C3790" t="s">
        <v>481</v>
      </c>
      <c r="D3790" t="s">
        <v>176</v>
      </c>
      <c r="E3790">
        <v>40030717</v>
      </c>
      <c r="H3790" t="s">
        <v>2445</v>
      </c>
      <c r="K3790">
        <v>0</v>
      </c>
      <c r="M3790">
        <v>0</v>
      </c>
      <c r="O3790">
        <v>0</v>
      </c>
    </row>
    <row r="3791" spans="3:15" x14ac:dyDescent="0.25">
      <c r="C3791" t="s">
        <v>481</v>
      </c>
      <c r="D3791" t="s">
        <v>176</v>
      </c>
      <c r="E3791">
        <v>40030917</v>
      </c>
      <c r="H3791" t="s">
        <v>2446</v>
      </c>
      <c r="K3791">
        <v>0</v>
      </c>
      <c r="M3791">
        <v>0</v>
      </c>
      <c r="O3791">
        <v>0</v>
      </c>
    </row>
    <row r="3792" spans="3:15" x14ac:dyDescent="0.25">
      <c r="C3792" t="s">
        <v>481</v>
      </c>
      <c r="D3792" t="s">
        <v>176</v>
      </c>
      <c r="E3792">
        <v>40040117</v>
      </c>
      <c r="H3792" t="s">
        <v>2447</v>
      </c>
      <c r="K3792">
        <v>0</v>
      </c>
      <c r="M3792">
        <v>0</v>
      </c>
      <c r="O3792">
        <v>0</v>
      </c>
    </row>
    <row r="3793" spans="3:15" x14ac:dyDescent="0.25">
      <c r="C3793" t="s">
        <v>481</v>
      </c>
      <c r="D3793" t="s">
        <v>176</v>
      </c>
      <c r="E3793">
        <v>40040217</v>
      </c>
      <c r="H3793" t="s">
        <v>2448</v>
      </c>
      <c r="K3793">
        <v>0</v>
      </c>
      <c r="M3793">
        <v>0</v>
      </c>
      <c r="O3793">
        <v>0</v>
      </c>
    </row>
    <row r="3794" spans="3:15" x14ac:dyDescent="0.25">
      <c r="C3794" t="s">
        <v>481</v>
      </c>
      <c r="D3794" t="s">
        <v>176</v>
      </c>
      <c r="E3794">
        <v>40040317</v>
      </c>
      <c r="H3794" t="s">
        <v>2449</v>
      </c>
      <c r="K3794">
        <v>0</v>
      </c>
      <c r="M3794">
        <v>0</v>
      </c>
      <c r="O3794">
        <v>0</v>
      </c>
    </row>
    <row r="3795" spans="3:15" x14ac:dyDescent="0.25">
      <c r="C3795" t="s">
        <v>481</v>
      </c>
      <c r="D3795" t="s">
        <v>176</v>
      </c>
      <c r="E3795">
        <v>40040417</v>
      </c>
      <c r="H3795" t="s">
        <v>2450</v>
      </c>
      <c r="K3795">
        <v>0</v>
      </c>
      <c r="M3795">
        <v>0</v>
      </c>
      <c r="O3795">
        <v>0</v>
      </c>
    </row>
    <row r="3796" spans="3:15" x14ac:dyDescent="0.25">
      <c r="C3796" t="s">
        <v>481</v>
      </c>
      <c r="D3796" t="s">
        <v>176</v>
      </c>
      <c r="E3796">
        <v>40040517</v>
      </c>
      <c r="H3796" t="s">
        <v>2451</v>
      </c>
      <c r="K3796">
        <v>0</v>
      </c>
      <c r="M3796">
        <v>0</v>
      </c>
      <c r="O3796">
        <v>0</v>
      </c>
    </row>
    <row r="3797" spans="3:15" x14ac:dyDescent="0.25">
      <c r="C3797" t="s">
        <v>481</v>
      </c>
      <c r="D3797" t="s">
        <v>176</v>
      </c>
      <c r="E3797">
        <v>40050017</v>
      </c>
      <c r="H3797" t="s">
        <v>2452</v>
      </c>
      <c r="K3797">
        <v>0</v>
      </c>
      <c r="M3797">
        <v>0</v>
      </c>
      <c r="O3797">
        <v>0</v>
      </c>
    </row>
    <row r="3798" spans="3:15" x14ac:dyDescent="0.25">
      <c r="C3798" t="s">
        <v>481</v>
      </c>
      <c r="D3798" t="s">
        <v>176</v>
      </c>
      <c r="E3798">
        <v>40050217</v>
      </c>
      <c r="H3798" t="s">
        <v>2453</v>
      </c>
      <c r="K3798">
        <v>0</v>
      </c>
      <c r="M3798">
        <v>0</v>
      </c>
      <c r="O3798">
        <v>0</v>
      </c>
    </row>
    <row r="3799" spans="3:15" x14ac:dyDescent="0.25">
      <c r="C3799" t="s">
        <v>481</v>
      </c>
      <c r="D3799" t="s">
        <v>176</v>
      </c>
      <c r="E3799">
        <v>40050317</v>
      </c>
      <c r="H3799" t="s">
        <v>2454</v>
      </c>
      <c r="K3799">
        <v>0</v>
      </c>
      <c r="M3799">
        <v>0</v>
      </c>
      <c r="O3799">
        <v>0</v>
      </c>
    </row>
    <row r="3800" spans="3:15" x14ac:dyDescent="0.25">
      <c r="C3800" t="s">
        <v>481</v>
      </c>
      <c r="D3800" t="s">
        <v>176</v>
      </c>
      <c r="E3800">
        <v>40050417</v>
      </c>
      <c r="H3800" t="s">
        <v>878</v>
      </c>
      <c r="K3800">
        <v>0</v>
      </c>
      <c r="M3800">
        <v>0</v>
      </c>
      <c r="O3800">
        <v>0</v>
      </c>
    </row>
    <row r="3801" spans="3:15" x14ac:dyDescent="0.25">
      <c r="C3801" t="s">
        <v>481</v>
      </c>
      <c r="D3801" t="s">
        <v>176</v>
      </c>
      <c r="E3801">
        <v>40050517</v>
      </c>
      <c r="H3801" t="s">
        <v>2455</v>
      </c>
      <c r="K3801">
        <v>0</v>
      </c>
      <c r="M3801">
        <v>0</v>
      </c>
      <c r="O3801">
        <v>0</v>
      </c>
    </row>
    <row r="3802" spans="3:15" x14ac:dyDescent="0.25">
      <c r="C3802" t="s">
        <v>481</v>
      </c>
      <c r="D3802" t="s">
        <v>176</v>
      </c>
      <c r="E3802">
        <v>40050617</v>
      </c>
      <c r="H3802" t="s">
        <v>2456</v>
      </c>
      <c r="K3802">
        <v>0</v>
      </c>
      <c r="M3802">
        <v>0</v>
      </c>
      <c r="O3802">
        <v>0</v>
      </c>
    </row>
    <row r="3803" spans="3:15" x14ac:dyDescent="0.25">
      <c r="C3803" t="s">
        <v>481</v>
      </c>
      <c r="D3803" t="s">
        <v>176</v>
      </c>
      <c r="E3803">
        <v>40100017</v>
      </c>
      <c r="H3803" t="s">
        <v>2457</v>
      </c>
      <c r="K3803">
        <v>0</v>
      </c>
      <c r="M3803">
        <v>0</v>
      </c>
      <c r="O3803">
        <v>0</v>
      </c>
    </row>
    <row r="3804" spans="3:15" x14ac:dyDescent="0.25">
      <c r="C3804" t="s">
        <v>481</v>
      </c>
      <c r="D3804" t="s">
        <v>176</v>
      </c>
      <c r="E3804">
        <v>40200017</v>
      </c>
      <c r="H3804" t="s">
        <v>2458</v>
      </c>
      <c r="K3804">
        <v>0</v>
      </c>
      <c r="M3804">
        <v>0</v>
      </c>
      <c r="O3804">
        <v>0</v>
      </c>
    </row>
    <row r="3805" spans="3:15" x14ac:dyDescent="0.25">
      <c r="C3805" t="s">
        <v>481</v>
      </c>
      <c r="D3805" t="s">
        <v>176</v>
      </c>
      <c r="E3805">
        <v>40300017</v>
      </c>
      <c r="H3805" t="s">
        <v>2459</v>
      </c>
      <c r="K3805">
        <v>0</v>
      </c>
      <c r="M3805">
        <v>0</v>
      </c>
      <c r="O3805">
        <v>0</v>
      </c>
    </row>
    <row r="3806" spans="3:15" x14ac:dyDescent="0.25">
      <c r="C3806" t="s">
        <v>481</v>
      </c>
      <c r="D3806" t="s">
        <v>176</v>
      </c>
      <c r="E3806">
        <v>40400017</v>
      </c>
      <c r="H3806" t="s">
        <v>2460</v>
      </c>
      <c r="K3806">
        <v>0</v>
      </c>
      <c r="M3806">
        <v>0</v>
      </c>
      <c r="O3806">
        <v>0</v>
      </c>
    </row>
    <row r="3807" spans="3:15" x14ac:dyDescent="0.25">
      <c r="C3807" t="s">
        <v>481</v>
      </c>
      <c r="D3807" t="s">
        <v>176</v>
      </c>
      <c r="E3807">
        <v>41020017</v>
      </c>
      <c r="H3807" t="s">
        <v>1810</v>
      </c>
      <c r="K3807">
        <v>0</v>
      </c>
      <c r="M3807">
        <v>0</v>
      </c>
      <c r="O3807">
        <v>0</v>
      </c>
    </row>
    <row r="3808" spans="3:15" x14ac:dyDescent="0.25">
      <c r="C3808" t="s">
        <v>481</v>
      </c>
      <c r="D3808" t="s">
        <v>176</v>
      </c>
      <c r="E3808">
        <v>41020117</v>
      </c>
      <c r="H3808" t="s">
        <v>1811</v>
      </c>
      <c r="K3808">
        <v>0</v>
      </c>
      <c r="M3808">
        <v>0</v>
      </c>
      <c r="O3808">
        <v>0</v>
      </c>
    </row>
    <row r="3809" spans="3:15" x14ac:dyDescent="0.25">
      <c r="C3809" t="s">
        <v>481</v>
      </c>
      <c r="D3809" t="s">
        <v>176</v>
      </c>
      <c r="E3809">
        <v>41030017</v>
      </c>
      <c r="H3809" t="s">
        <v>1814</v>
      </c>
      <c r="K3809">
        <v>0</v>
      </c>
      <c r="M3809">
        <v>0</v>
      </c>
      <c r="O3809">
        <v>0</v>
      </c>
    </row>
    <row r="3810" spans="3:15" x14ac:dyDescent="0.25">
      <c r="C3810" t="s">
        <v>481</v>
      </c>
      <c r="D3810" t="s">
        <v>176</v>
      </c>
      <c r="E3810">
        <v>41030117</v>
      </c>
      <c r="H3810" t="s">
        <v>2461</v>
      </c>
      <c r="K3810">
        <v>0</v>
      </c>
      <c r="M3810">
        <v>0</v>
      </c>
      <c r="O3810">
        <v>0</v>
      </c>
    </row>
    <row r="3811" spans="3:15" x14ac:dyDescent="0.25">
      <c r="C3811" t="s">
        <v>481</v>
      </c>
      <c r="D3811" t="s">
        <v>176</v>
      </c>
      <c r="E3811">
        <v>41040017</v>
      </c>
      <c r="H3811" t="s">
        <v>2462</v>
      </c>
      <c r="K3811">
        <v>0</v>
      </c>
      <c r="M3811">
        <v>0</v>
      </c>
      <c r="O3811">
        <v>0</v>
      </c>
    </row>
    <row r="3812" spans="3:15" x14ac:dyDescent="0.25">
      <c r="C3812" t="s">
        <v>481</v>
      </c>
      <c r="D3812" t="s">
        <v>176</v>
      </c>
      <c r="E3812">
        <v>41040117</v>
      </c>
      <c r="H3812" t="s">
        <v>2463</v>
      </c>
      <c r="K3812">
        <v>0</v>
      </c>
      <c r="M3812">
        <v>0</v>
      </c>
      <c r="O3812">
        <v>0</v>
      </c>
    </row>
    <row r="3813" spans="3:15" x14ac:dyDescent="0.25">
      <c r="C3813" t="s">
        <v>481</v>
      </c>
      <c r="D3813" t="s">
        <v>176</v>
      </c>
      <c r="E3813">
        <v>41045017</v>
      </c>
      <c r="H3813" t="s">
        <v>2464</v>
      </c>
      <c r="K3813">
        <v>0</v>
      </c>
      <c r="M3813">
        <v>0</v>
      </c>
      <c r="O3813">
        <v>0</v>
      </c>
    </row>
    <row r="3814" spans="3:15" x14ac:dyDescent="0.25">
      <c r="C3814" t="s">
        <v>481</v>
      </c>
      <c r="D3814" t="s">
        <v>176</v>
      </c>
      <c r="E3814">
        <v>41050017</v>
      </c>
      <c r="H3814" t="s">
        <v>2465</v>
      </c>
      <c r="K3814">
        <v>0</v>
      </c>
      <c r="M3814">
        <v>0</v>
      </c>
      <c r="O3814">
        <v>0</v>
      </c>
    </row>
    <row r="3815" spans="3:15" x14ac:dyDescent="0.25">
      <c r="C3815" t="s">
        <v>481</v>
      </c>
      <c r="D3815" t="s">
        <v>176</v>
      </c>
      <c r="E3815">
        <v>41060017</v>
      </c>
      <c r="H3815" t="s">
        <v>2466</v>
      </c>
      <c r="K3815">
        <v>0</v>
      </c>
      <c r="M3815">
        <v>0</v>
      </c>
      <c r="O3815">
        <v>0</v>
      </c>
    </row>
    <row r="3816" spans="3:15" x14ac:dyDescent="0.25">
      <c r="C3816" t="s">
        <v>481</v>
      </c>
      <c r="D3816" t="s">
        <v>176</v>
      </c>
      <c r="E3816">
        <v>43010217</v>
      </c>
      <c r="H3816" t="s">
        <v>2467</v>
      </c>
      <c r="K3816">
        <v>0</v>
      </c>
      <c r="M3816">
        <v>0</v>
      </c>
      <c r="O3816">
        <v>0</v>
      </c>
    </row>
    <row r="3817" spans="3:15" x14ac:dyDescent="0.25">
      <c r="C3817" t="s">
        <v>481</v>
      </c>
      <c r="D3817" t="s">
        <v>176</v>
      </c>
      <c r="E3817">
        <v>45000017</v>
      </c>
      <c r="H3817" t="s">
        <v>2468</v>
      </c>
      <c r="K3817">
        <v>0</v>
      </c>
      <c r="M3817">
        <v>0</v>
      </c>
      <c r="O3817">
        <v>0</v>
      </c>
    </row>
    <row r="3818" spans="3:15" x14ac:dyDescent="0.25">
      <c r="C3818" t="s">
        <v>481</v>
      </c>
      <c r="D3818" t="s">
        <v>176</v>
      </c>
      <c r="E3818">
        <v>45000117</v>
      </c>
      <c r="H3818" t="s">
        <v>2469</v>
      </c>
      <c r="K3818">
        <v>0</v>
      </c>
      <c r="M3818">
        <v>0</v>
      </c>
      <c r="O3818">
        <v>0</v>
      </c>
    </row>
    <row r="3819" spans="3:15" x14ac:dyDescent="0.25">
      <c r="C3819" t="s">
        <v>481</v>
      </c>
      <c r="D3819" t="s">
        <v>176</v>
      </c>
      <c r="E3819">
        <v>50000117</v>
      </c>
      <c r="H3819" t="s">
        <v>2470</v>
      </c>
      <c r="K3819">
        <v>0</v>
      </c>
      <c r="M3819">
        <v>0</v>
      </c>
      <c r="O3819">
        <v>0</v>
      </c>
    </row>
    <row r="3820" spans="3:15" x14ac:dyDescent="0.25">
      <c r="C3820" t="s">
        <v>481</v>
      </c>
      <c r="D3820" t="s">
        <v>176</v>
      </c>
      <c r="E3820">
        <v>50000217</v>
      </c>
      <c r="H3820" t="s">
        <v>2471</v>
      </c>
      <c r="K3820">
        <v>0</v>
      </c>
      <c r="M3820">
        <v>0</v>
      </c>
      <c r="O3820">
        <v>0</v>
      </c>
    </row>
    <row r="3821" spans="3:15" x14ac:dyDescent="0.25">
      <c r="C3821" t="s">
        <v>481</v>
      </c>
      <c r="D3821" t="s">
        <v>176</v>
      </c>
      <c r="E3821">
        <v>50000317</v>
      </c>
      <c r="H3821" t="s">
        <v>2472</v>
      </c>
      <c r="K3821">
        <v>0</v>
      </c>
      <c r="M3821">
        <v>0</v>
      </c>
      <c r="O3821">
        <v>0</v>
      </c>
    </row>
    <row r="3822" spans="3:15" x14ac:dyDescent="0.25">
      <c r="C3822" t="s">
        <v>481</v>
      </c>
      <c r="D3822" t="s">
        <v>176</v>
      </c>
      <c r="E3822">
        <v>50000417</v>
      </c>
      <c r="H3822" t="s">
        <v>2473</v>
      </c>
      <c r="K3822">
        <v>0</v>
      </c>
      <c r="M3822">
        <v>0</v>
      </c>
      <c r="O3822">
        <v>0</v>
      </c>
    </row>
    <row r="3823" spans="3:15" x14ac:dyDescent="0.25">
      <c r="C3823" t="s">
        <v>481</v>
      </c>
      <c r="D3823" t="s">
        <v>176</v>
      </c>
      <c r="E3823">
        <v>50000517</v>
      </c>
      <c r="H3823" t="s">
        <v>2474</v>
      </c>
      <c r="K3823">
        <v>0</v>
      </c>
      <c r="M3823">
        <v>0</v>
      </c>
      <c r="O3823">
        <v>0</v>
      </c>
    </row>
    <row r="3824" spans="3:15" x14ac:dyDescent="0.25">
      <c r="C3824" t="s">
        <v>481</v>
      </c>
      <c r="D3824" t="s">
        <v>176</v>
      </c>
      <c r="E3824">
        <v>50000617</v>
      </c>
      <c r="H3824" t="s">
        <v>2475</v>
      </c>
      <c r="K3824">
        <v>0</v>
      </c>
      <c r="M3824">
        <v>0</v>
      </c>
      <c r="O3824">
        <v>0</v>
      </c>
    </row>
    <row r="3825" spans="3:15" x14ac:dyDescent="0.25">
      <c r="C3825" t="s">
        <v>481</v>
      </c>
      <c r="D3825" t="s">
        <v>176</v>
      </c>
      <c r="E3825">
        <v>50000717</v>
      </c>
      <c r="H3825" t="s">
        <v>2476</v>
      </c>
      <c r="K3825">
        <v>0</v>
      </c>
      <c r="M3825">
        <v>0</v>
      </c>
      <c r="O3825">
        <v>0</v>
      </c>
    </row>
    <row r="3826" spans="3:15" x14ac:dyDescent="0.25">
      <c r="C3826" t="s">
        <v>481</v>
      </c>
      <c r="D3826" t="s">
        <v>176</v>
      </c>
      <c r="E3826">
        <v>50000817</v>
      </c>
      <c r="H3826" t="s">
        <v>2477</v>
      </c>
      <c r="K3826">
        <v>0</v>
      </c>
      <c r="M3826">
        <v>0</v>
      </c>
      <c r="O3826">
        <v>0</v>
      </c>
    </row>
    <row r="3827" spans="3:15" x14ac:dyDescent="0.25">
      <c r="C3827" t="s">
        <v>481</v>
      </c>
      <c r="D3827" t="s">
        <v>176</v>
      </c>
      <c r="E3827">
        <v>50000917</v>
      </c>
      <c r="H3827" t="s">
        <v>2478</v>
      </c>
      <c r="K3827">
        <v>0</v>
      </c>
      <c r="M3827">
        <v>0</v>
      </c>
      <c r="O3827">
        <v>0</v>
      </c>
    </row>
    <row r="3828" spans="3:15" x14ac:dyDescent="0.25">
      <c r="C3828" t="s">
        <v>481</v>
      </c>
      <c r="D3828" t="s">
        <v>176</v>
      </c>
      <c r="E3828">
        <v>50001017</v>
      </c>
      <c r="H3828" t="s">
        <v>2479</v>
      </c>
      <c r="K3828">
        <v>0</v>
      </c>
      <c r="M3828">
        <v>0</v>
      </c>
      <c r="O3828">
        <v>0</v>
      </c>
    </row>
    <row r="3829" spans="3:15" x14ac:dyDescent="0.25">
      <c r="C3829" t="s">
        <v>481</v>
      </c>
      <c r="D3829" t="s">
        <v>176</v>
      </c>
      <c r="E3829">
        <v>50001117</v>
      </c>
      <c r="H3829" t="s">
        <v>2480</v>
      </c>
      <c r="K3829">
        <v>0</v>
      </c>
      <c r="M3829">
        <v>0</v>
      </c>
      <c r="O3829">
        <v>0</v>
      </c>
    </row>
    <row r="3830" spans="3:15" x14ac:dyDescent="0.25">
      <c r="C3830" t="s">
        <v>481</v>
      </c>
      <c r="D3830" t="s">
        <v>176</v>
      </c>
      <c r="E3830">
        <v>50010317</v>
      </c>
      <c r="H3830" t="s">
        <v>1753</v>
      </c>
      <c r="K3830">
        <v>0</v>
      </c>
      <c r="M3830">
        <v>0</v>
      </c>
      <c r="O3830">
        <v>0</v>
      </c>
    </row>
    <row r="3831" spans="3:15" x14ac:dyDescent="0.25">
      <c r="C3831" t="s">
        <v>481</v>
      </c>
      <c r="D3831" t="s">
        <v>176</v>
      </c>
      <c r="E3831">
        <v>50015017</v>
      </c>
      <c r="H3831" t="s">
        <v>2468</v>
      </c>
      <c r="K3831">
        <v>0</v>
      </c>
      <c r="M3831">
        <v>0</v>
      </c>
      <c r="O3831">
        <v>0</v>
      </c>
    </row>
    <row r="3832" spans="3:15" x14ac:dyDescent="0.25">
      <c r="C3832" t="s">
        <v>481</v>
      </c>
      <c r="D3832" t="s">
        <v>176</v>
      </c>
      <c r="E3832">
        <v>50015117</v>
      </c>
      <c r="H3832" t="s">
        <v>2468</v>
      </c>
      <c r="K3832">
        <v>0</v>
      </c>
      <c r="M3832">
        <v>0</v>
      </c>
      <c r="O3832">
        <v>0</v>
      </c>
    </row>
    <row r="3833" spans="3:15" x14ac:dyDescent="0.25">
      <c r="C3833" t="s">
        <v>481</v>
      </c>
      <c r="D3833" t="s">
        <v>176</v>
      </c>
      <c r="E3833">
        <v>50015217</v>
      </c>
      <c r="H3833" t="s">
        <v>2481</v>
      </c>
      <c r="K3833">
        <v>0</v>
      </c>
      <c r="M3833">
        <v>0</v>
      </c>
      <c r="O3833">
        <v>0</v>
      </c>
    </row>
    <row r="3834" spans="3:15" x14ac:dyDescent="0.25">
      <c r="C3834" t="s">
        <v>481</v>
      </c>
      <c r="D3834" t="s">
        <v>176</v>
      </c>
      <c r="E3834">
        <v>50020017</v>
      </c>
      <c r="H3834" t="s">
        <v>2294</v>
      </c>
      <c r="K3834">
        <v>0</v>
      </c>
      <c r="M3834">
        <v>0</v>
      </c>
      <c r="O3834">
        <v>0</v>
      </c>
    </row>
    <row r="3835" spans="3:15" x14ac:dyDescent="0.25">
      <c r="C3835" t="s">
        <v>481</v>
      </c>
      <c r="D3835" t="s">
        <v>176</v>
      </c>
      <c r="E3835">
        <v>50040017</v>
      </c>
      <c r="H3835" t="s">
        <v>850</v>
      </c>
      <c r="K3835">
        <v>0</v>
      </c>
      <c r="M3835">
        <v>0</v>
      </c>
      <c r="O3835">
        <v>0</v>
      </c>
    </row>
    <row r="3836" spans="3:15" x14ac:dyDescent="0.25">
      <c r="C3836" t="s">
        <v>481</v>
      </c>
      <c r="D3836" t="s">
        <v>176</v>
      </c>
      <c r="E3836">
        <v>50040117</v>
      </c>
      <c r="H3836" t="s">
        <v>851</v>
      </c>
      <c r="K3836">
        <v>0</v>
      </c>
      <c r="M3836">
        <v>0</v>
      </c>
      <c r="O3836">
        <v>0</v>
      </c>
    </row>
    <row r="3837" spans="3:15" x14ac:dyDescent="0.25">
      <c r="C3837" t="s">
        <v>481</v>
      </c>
      <c r="D3837" t="s">
        <v>176</v>
      </c>
      <c r="E3837">
        <v>50100017</v>
      </c>
      <c r="H3837" t="s">
        <v>2482</v>
      </c>
      <c r="K3837">
        <v>0</v>
      </c>
      <c r="M3837">
        <v>0</v>
      </c>
      <c r="O3837">
        <v>0</v>
      </c>
    </row>
    <row r="3838" spans="3:15" x14ac:dyDescent="0.25">
      <c r="C3838" t="s">
        <v>481</v>
      </c>
      <c r="D3838" t="s">
        <v>176</v>
      </c>
      <c r="E3838">
        <v>50100117</v>
      </c>
      <c r="H3838" t="s">
        <v>2483</v>
      </c>
      <c r="K3838">
        <v>0</v>
      </c>
      <c r="M3838">
        <v>0</v>
      </c>
      <c r="O3838">
        <v>0</v>
      </c>
    </row>
    <row r="3839" spans="3:15" x14ac:dyDescent="0.25">
      <c r="C3839" t="s">
        <v>481</v>
      </c>
      <c r="D3839" t="s">
        <v>176</v>
      </c>
      <c r="E3839">
        <v>50200017</v>
      </c>
      <c r="H3839" t="s">
        <v>2484</v>
      </c>
      <c r="K3839">
        <v>0</v>
      </c>
      <c r="M3839">
        <v>0</v>
      </c>
      <c r="O3839">
        <v>0</v>
      </c>
    </row>
    <row r="3840" spans="3:15" x14ac:dyDescent="0.25">
      <c r="C3840" t="s">
        <v>481</v>
      </c>
      <c r="D3840" t="s">
        <v>176</v>
      </c>
      <c r="E3840">
        <v>50300017</v>
      </c>
      <c r="H3840" t="s">
        <v>2485</v>
      </c>
      <c r="K3840">
        <v>0</v>
      </c>
      <c r="M3840">
        <v>0</v>
      </c>
      <c r="O3840">
        <v>0</v>
      </c>
    </row>
    <row r="3841" spans="3:15" x14ac:dyDescent="0.25">
      <c r="C3841" t="s">
        <v>481</v>
      </c>
      <c r="D3841" t="s">
        <v>176</v>
      </c>
      <c r="E3841">
        <v>50300117</v>
      </c>
      <c r="H3841" t="s">
        <v>2486</v>
      </c>
      <c r="K3841">
        <v>0</v>
      </c>
      <c r="M3841">
        <v>0</v>
      </c>
      <c r="O3841">
        <v>0</v>
      </c>
    </row>
    <row r="3842" spans="3:15" x14ac:dyDescent="0.25">
      <c r="C3842" t="s">
        <v>481</v>
      </c>
      <c r="D3842" t="s">
        <v>176</v>
      </c>
      <c r="E3842">
        <v>50300217</v>
      </c>
      <c r="H3842" t="s">
        <v>2487</v>
      </c>
      <c r="K3842">
        <v>0</v>
      </c>
      <c r="M3842">
        <v>0</v>
      </c>
      <c r="O3842">
        <v>0</v>
      </c>
    </row>
    <row r="3843" spans="3:15" x14ac:dyDescent="0.25">
      <c r="C3843" t="s">
        <v>481</v>
      </c>
      <c r="D3843" t="s">
        <v>176</v>
      </c>
      <c r="E3843">
        <v>50300317</v>
      </c>
      <c r="H3843" t="s">
        <v>2488</v>
      </c>
      <c r="K3843">
        <v>0</v>
      </c>
      <c r="M3843">
        <v>0</v>
      </c>
      <c r="O3843">
        <v>0</v>
      </c>
    </row>
    <row r="3844" spans="3:15" x14ac:dyDescent="0.25">
      <c r="C3844" t="s">
        <v>481</v>
      </c>
      <c r="D3844" t="s">
        <v>176</v>
      </c>
      <c r="E3844">
        <v>50300417</v>
      </c>
      <c r="H3844" t="s">
        <v>2489</v>
      </c>
      <c r="K3844">
        <v>0</v>
      </c>
      <c r="M3844">
        <v>0</v>
      </c>
      <c r="O3844">
        <v>0</v>
      </c>
    </row>
    <row r="3845" spans="3:15" x14ac:dyDescent="0.25">
      <c r="C3845" t="s">
        <v>481</v>
      </c>
      <c r="D3845" t="s">
        <v>176</v>
      </c>
      <c r="E3845">
        <v>50400017</v>
      </c>
      <c r="H3845" t="s">
        <v>2490</v>
      </c>
      <c r="K3845">
        <v>0</v>
      </c>
      <c r="M3845">
        <v>0</v>
      </c>
      <c r="O3845">
        <v>0</v>
      </c>
    </row>
    <row r="3846" spans="3:15" x14ac:dyDescent="0.25">
      <c r="C3846" t="s">
        <v>481</v>
      </c>
      <c r="D3846" t="s">
        <v>176</v>
      </c>
      <c r="E3846">
        <v>50400117</v>
      </c>
      <c r="H3846" t="s">
        <v>2491</v>
      </c>
      <c r="K3846">
        <v>0</v>
      </c>
      <c r="M3846">
        <v>0</v>
      </c>
      <c r="O3846">
        <v>0</v>
      </c>
    </row>
    <row r="3847" spans="3:15" x14ac:dyDescent="0.25">
      <c r="C3847" t="s">
        <v>481</v>
      </c>
      <c r="D3847" t="s">
        <v>176</v>
      </c>
      <c r="E3847">
        <v>50500017</v>
      </c>
      <c r="H3847" t="s">
        <v>2492</v>
      </c>
      <c r="K3847">
        <v>0</v>
      </c>
      <c r="M3847">
        <v>0</v>
      </c>
      <c r="O3847">
        <v>0</v>
      </c>
    </row>
    <row r="3848" spans="3:15" x14ac:dyDescent="0.25">
      <c r="C3848" t="s">
        <v>481</v>
      </c>
      <c r="D3848" t="s">
        <v>176</v>
      </c>
      <c r="E3848">
        <v>50600017</v>
      </c>
      <c r="H3848" t="s">
        <v>2493</v>
      </c>
      <c r="K3848">
        <v>0</v>
      </c>
      <c r="M3848">
        <v>0</v>
      </c>
      <c r="O3848">
        <v>0</v>
      </c>
    </row>
    <row r="3849" spans="3:15" x14ac:dyDescent="0.25">
      <c r="C3849" t="s">
        <v>481</v>
      </c>
      <c r="D3849" t="s">
        <v>176</v>
      </c>
      <c r="E3849">
        <v>50600117</v>
      </c>
      <c r="H3849" t="s">
        <v>2494</v>
      </c>
      <c r="K3849">
        <v>0</v>
      </c>
      <c r="M3849">
        <v>0</v>
      </c>
      <c r="O3849">
        <v>0</v>
      </c>
    </row>
    <row r="3850" spans="3:15" x14ac:dyDescent="0.25">
      <c r="C3850" t="s">
        <v>481</v>
      </c>
      <c r="D3850" t="s">
        <v>176</v>
      </c>
      <c r="E3850">
        <v>50700117</v>
      </c>
      <c r="H3850" t="s">
        <v>2495</v>
      </c>
      <c r="K3850">
        <v>0</v>
      </c>
      <c r="M3850">
        <v>0</v>
      </c>
      <c r="O3850">
        <v>0</v>
      </c>
    </row>
    <row r="3851" spans="3:15" x14ac:dyDescent="0.25">
      <c r="C3851" t="s">
        <v>481</v>
      </c>
      <c r="D3851" t="s">
        <v>176</v>
      </c>
      <c r="E3851">
        <v>50700217</v>
      </c>
      <c r="H3851" t="s">
        <v>2496</v>
      </c>
      <c r="K3851">
        <v>0</v>
      </c>
      <c r="M3851">
        <v>0</v>
      </c>
      <c r="O3851">
        <v>0</v>
      </c>
    </row>
    <row r="3852" spans="3:15" x14ac:dyDescent="0.25">
      <c r="C3852" t="s">
        <v>481</v>
      </c>
      <c r="D3852" t="s">
        <v>176</v>
      </c>
      <c r="E3852">
        <v>50700317</v>
      </c>
      <c r="H3852" t="s">
        <v>2497</v>
      </c>
      <c r="K3852">
        <v>0</v>
      </c>
      <c r="M3852">
        <v>0</v>
      </c>
      <c r="O3852">
        <v>0</v>
      </c>
    </row>
    <row r="3853" spans="3:15" x14ac:dyDescent="0.25">
      <c r="C3853" t="s">
        <v>481</v>
      </c>
      <c r="D3853" t="s">
        <v>176</v>
      </c>
      <c r="E3853">
        <v>50700417</v>
      </c>
      <c r="H3853" t="s">
        <v>2498</v>
      </c>
      <c r="K3853">
        <v>0</v>
      </c>
      <c r="M3853">
        <v>0</v>
      </c>
      <c r="O3853">
        <v>0</v>
      </c>
    </row>
    <row r="3854" spans="3:15" x14ac:dyDescent="0.25">
      <c r="C3854" t="s">
        <v>481</v>
      </c>
      <c r="D3854" t="s">
        <v>176</v>
      </c>
      <c r="E3854">
        <v>50700517</v>
      </c>
      <c r="H3854" t="s">
        <v>2499</v>
      </c>
      <c r="K3854">
        <v>0</v>
      </c>
      <c r="M3854">
        <v>0</v>
      </c>
      <c r="O3854">
        <v>0</v>
      </c>
    </row>
    <row r="3855" spans="3:15" x14ac:dyDescent="0.25">
      <c r="C3855" t="s">
        <v>481</v>
      </c>
      <c r="D3855" t="s">
        <v>176</v>
      </c>
      <c r="E3855">
        <v>50700617</v>
      </c>
      <c r="H3855" t="s">
        <v>2500</v>
      </c>
      <c r="K3855">
        <v>0</v>
      </c>
      <c r="M3855">
        <v>0</v>
      </c>
      <c r="O3855">
        <v>0</v>
      </c>
    </row>
    <row r="3856" spans="3:15" x14ac:dyDescent="0.25">
      <c r="C3856" t="s">
        <v>481</v>
      </c>
      <c r="D3856" t="s">
        <v>176</v>
      </c>
      <c r="E3856">
        <v>50700717</v>
      </c>
      <c r="H3856" t="s">
        <v>2501</v>
      </c>
      <c r="K3856">
        <v>0</v>
      </c>
      <c r="M3856">
        <v>0</v>
      </c>
      <c r="O3856">
        <v>0</v>
      </c>
    </row>
    <row r="3857" spans="3:15" x14ac:dyDescent="0.25">
      <c r="C3857" t="s">
        <v>481</v>
      </c>
      <c r="D3857" t="s">
        <v>176</v>
      </c>
      <c r="E3857">
        <v>50700817</v>
      </c>
      <c r="H3857" t="s">
        <v>2502</v>
      </c>
      <c r="K3857">
        <v>0</v>
      </c>
      <c r="M3857">
        <v>0</v>
      </c>
      <c r="O3857">
        <v>0</v>
      </c>
    </row>
    <row r="3858" spans="3:15" x14ac:dyDescent="0.25">
      <c r="C3858" t="s">
        <v>481</v>
      </c>
      <c r="D3858" t="s">
        <v>176</v>
      </c>
      <c r="E3858">
        <v>50700917</v>
      </c>
      <c r="H3858" t="s">
        <v>2503</v>
      </c>
      <c r="K3858">
        <v>0</v>
      </c>
      <c r="M3858">
        <v>0</v>
      </c>
      <c r="O3858">
        <v>0</v>
      </c>
    </row>
    <row r="3859" spans="3:15" x14ac:dyDescent="0.25">
      <c r="C3859" t="s">
        <v>481</v>
      </c>
      <c r="D3859" t="s">
        <v>176</v>
      </c>
      <c r="E3859">
        <v>50701017</v>
      </c>
      <c r="H3859" t="s">
        <v>2504</v>
      </c>
      <c r="K3859">
        <v>0</v>
      </c>
      <c r="M3859">
        <v>0</v>
      </c>
      <c r="O3859">
        <v>0</v>
      </c>
    </row>
    <row r="3860" spans="3:15" x14ac:dyDescent="0.25">
      <c r="C3860" t="s">
        <v>481</v>
      </c>
      <c r="D3860" t="s">
        <v>176</v>
      </c>
      <c r="E3860">
        <v>50701117</v>
      </c>
      <c r="H3860" t="s">
        <v>2505</v>
      </c>
      <c r="K3860">
        <v>0</v>
      </c>
      <c r="M3860">
        <v>0</v>
      </c>
      <c r="O3860">
        <v>0</v>
      </c>
    </row>
    <row r="3861" spans="3:15" x14ac:dyDescent="0.25">
      <c r="C3861" t="s">
        <v>481</v>
      </c>
      <c r="D3861" t="s">
        <v>176</v>
      </c>
      <c r="E3861">
        <v>50701217</v>
      </c>
      <c r="H3861" t="s">
        <v>2506</v>
      </c>
      <c r="K3861">
        <v>0</v>
      </c>
      <c r="M3861">
        <v>0</v>
      </c>
      <c r="O3861">
        <v>0</v>
      </c>
    </row>
    <row r="3862" spans="3:15" x14ac:dyDescent="0.25">
      <c r="C3862" t="s">
        <v>481</v>
      </c>
      <c r="D3862" t="s">
        <v>176</v>
      </c>
      <c r="E3862">
        <v>50701317</v>
      </c>
      <c r="H3862" t="s">
        <v>2507</v>
      </c>
      <c r="K3862">
        <v>0</v>
      </c>
      <c r="M3862">
        <v>0</v>
      </c>
      <c r="O3862">
        <v>0</v>
      </c>
    </row>
    <row r="3863" spans="3:15" x14ac:dyDescent="0.25">
      <c r="C3863" t="s">
        <v>481</v>
      </c>
      <c r="D3863" t="s">
        <v>176</v>
      </c>
      <c r="E3863">
        <v>50701417</v>
      </c>
      <c r="H3863" t="s">
        <v>2508</v>
      </c>
      <c r="K3863">
        <v>0</v>
      </c>
      <c r="M3863">
        <v>0</v>
      </c>
      <c r="O3863">
        <v>0</v>
      </c>
    </row>
    <row r="3864" spans="3:15" x14ac:dyDescent="0.25">
      <c r="C3864" t="s">
        <v>481</v>
      </c>
      <c r="D3864" t="s">
        <v>176</v>
      </c>
      <c r="E3864">
        <v>50800017</v>
      </c>
      <c r="H3864" t="s">
        <v>2509</v>
      </c>
      <c r="K3864">
        <v>0</v>
      </c>
      <c r="M3864">
        <v>0</v>
      </c>
      <c r="O3864">
        <v>0</v>
      </c>
    </row>
    <row r="3865" spans="3:15" x14ac:dyDescent="0.25">
      <c r="C3865" t="s">
        <v>481</v>
      </c>
      <c r="D3865" t="s">
        <v>176</v>
      </c>
      <c r="E3865">
        <v>50800117</v>
      </c>
      <c r="H3865" t="s">
        <v>2510</v>
      </c>
      <c r="K3865">
        <v>0</v>
      </c>
      <c r="M3865">
        <v>0</v>
      </c>
      <c r="O3865">
        <v>0</v>
      </c>
    </row>
    <row r="3866" spans="3:15" x14ac:dyDescent="0.25">
      <c r="C3866" t="s">
        <v>481</v>
      </c>
      <c r="D3866" t="s">
        <v>176</v>
      </c>
      <c r="E3866">
        <v>50800217</v>
      </c>
      <c r="H3866" t="s">
        <v>2511</v>
      </c>
      <c r="K3866">
        <v>0</v>
      </c>
      <c r="M3866">
        <v>0</v>
      </c>
      <c r="O3866">
        <v>0</v>
      </c>
    </row>
    <row r="3867" spans="3:15" x14ac:dyDescent="0.25">
      <c r="C3867" t="s">
        <v>481</v>
      </c>
      <c r="D3867" t="s">
        <v>176</v>
      </c>
      <c r="E3867">
        <v>50800317</v>
      </c>
      <c r="H3867" t="s">
        <v>2512</v>
      </c>
      <c r="K3867">
        <v>0</v>
      </c>
      <c r="M3867">
        <v>0</v>
      </c>
      <c r="O3867">
        <v>0</v>
      </c>
    </row>
    <row r="3868" spans="3:15" x14ac:dyDescent="0.25">
      <c r="C3868" t="s">
        <v>481</v>
      </c>
      <c r="D3868" t="s">
        <v>176</v>
      </c>
      <c r="E3868">
        <v>50900017</v>
      </c>
      <c r="H3868" t="s">
        <v>2513</v>
      </c>
      <c r="K3868">
        <v>0</v>
      </c>
      <c r="M3868">
        <v>0</v>
      </c>
      <c r="O3868">
        <v>0</v>
      </c>
    </row>
    <row r="3869" spans="3:15" x14ac:dyDescent="0.25">
      <c r="C3869" t="s">
        <v>481</v>
      </c>
      <c r="D3869" t="s">
        <v>176</v>
      </c>
      <c r="E3869">
        <v>50900117</v>
      </c>
      <c r="H3869" t="s">
        <v>2514</v>
      </c>
      <c r="K3869">
        <v>0</v>
      </c>
      <c r="M3869">
        <v>0</v>
      </c>
      <c r="O3869">
        <v>0</v>
      </c>
    </row>
    <row r="3870" spans="3:15" x14ac:dyDescent="0.25">
      <c r="C3870" t="s">
        <v>481</v>
      </c>
      <c r="D3870" t="s">
        <v>176</v>
      </c>
      <c r="E3870">
        <v>50900217</v>
      </c>
      <c r="H3870" t="s">
        <v>2515</v>
      </c>
      <c r="K3870">
        <v>0</v>
      </c>
      <c r="M3870">
        <v>0</v>
      </c>
      <c r="O3870">
        <v>0</v>
      </c>
    </row>
    <row r="3871" spans="3:15" x14ac:dyDescent="0.25">
      <c r="C3871" t="s">
        <v>481</v>
      </c>
      <c r="D3871" t="s">
        <v>176</v>
      </c>
      <c r="E3871">
        <v>50900317</v>
      </c>
      <c r="H3871" t="s">
        <v>2516</v>
      </c>
      <c r="K3871">
        <v>0</v>
      </c>
      <c r="M3871">
        <v>0</v>
      </c>
      <c r="O3871">
        <v>0</v>
      </c>
    </row>
    <row r="3872" spans="3:15" x14ac:dyDescent="0.25">
      <c r="C3872" t="s">
        <v>481</v>
      </c>
      <c r="D3872" t="s">
        <v>176</v>
      </c>
      <c r="E3872">
        <v>50900417</v>
      </c>
      <c r="H3872" t="s">
        <v>2517</v>
      </c>
      <c r="K3872">
        <v>0</v>
      </c>
      <c r="M3872">
        <v>0</v>
      </c>
      <c r="O3872">
        <v>0</v>
      </c>
    </row>
    <row r="3873" spans="3:15" x14ac:dyDescent="0.25">
      <c r="C3873" t="s">
        <v>481</v>
      </c>
      <c r="D3873" t="s">
        <v>176</v>
      </c>
      <c r="E3873">
        <v>50900517</v>
      </c>
      <c r="H3873" t="s">
        <v>2518</v>
      </c>
      <c r="K3873">
        <v>0</v>
      </c>
      <c r="M3873">
        <v>0</v>
      </c>
      <c r="O3873">
        <v>0</v>
      </c>
    </row>
    <row r="3874" spans="3:15" x14ac:dyDescent="0.25">
      <c r="C3874" t="s">
        <v>481</v>
      </c>
      <c r="D3874" t="s">
        <v>176</v>
      </c>
      <c r="E3874">
        <v>51010017</v>
      </c>
      <c r="H3874" t="s">
        <v>744</v>
      </c>
      <c r="K3874">
        <v>0</v>
      </c>
      <c r="M3874">
        <v>0</v>
      </c>
      <c r="O3874">
        <v>0</v>
      </c>
    </row>
    <row r="3875" spans="3:15" x14ac:dyDescent="0.25">
      <c r="C3875" t="s">
        <v>481</v>
      </c>
      <c r="D3875" t="s">
        <v>176</v>
      </c>
      <c r="E3875">
        <v>51010117</v>
      </c>
      <c r="H3875" t="s">
        <v>745</v>
      </c>
      <c r="K3875">
        <v>0</v>
      </c>
      <c r="M3875">
        <v>0</v>
      </c>
      <c r="O3875">
        <v>0</v>
      </c>
    </row>
    <row r="3876" spans="3:15" x14ac:dyDescent="0.25">
      <c r="C3876" t="s">
        <v>481</v>
      </c>
      <c r="D3876" t="s">
        <v>176</v>
      </c>
      <c r="E3876">
        <v>51010217</v>
      </c>
      <c r="H3876" t="s">
        <v>746</v>
      </c>
      <c r="K3876">
        <v>0</v>
      </c>
      <c r="M3876">
        <v>0</v>
      </c>
      <c r="O3876">
        <v>0</v>
      </c>
    </row>
    <row r="3877" spans="3:15" x14ac:dyDescent="0.25">
      <c r="C3877" t="s">
        <v>481</v>
      </c>
      <c r="D3877" t="s">
        <v>176</v>
      </c>
      <c r="E3877">
        <v>51010317</v>
      </c>
      <c r="H3877" t="s">
        <v>747</v>
      </c>
      <c r="K3877">
        <v>0</v>
      </c>
      <c r="M3877">
        <v>0</v>
      </c>
      <c r="O3877">
        <v>0</v>
      </c>
    </row>
    <row r="3878" spans="3:15" x14ac:dyDescent="0.25">
      <c r="C3878" t="s">
        <v>481</v>
      </c>
      <c r="D3878" t="s">
        <v>176</v>
      </c>
      <c r="E3878">
        <v>51010417</v>
      </c>
      <c r="H3878" t="s">
        <v>748</v>
      </c>
      <c r="K3878">
        <v>0</v>
      </c>
      <c r="M3878">
        <v>0</v>
      </c>
      <c r="O3878">
        <v>0</v>
      </c>
    </row>
    <row r="3879" spans="3:15" x14ac:dyDescent="0.25">
      <c r="C3879" t="s">
        <v>481</v>
      </c>
      <c r="D3879" t="s">
        <v>176</v>
      </c>
      <c r="E3879">
        <v>51010517</v>
      </c>
      <c r="H3879" t="s">
        <v>749</v>
      </c>
      <c r="K3879">
        <v>0</v>
      </c>
      <c r="M3879">
        <v>0</v>
      </c>
      <c r="O3879">
        <v>0</v>
      </c>
    </row>
    <row r="3880" spans="3:15" x14ac:dyDescent="0.25">
      <c r="C3880" t="s">
        <v>481</v>
      </c>
      <c r="D3880" t="s">
        <v>176</v>
      </c>
      <c r="E3880">
        <v>51010617</v>
      </c>
      <c r="H3880" t="s">
        <v>780</v>
      </c>
      <c r="K3880">
        <v>0</v>
      </c>
      <c r="M3880">
        <v>0</v>
      </c>
      <c r="O3880">
        <v>0</v>
      </c>
    </row>
    <row r="3881" spans="3:15" x14ac:dyDescent="0.25">
      <c r="C3881" t="s">
        <v>481</v>
      </c>
      <c r="D3881" t="s">
        <v>176</v>
      </c>
      <c r="E3881">
        <v>51010717</v>
      </c>
      <c r="H3881" t="s">
        <v>1717</v>
      </c>
      <c r="K3881">
        <v>0</v>
      </c>
      <c r="M3881">
        <v>0</v>
      </c>
      <c r="O3881">
        <v>0</v>
      </c>
    </row>
    <row r="3882" spans="3:15" x14ac:dyDescent="0.25">
      <c r="C3882" t="s">
        <v>481</v>
      </c>
      <c r="D3882" t="s">
        <v>176</v>
      </c>
      <c r="E3882">
        <v>51010817</v>
      </c>
      <c r="H3882" t="s">
        <v>750</v>
      </c>
      <c r="K3882">
        <v>0</v>
      </c>
      <c r="M3882">
        <v>0</v>
      </c>
      <c r="O3882">
        <v>0</v>
      </c>
    </row>
    <row r="3883" spans="3:15" x14ac:dyDescent="0.25">
      <c r="C3883" t="s">
        <v>481</v>
      </c>
      <c r="D3883" t="s">
        <v>176</v>
      </c>
      <c r="E3883">
        <v>51010917</v>
      </c>
      <c r="H3883" t="s">
        <v>751</v>
      </c>
      <c r="K3883">
        <v>0</v>
      </c>
      <c r="M3883">
        <v>0</v>
      </c>
      <c r="O3883">
        <v>0</v>
      </c>
    </row>
    <row r="3884" spans="3:15" x14ac:dyDescent="0.25">
      <c r="C3884" t="s">
        <v>481</v>
      </c>
      <c r="D3884" t="s">
        <v>176</v>
      </c>
      <c r="E3884">
        <v>51011017</v>
      </c>
      <c r="H3884" t="s">
        <v>426</v>
      </c>
      <c r="K3884">
        <v>0</v>
      </c>
      <c r="M3884">
        <v>0</v>
      </c>
      <c r="O3884">
        <v>0</v>
      </c>
    </row>
    <row r="3885" spans="3:15" x14ac:dyDescent="0.25">
      <c r="C3885" t="s">
        <v>481</v>
      </c>
      <c r="D3885" t="s">
        <v>176</v>
      </c>
      <c r="E3885">
        <v>51011117</v>
      </c>
      <c r="H3885" t="s">
        <v>1718</v>
      </c>
      <c r="K3885">
        <v>0</v>
      </c>
      <c r="M3885">
        <v>0</v>
      </c>
      <c r="O3885">
        <v>0</v>
      </c>
    </row>
    <row r="3886" spans="3:15" x14ac:dyDescent="0.25">
      <c r="C3886" t="s">
        <v>481</v>
      </c>
      <c r="D3886" t="s">
        <v>176</v>
      </c>
      <c r="E3886">
        <v>51011317</v>
      </c>
      <c r="H3886" t="s">
        <v>752</v>
      </c>
      <c r="K3886">
        <v>0</v>
      </c>
      <c r="M3886">
        <v>0</v>
      </c>
      <c r="O3886">
        <v>0</v>
      </c>
    </row>
    <row r="3887" spans="3:15" x14ac:dyDescent="0.25">
      <c r="C3887" t="s">
        <v>481</v>
      </c>
      <c r="D3887" t="s">
        <v>176</v>
      </c>
      <c r="E3887">
        <v>51011417</v>
      </c>
      <c r="H3887" t="s">
        <v>753</v>
      </c>
      <c r="K3887">
        <v>0</v>
      </c>
      <c r="M3887">
        <v>0</v>
      </c>
      <c r="O3887">
        <v>0</v>
      </c>
    </row>
    <row r="3888" spans="3:15" x14ac:dyDescent="0.25">
      <c r="C3888" t="s">
        <v>481</v>
      </c>
      <c r="D3888" t="s">
        <v>176</v>
      </c>
      <c r="E3888">
        <v>51011517</v>
      </c>
      <c r="H3888" t="s">
        <v>754</v>
      </c>
      <c r="K3888">
        <v>0</v>
      </c>
      <c r="M3888">
        <v>0</v>
      </c>
      <c r="O3888">
        <v>0</v>
      </c>
    </row>
    <row r="3889" spans="3:15" x14ac:dyDescent="0.25">
      <c r="C3889" t="s">
        <v>481</v>
      </c>
      <c r="D3889" t="s">
        <v>176</v>
      </c>
      <c r="E3889">
        <v>51011617</v>
      </c>
      <c r="H3889" t="s">
        <v>755</v>
      </c>
      <c r="K3889">
        <v>0</v>
      </c>
      <c r="M3889">
        <v>0</v>
      </c>
      <c r="O3889">
        <v>0</v>
      </c>
    </row>
    <row r="3890" spans="3:15" x14ac:dyDescent="0.25">
      <c r="C3890" t="s">
        <v>481</v>
      </c>
      <c r="D3890" t="s">
        <v>176</v>
      </c>
      <c r="E3890">
        <v>51011717</v>
      </c>
      <c r="H3890" t="s">
        <v>781</v>
      </c>
      <c r="K3890">
        <v>0</v>
      </c>
      <c r="M3890">
        <v>0</v>
      </c>
      <c r="O3890">
        <v>0</v>
      </c>
    </row>
    <row r="3891" spans="3:15" x14ac:dyDescent="0.25">
      <c r="C3891" t="s">
        <v>481</v>
      </c>
      <c r="D3891" t="s">
        <v>176</v>
      </c>
      <c r="E3891">
        <v>51011817</v>
      </c>
      <c r="H3891" t="s">
        <v>756</v>
      </c>
      <c r="K3891">
        <v>0</v>
      </c>
      <c r="M3891">
        <v>0</v>
      </c>
      <c r="O3891">
        <v>0</v>
      </c>
    </row>
    <row r="3892" spans="3:15" x14ac:dyDescent="0.25">
      <c r="C3892" t="s">
        <v>481</v>
      </c>
      <c r="D3892" t="s">
        <v>176</v>
      </c>
      <c r="E3892">
        <v>51011917</v>
      </c>
      <c r="H3892" t="s">
        <v>425</v>
      </c>
      <c r="K3892">
        <v>0</v>
      </c>
      <c r="M3892">
        <v>0</v>
      </c>
      <c r="O3892">
        <v>0</v>
      </c>
    </row>
    <row r="3893" spans="3:15" x14ac:dyDescent="0.25">
      <c r="C3893" t="s">
        <v>481</v>
      </c>
      <c r="D3893" t="s">
        <v>176</v>
      </c>
      <c r="E3893">
        <v>51012017</v>
      </c>
      <c r="H3893" t="s">
        <v>757</v>
      </c>
      <c r="K3893">
        <v>0</v>
      </c>
      <c r="M3893">
        <v>0</v>
      </c>
      <c r="O3893">
        <v>0</v>
      </c>
    </row>
    <row r="3894" spans="3:15" x14ac:dyDescent="0.25">
      <c r="C3894" t="s">
        <v>481</v>
      </c>
      <c r="D3894" t="s">
        <v>176</v>
      </c>
      <c r="E3894">
        <v>51012117</v>
      </c>
      <c r="H3894" t="s">
        <v>758</v>
      </c>
      <c r="K3894">
        <v>0</v>
      </c>
      <c r="M3894">
        <v>0</v>
      </c>
      <c r="O3894">
        <v>0</v>
      </c>
    </row>
    <row r="3895" spans="3:15" x14ac:dyDescent="0.25">
      <c r="C3895" t="s">
        <v>481</v>
      </c>
      <c r="D3895" t="s">
        <v>176</v>
      </c>
      <c r="E3895">
        <v>51012217</v>
      </c>
      <c r="H3895" t="s">
        <v>1720</v>
      </c>
      <c r="K3895">
        <v>0</v>
      </c>
      <c r="M3895">
        <v>0</v>
      </c>
      <c r="O3895">
        <v>0</v>
      </c>
    </row>
    <row r="3896" spans="3:15" x14ac:dyDescent="0.25">
      <c r="C3896" t="s">
        <v>481</v>
      </c>
      <c r="D3896" t="s">
        <v>176</v>
      </c>
      <c r="E3896">
        <v>51012317</v>
      </c>
      <c r="H3896" t="s">
        <v>1721</v>
      </c>
      <c r="K3896">
        <v>0</v>
      </c>
      <c r="M3896">
        <v>0</v>
      </c>
      <c r="O3896">
        <v>0</v>
      </c>
    </row>
    <row r="3897" spans="3:15" x14ac:dyDescent="0.25">
      <c r="C3897" t="s">
        <v>481</v>
      </c>
      <c r="D3897" t="s">
        <v>176</v>
      </c>
      <c r="E3897">
        <v>51012517</v>
      </c>
      <c r="H3897" t="s">
        <v>759</v>
      </c>
      <c r="K3897">
        <v>0</v>
      </c>
      <c r="M3897">
        <v>0</v>
      </c>
      <c r="O3897">
        <v>0</v>
      </c>
    </row>
    <row r="3898" spans="3:15" x14ac:dyDescent="0.25">
      <c r="C3898" t="s">
        <v>481</v>
      </c>
      <c r="D3898" t="s">
        <v>176</v>
      </c>
      <c r="E3898">
        <v>51012617</v>
      </c>
      <c r="H3898" t="s">
        <v>760</v>
      </c>
      <c r="K3898">
        <v>0</v>
      </c>
      <c r="M3898">
        <v>0</v>
      </c>
      <c r="O3898">
        <v>0</v>
      </c>
    </row>
    <row r="3899" spans="3:15" x14ac:dyDescent="0.25">
      <c r="C3899" t="s">
        <v>481</v>
      </c>
      <c r="D3899" t="s">
        <v>176</v>
      </c>
      <c r="E3899">
        <v>51012817</v>
      </c>
      <c r="H3899" t="s">
        <v>1724</v>
      </c>
      <c r="K3899">
        <v>0</v>
      </c>
      <c r="M3899">
        <v>0</v>
      </c>
      <c r="O3899">
        <v>0</v>
      </c>
    </row>
    <row r="3900" spans="3:15" x14ac:dyDescent="0.25">
      <c r="C3900" t="s">
        <v>481</v>
      </c>
      <c r="D3900" t="s">
        <v>176</v>
      </c>
      <c r="E3900">
        <v>51012917</v>
      </c>
      <c r="H3900" t="s">
        <v>2519</v>
      </c>
      <c r="K3900">
        <v>0</v>
      </c>
      <c r="M3900">
        <v>0</v>
      </c>
      <c r="O3900">
        <v>0</v>
      </c>
    </row>
    <row r="3901" spans="3:15" x14ac:dyDescent="0.25">
      <c r="C3901" t="s">
        <v>481</v>
      </c>
      <c r="D3901" t="s">
        <v>176</v>
      </c>
      <c r="E3901">
        <v>51013017</v>
      </c>
      <c r="H3901" t="s">
        <v>1726</v>
      </c>
      <c r="K3901">
        <v>0</v>
      </c>
      <c r="M3901">
        <v>0</v>
      </c>
      <c r="O3901">
        <v>0</v>
      </c>
    </row>
    <row r="3902" spans="3:15" x14ac:dyDescent="0.25">
      <c r="C3902" t="s">
        <v>481</v>
      </c>
      <c r="D3902" t="s">
        <v>176</v>
      </c>
      <c r="E3902">
        <v>51013217</v>
      </c>
      <c r="H3902" t="s">
        <v>761</v>
      </c>
      <c r="K3902">
        <v>0</v>
      </c>
      <c r="M3902">
        <v>0</v>
      </c>
      <c r="O3902">
        <v>0</v>
      </c>
    </row>
    <row r="3903" spans="3:15" x14ac:dyDescent="0.25">
      <c r="C3903" t="s">
        <v>481</v>
      </c>
      <c r="D3903" t="s">
        <v>176</v>
      </c>
      <c r="E3903">
        <v>51013317</v>
      </c>
      <c r="H3903" t="s">
        <v>762</v>
      </c>
      <c r="K3903">
        <v>0</v>
      </c>
      <c r="M3903">
        <v>0</v>
      </c>
      <c r="O3903">
        <v>0</v>
      </c>
    </row>
    <row r="3904" spans="3:15" x14ac:dyDescent="0.25">
      <c r="C3904" t="s">
        <v>481</v>
      </c>
      <c r="D3904" t="s">
        <v>176</v>
      </c>
      <c r="E3904">
        <v>51013417</v>
      </c>
      <c r="H3904" t="s">
        <v>2269</v>
      </c>
      <c r="K3904">
        <v>0</v>
      </c>
      <c r="M3904">
        <v>0</v>
      </c>
      <c r="O3904">
        <v>0</v>
      </c>
    </row>
    <row r="3905" spans="3:15" x14ac:dyDescent="0.25">
      <c r="C3905" t="s">
        <v>481</v>
      </c>
      <c r="D3905" t="s">
        <v>176</v>
      </c>
      <c r="E3905">
        <v>51013517</v>
      </c>
      <c r="H3905" t="s">
        <v>2520</v>
      </c>
      <c r="K3905">
        <v>0</v>
      </c>
      <c r="M3905">
        <v>0</v>
      </c>
      <c r="O3905">
        <v>0</v>
      </c>
    </row>
    <row r="3906" spans="3:15" x14ac:dyDescent="0.25">
      <c r="C3906" t="s">
        <v>481</v>
      </c>
      <c r="D3906" t="s">
        <v>176</v>
      </c>
      <c r="E3906">
        <v>51013617</v>
      </c>
      <c r="H3906" t="s">
        <v>2521</v>
      </c>
      <c r="K3906">
        <v>0</v>
      </c>
      <c r="M3906">
        <v>0</v>
      </c>
      <c r="O3906">
        <v>0</v>
      </c>
    </row>
    <row r="3907" spans="3:15" x14ac:dyDescent="0.25">
      <c r="C3907" t="s">
        <v>481</v>
      </c>
      <c r="D3907" t="s">
        <v>176</v>
      </c>
      <c r="E3907">
        <v>51013717</v>
      </c>
      <c r="H3907" t="s">
        <v>765</v>
      </c>
      <c r="K3907">
        <v>0</v>
      </c>
      <c r="M3907">
        <v>0</v>
      </c>
      <c r="O3907">
        <v>0</v>
      </c>
    </row>
    <row r="3908" spans="3:15" x14ac:dyDescent="0.25">
      <c r="C3908" t="s">
        <v>481</v>
      </c>
      <c r="D3908" t="s">
        <v>176</v>
      </c>
      <c r="E3908">
        <v>51013817</v>
      </c>
      <c r="H3908" t="s">
        <v>766</v>
      </c>
      <c r="K3908">
        <v>0</v>
      </c>
      <c r="M3908">
        <v>0</v>
      </c>
      <c r="O3908">
        <v>0</v>
      </c>
    </row>
    <row r="3909" spans="3:15" x14ac:dyDescent="0.25">
      <c r="C3909" t="s">
        <v>481</v>
      </c>
      <c r="D3909" t="s">
        <v>176</v>
      </c>
      <c r="E3909">
        <v>51013917</v>
      </c>
      <c r="H3909" t="s">
        <v>767</v>
      </c>
      <c r="K3909">
        <v>0</v>
      </c>
      <c r="M3909">
        <v>0</v>
      </c>
      <c r="O3909">
        <v>0</v>
      </c>
    </row>
    <row r="3910" spans="3:15" x14ac:dyDescent="0.25">
      <c r="C3910" t="s">
        <v>481</v>
      </c>
      <c r="D3910" t="s">
        <v>176</v>
      </c>
      <c r="E3910">
        <v>51014017</v>
      </c>
      <c r="H3910" t="s">
        <v>2270</v>
      </c>
      <c r="K3910">
        <v>0</v>
      </c>
      <c r="M3910">
        <v>0</v>
      </c>
      <c r="O3910">
        <v>0</v>
      </c>
    </row>
    <row r="3911" spans="3:15" x14ac:dyDescent="0.25">
      <c r="C3911" t="s">
        <v>481</v>
      </c>
      <c r="D3911" t="s">
        <v>176</v>
      </c>
      <c r="E3911">
        <v>51014117</v>
      </c>
      <c r="H3911" t="s">
        <v>768</v>
      </c>
      <c r="K3911">
        <v>0</v>
      </c>
      <c r="M3911">
        <v>0</v>
      </c>
      <c r="O3911">
        <v>0</v>
      </c>
    </row>
    <row r="3912" spans="3:15" x14ac:dyDescent="0.25">
      <c r="C3912" t="s">
        <v>481</v>
      </c>
      <c r="D3912" t="s">
        <v>176</v>
      </c>
      <c r="E3912">
        <v>51014517</v>
      </c>
      <c r="H3912" t="s">
        <v>769</v>
      </c>
      <c r="K3912">
        <v>0</v>
      </c>
      <c r="M3912">
        <v>0</v>
      </c>
      <c r="O3912">
        <v>0</v>
      </c>
    </row>
    <row r="3913" spans="3:15" x14ac:dyDescent="0.25">
      <c r="C3913" t="s">
        <v>481</v>
      </c>
      <c r="D3913" t="s">
        <v>176</v>
      </c>
      <c r="E3913">
        <v>51014617</v>
      </c>
      <c r="H3913" t="s">
        <v>770</v>
      </c>
      <c r="K3913">
        <v>0</v>
      </c>
      <c r="M3913">
        <v>0</v>
      </c>
      <c r="O3913">
        <v>0</v>
      </c>
    </row>
    <row r="3914" spans="3:15" x14ac:dyDescent="0.25">
      <c r="C3914" t="s">
        <v>481</v>
      </c>
      <c r="D3914" t="s">
        <v>176</v>
      </c>
      <c r="E3914">
        <v>51014717</v>
      </c>
      <c r="H3914" t="s">
        <v>2522</v>
      </c>
      <c r="K3914">
        <v>0</v>
      </c>
      <c r="M3914">
        <v>0</v>
      </c>
      <c r="O3914">
        <v>0</v>
      </c>
    </row>
    <row r="3915" spans="3:15" x14ac:dyDescent="0.25">
      <c r="C3915" t="s">
        <v>481</v>
      </c>
      <c r="D3915" t="s">
        <v>176</v>
      </c>
      <c r="E3915">
        <v>51014817</v>
      </c>
      <c r="H3915" t="s">
        <v>2523</v>
      </c>
      <c r="K3915">
        <v>0</v>
      </c>
      <c r="M3915">
        <v>0</v>
      </c>
      <c r="O3915">
        <v>0</v>
      </c>
    </row>
    <row r="3916" spans="3:15" x14ac:dyDescent="0.25">
      <c r="C3916" t="s">
        <v>481</v>
      </c>
      <c r="D3916" t="s">
        <v>176</v>
      </c>
      <c r="E3916">
        <v>51014917</v>
      </c>
      <c r="H3916" t="s">
        <v>773</v>
      </c>
      <c r="K3916">
        <v>0</v>
      </c>
      <c r="M3916">
        <v>0</v>
      </c>
      <c r="O3916">
        <v>0</v>
      </c>
    </row>
    <row r="3917" spans="3:15" x14ac:dyDescent="0.25">
      <c r="C3917" t="s">
        <v>481</v>
      </c>
      <c r="D3917" t="s">
        <v>176</v>
      </c>
      <c r="E3917">
        <v>51015017</v>
      </c>
      <c r="H3917" t="s">
        <v>782</v>
      </c>
      <c r="K3917">
        <v>0</v>
      </c>
      <c r="M3917">
        <v>0</v>
      </c>
      <c r="O3917">
        <v>0</v>
      </c>
    </row>
    <row r="3918" spans="3:15" x14ac:dyDescent="0.25">
      <c r="C3918" t="s">
        <v>481</v>
      </c>
      <c r="D3918" t="s">
        <v>176</v>
      </c>
      <c r="E3918">
        <v>51015117</v>
      </c>
      <c r="H3918" t="s">
        <v>2524</v>
      </c>
      <c r="K3918">
        <v>0</v>
      </c>
      <c r="M3918">
        <v>0</v>
      </c>
      <c r="O3918">
        <v>0</v>
      </c>
    </row>
    <row r="3919" spans="3:15" x14ac:dyDescent="0.25">
      <c r="C3919" t="s">
        <v>481</v>
      </c>
      <c r="D3919" t="s">
        <v>176</v>
      </c>
      <c r="E3919">
        <v>51015217</v>
      </c>
      <c r="H3919" t="s">
        <v>2525</v>
      </c>
      <c r="K3919">
        <v>0</v>
      </c>
      <c r="M3919">
        <v>0</v>
      </c>
      <c r="O3919">
        <v>0</v>
      </c>
    </row>
    <row r="3920" spans="3:15" x14ac:dyDescent="0.25">
      <c r="C3920" t="s">
        <v>481</v>
      </c>
      <c r="D3920" t="s">
        <v>176</v>
      </c>
      <c r="E3920">
        <v>51015317</v>
      </c>
      <c r="H3920" t="s">
        <v>775</v>
      </c>
      <c r="K3920">
        <v>0</v>
      </c>
      <c r="M3920">
        <v>0</v>
      </c>
      <c r="O3920">
        <v>0</v>
      </c>
    </row>
    <row r="3921" spans="3:15" x14ac:dyDescent="0.25">
      <c r="C3921" t="s">
        <v>481</v>
      </c>
      <c r="D3921" t="s">
        <v>176</v>
      </c>
      <c r="E3921">
        <v>51015417</v>
      </c>
      <c r="H3921" t="s">
        <v>776</v>
      </c>
      <c r="K3921">
        <v>0</v>
      </c>
      <c r="M3921">
        <v>0</v>
      </c>
      <c r="O3921">
        <v>0</v>
      </c>
    </row>
    <row r="3922" spans="3:15" x14ac:dyDescent="0.25">
      <c r="C3922" t="s">
        <v>481</v>
      </c>
      <c r="D3922" t="s">
        <v>176</v>
      </c>
      <c r="E3922">
        <v>51015517</v>
      </c>
      <c r="H3922" t="s">
        <v>2526</v>
      </c>
      <c r="K3922">
        <v>0</v>
      </c>
      <c r="M3922">
        <v>0</v>
      </c>
      <c r="O3922">
        <v>0</v>
      </c>
    </row>
    <row r="3923" spans="3:15" x14ac:dyDescent="0.25">
      <c r="C3923" t="s">
        <v>481</v>
      </c>
      <c r="D3923" t="s">
        <v>176</v>
      </c>
      <c r="E3923">
        <v>51015617</v>
      </c>
      <c r="H3923" t="s">
        <v>743</v>
      </c>
      <c r="K3923">
        <v>0</v>
      </c>
      <c r="M3923">
        <v>0</v>
      </c>
      <c r="O3923">
        <v>0</v>
      </c>
    </row>
    <row r="3924" spans="3:15" x14ac:dyDescent="0.25">
      <c r="C3924" t="s">
        <v>481</v>
      </c>
      <c r="D3924" t="s">
        <v>176</v>
      </c>
      <c r="E3924">
        <v>51020017</v>
      </c>
      <c r="H3924" t="s">
        <v>784</v>
      </c>
      <c r="K3924">
        <v>0</v>
      </c>
      <c r="M3924">
        <v>0</v>
      </c>
      <c r="O3924">
        <v>0</v>
      </c>
    </row>
    <row r="3925" spans="3:15" x14ac:dyDescent="0.25">
      <c r="C3925" t="s">
        <v>481</v>
      </c>
      <c r="D3925" t="s">
        <v>176</v>
      </c>
      <c r="E3925">
        <v>51020217</v>
      </c>
      <c r="H3925" t="s">
        <v>1728</v>
      </c>
      <c r="K3925">
        <v>0</v>
      </c>
      <c r="M3925">
        <v>0</v>
      </c>
      <c r="O3925">
        <v>0</v>
      </c>
    </row>
    <row r="3926" spans="3:15" x14ac:dyDescent="0.25">
      <c r="C3926" t="s">
        <v>481</v>
      </c>
      <c r="D3926" t="s">
        <v>176</v>
      </c>
      <c r="E3926">
        <v>51020317</v>
      </c>
      <c r="H3926" t="s">
        <v>1729</v>
      </c>
      <c r="K3926">
        <v>0</v>
      </c>
      <c r="M3926">
        <v>0</v>
      </c>
      <c r="O3926">
        <v>0</v>
      </c>
    </row>
    <row r="3927" spans="3:15" x14ac:dyDescent="0.25">
      <c r="C3927" t="s">
        <v>481</v>
      </c>
      <c r="D3927" t="s">
        <v>176</v>
      </c>
      <c r="E3927">
        <v>51020417</v>
      </c>
      <c r="H3927" t="s">
        <v>421</v>
      </c>
      <c r="K3927">
        <v>0</v>
      </c>
      <c r="M3927">
        <v>0</v>
      </c>
      <c r="O3927">
        <v>0</v>
      </c>
    </row>
    <row r="3928" spans="3:15" x14ac:dyDescent="0.25">
      <c r="C3928" t="s">
        <v>481</v>
      </c>
      <c r="D3928" t="s">
        <v>176</v>
      </c>
      <c r="E3928">
        <v>51020517</v>
      </c>
      <c r="H3928" t="s">
        <v>1730</v>
      </c>
      <c r="K3928">
        <v>0</v>
      </c>
      <c r="M3928">
        <v>0</v>
      </c>
      <c r="O3928">
        <v>0</v>
      </c>
    </row>
    <row r="3929" spans="3:15" x14ac:dyDescent="0.25">
      <c r="C3929" t="s">
        <v>481</v>
      </c>
      <c r="D3929" t="s">
        <v>176</v>
      </c>
      <c r="E3929">
        <v>51020617</v>
      </c>
      <c r="H3929" t="s">
        <v>785</v>
      </c>
      <c r="K3929">
        <v>0</v>
      </c>
      <c r="M3929">
        <v>0</v>
      </c>
      <c r="O3929">
        <v>0</v>
      </c>
    </row>
    <row r="3930" spans="3:15" x14ac:dyDescent="0.25">
      <c r="C3930" t="s">
        <v>481</v>
      </c>
      <c r="D3930" t="s">
        <v>176</v>
      </c>
      <c r="E3930">
        <v>51020717</v>
      </c>
      <c r="H3930" t="s">
        <v>786</v>
      </c>
      <c r="K3930">
        <v>0</v>
      </c>
      <c r="M3930">
        <v>0</v>
      </c>
      <c r="O3930">
        <v>0</v>
      </c>
    </row>
    <row r="3931" spans="3:15" x14ac:dyDescent="0.25">
      <c r="C3931" t="s">
        <v>481</v>
      </c>
      <c r="D3931" t="s">
        <v>176</v>
      </c>
      <c r="E3931">
        <v>51020817</v>
      </c>
      <c r="H3931" t="s">
        <v>787</v>
      </c>
      <c r="K3931">
        <v>0</v>
      </c>
      <c r="M3931">
        <v>0</v>
      </c>
      <c r="O3931">
        <v>0</v>
      </c>
    </row>
    <row r="3932" spans="3:15" x14ac:dyDescent="0.25">
      <c r="C3932" t="s">
        <v>481</v>
      </c>
      <c r="D3932" t="s">
        <v>176</v>
      </c>
      <c r="E3932">
        <v>51020917</v>
      </c>
      <c r="H3932" t="s">
        <v>788</v>
      </c>
      <c r="K3932">
        <v>0</v>
      </c>
      <c r="M3932">
        <v>0</v>
      </c>
      <c r="O3932">
        <v>0</v>
      </c>
    </row>
    <row r="3933" spans="3:15" x14ac:dyDescent="0.25">
      <c r="C3933" t="s">
        <v>481</v>
      </c>
      <c r="D3933" t="s">
        <v>176</v>
      </c>
      <c r="E3933">
        <v>51021017</v>
      </c>
      <c r="H3933" t="s">
        <v>789</v>
      </c>
      <c r="K3933">
        <v>0</v>
      </c>
      <c r="M3933">
        <v>0</v>
      </c>
      <c r="O3933">
        <v>0</v>
      </c>
    </row>
    <row r="3934" spans="3:15" x14ac:dyDescent="0.25">
      <c r="C3934" t="s">
        <v>481</v>
      </c>
      <c r="D3934" t="s">
        <v>176</v>
      </c>
      <c r="E3934">
        <v>51021117</v>
      </c>
      <c r="H3934" t="s">
        <v>2273</v>
      </c>
      <c r="K3934">
        <v>0</v>
      </c>
      <c r="M3934">
        <v>0</v>
      </c>
      <c r="O3934">
        <v>0</v>
      </c>
    </row>
    <row r="3935" spans="3:15" x14ac:dyDescent="0.25">
      <c r="C3935" t="s">
        <v>481</v>
      </c>
      <c r="D3935" t="s">
        <v>176</v>
      </c>
      <c r="E3935">
        <v>51021317</v>
      </c>
      <c r="H3935" t="s">
        <v>790</v>
      </c>
      <c r="K3935">
        <v>0</v>
      </c>
      <c r="M3935">
        <v>0</v>
      </c>
      <c r="O3935">
        <v>0</v>
      </c>
    </row>
    <row r="3936" spans="3:15" x14ac:dyDescent="0.25">
      <c r="C3936" t="s">
        <v>481</v>
      </c>
      <c r="D3936" t="s">
        <v>176</v>
      </c>
      <c r="E3936">
        <v>51021417</v>
      </c>
      <c r="H3936" t="s">
        <v>791</v>
      </c>
      <c r="K3936">
        <v>0</v>
      </c>
      <c r="M3936">
        <v>0</v>
      </c>
      <c r="O3936">
        <v>0</v>
      </c>
    </row>
    <row r="3937" spans="3:15" x14ac:dyDescent="0.25">
      <c r="C3937" t="s">
        <v>481</v>
      </c>
      <c r="D3937" t="s">
        <v>176</v>
      </c>
      <c r="E3937">
        <v>51021517</v>
      </c>
      <c r="H3937" t="s">
        <v>792</v>
      </c>
      <c r="K3937">
        <v>0</v>
      </c>
      <c r="M3937">
        <v>0</v>
      </c>
      <c r="O3937">
        <v>0</v>
      </c>
    </row>
    <row r="3938" spans="3:15" x14ac:dyDescent="0.25">
      <c r="C3938" t="s">
        <v>481</v>
      </c>
      <c r="D3938" t="s">
        <v>176</v>
      </c>
      <c r="E3938">
        <v>51021617</v>
      </c>
      <c r="H3938" t="s">
        <v>777</v>
      </c>
      <c r="K3938">
        <v>0</v>
      </c>
      <c r="M3938">
        <v>0</v>
      </c>
      <c r="O3938">
        <v>0</v>
      </c>
    </row>
    <row r="3939" spans="3:15" x14ac:dyDescent="0.25">
      <c r="C3939" t="s">
        <v>481</v>
      </c>
      <c r="D3939" t="s">
        <v>176</v>
      </c>
      <c r="E3939">
        <v>51021817</v>
      </c>
      <c r="H3939" t="s">
        <v>793</v>
      </c>
      <c r="K3939">
        <v>0</v>
      </c>
      <c r="M3939">
        <v>0</v>
      </c>
      <c r="O3939">
        <v>0</v>
      </c>
    </row>
    <row r="3940" spans="3:15" x14ac:dyDescent="0.25">
      <c r="C3940" t="s">
        <v>481</v>
      </c>
      <c r="D3940" t="s">
        <v>176</v>
      </c>
      <c r="E3940">
        <v>51021917</v>
      </c>
      <c r="H3940" t="s">
        <v>794</v>
      </c>
      <c r="K3940">
        <v>0</v>
      </c>
      <c r="M3940">
        <v>0</v>
      </c>
      <c r="O3940">
        <v>0</v>
      </c>
    </row>
    <row r="3941" spans="3:15" x14ac:dyDescent="0.25">
      <c r="C3941" t="s">
        <v>481</v>
      </c>
      <c r="D3941" t="s">
        <v>176</v>
      </c>
      <c r="E3941">
        <v>51022017</v>
      </c>
      <c r="H3941" t="s">
        <v>778</v>
      </c>
      <c r="K3941">
        <v>0</v>
      </c>
      <c r="M3941">
        <v>0</v>
      </c>
      <c r="O3941">
        <v>0</v>
      </c>
    </row>
    <row r="3942" spans="3:15" x14ac:dyDescent="0.25">
      <c r="C3942" t="s">
        <v>481</v>
      </c>
      <c r="D3942" t="s">
        <v>176</v>
      </c>
      <c r="E3942">
        <v>51022117</v>
      </c>
      <c r="H3942" t="s">
        <v>779</v>
      </c>
      <c r="K3942">
        <v>0</v>
      </c>
      <c r="M3942">
        <v>0</v>
      </c>
      <c r="O3942">
        <v>0</v>
      </c>
    </row>
    <row r="3943" spans="3:15" x14ac:dyDescent="0.25">
      <c r="C3943" t="s">
        <v>481</v>
      </c>
      <c r="D3943" t="s">
        <v>176</v>
      </c>
      <c r="E3943">
        <v>51022317</v>
      </c>
      <c r="H3943" t="s">
        <v>835</v>
      </c>
      <c r="K3943">
        <v>0</v>
      </c>
      <c r="M3943">
        <v>0</v>
      </c>
      <c r="O3943">
        <v>0</v>
      </c>
    </row>
    <row r="3944" spans="3:15" x14ac:dyDescent="0.25">
      <c r="C3944" t="s">
        <v>481</v>
      </c>
      <c r="D3944" t="s">
        <v>176</v>
      </c>
      <c r="E3944">
        <v>51030017</v>
      </c>
      <c r="H3944" t="s">
        <v>795</v>
      </c>
      <c r="K3944">
        <v>0</v>
      </c>
      <c r="M3944">
        <v>0</v>
      </c>
      <c r="O3944">
        <v>0</v>
      </c>
    </row>
    <row r="3945" spans="3:15" x14ac:dyDescent="0.25">
      <c r="C3945" t="s">
        <v>481</v>
      </c>
      <c r="D3945" t="s">
        <v>176</v>
      </c>
      <c r="E3945">
        <v>51030117</v>
      </c>
      <c r="H3945" t="s">
        <v>795</v>
      </c>
      <c r="K3945">
        <v>0</v>
      </c>
      <c r="M3945">
        <v>0</v>
      </c>
      <c r="O3945">
        <v>0</v>
      </c>
    </row>
    <row r="3946" spans="3:15" x14ac:dyDescent="0.25">
      <c r="C3946" t="s">
        <v>481</v>
      </c>
      <c r="D3946" t="s">
        <v>176</v>
      </c>
      <c r="E3946">
        <v>51030217</v>
      </c>
      <c r="H3946" t="s">
        <v>836</v>
      </c>
      <c r="K3946">
        <v>0</v>
      </c>
      <c r="M3946">
        <v>0</v>
      </c>
      <c r="O3946">
        <v>0</v>
      </c>
    </row>
    <row r="3947" spans="3:15" x14ac:dyDescent="0.25">
      <c r="C3947" t="s">
        <v>481</v>
      </c>
      <c r="D3947" t="s">
        <v>176</v>
      </c>
      <c r="E3947">
        <v>51030317</v>
      </c>
      <c r="H3947" t="s">
        <v>837</v>
      </c>
      <c r="K3947">
        <v>0</v>
      </c>
      <c r="M3947">
        <v>0</v>
      </c>
      <c r="O3947">
        <v>0</v>
      </c>
    </row>
    <row r="3948" spans="3:15" x14ac:dyDescent="0.25">
      <c r="C3948" t="s">
        <v>481</v>
      </c>
      <c r="D3948" t="s">
        <v>176</v>
      </c>
      <c r="E3948">
        <v>51030417</v>
      </c>
      <c r="H3948" t="s">
        <v>838</v>
      </c>
      <c r="K3948">
        <v>0</v>
      </c>
      <c r="M3948">
        <v>0</v>
      </c>
      <c r="O3948">
        <v>0</v>
      </c>
    </row>
    <row r="3949" spans="3:15" x14ac:dyDescent="0.25">
      <c r="C3949" t="s">
        <v>481</v>
      </c>
      <c r="D3949" t="s">
        <v>176</v>
      </c>
      <c r="E3949">
        <v>51030517</v>
      </c>
      <c r="H3949" t="s">
        <v>838</v>
      </c>
      <c r="K3949">
        <v>0</v>
      </c>
      <c r="M3949">
        <v>0</v>
      </c>
      <c r="O3949">
        <v>0</v>
      </c>
    </row>
    <row r="3950" spans="3:15" x14ac:dyDescent="0.25">
      <c r="C3950" t="s">
        <v>481</v>
      </c>
      <c r="D3950" t="s">
        <v>176</v>
      </c>
      <c r="E3950">
        <v>51040017</v>
      </c>
      <c r="H3950" t="s">
        <v>1732</v>
      </c>
      <c r="K3950">
        <v>0</v>
      </c>
      <c r="M3950">
        <v>0</v>
      </c>
      <c r="O3950">
        <v>0</v>
      </c>
    </row>
    <row r="3951" spans="3:15" x14ac:dyDescent="0.25">
      <c r="C3951" t="s">
        <v>481</v>
      </c>
      <c r="D3951" t="s">
        <v>176</v>
      </c>
      <c r="E3951">
        <v>51040117</v>
      </c>
      <c r="H3951" t="s">
        <v>796</v>
      </c>
      <c r="K3951">
        <v>0</v>
      </c>
      <c r="M3951">
        <v>0</v>
      </c>
      <c r="O3951">
        <v>0</v>
      </c>
    </row>
    <row r="3952" spans="3:15" x14ac:dyDescent="0.25">
      <c r="C3952" t="s">
        <v>481</v>
      </c>
      <c r="D3952" t="s">
        <v>176</v>
      </c>
      <c r="E3952">
        <v>51040217</v>
      </c>
      <c r="H3952" t="s">
        <v>797</v>
      </c>
      <c r="K3952">
        <v>0</v>
      </c>
      <c r="M3952">
        <v>0</v>
      </c>
      <c r="O3952">
        <v>0</v>
      </c>
    </row>
    <row r="3953" spans="3:15" x14ac:dyDescent="0.25">
      <c r="C3953" t="s">
        <v>481</v>
      </c>
      <c r="D3953" t="s">
        <v>176</v>
      </c>
      <c r="E3953">
        <v>51040317</v>
      </c>
      <c r="H3953" t="s">
        <v>798</v>
      </c>
      <c r="K3953">
        <v>0</v>
      </c>
      <c r="M3953">
        <v>0</v>
      </c>
      <c r="O3953">
        <v>0</v>
      </c>
    </row>
    <row r="3954" spans="3:15" x14ac:dyDescent="0.25">
      <c r="C3954" t="s">
        <v>481</v>
      </c>
      <c r="D3954" t="s">
        <v>176</v>
      </c>
      <c r="E3954">
        <v>51040417</v>
      </c>
      <c r="H3954" t="s">
        <v>799</v>
      </c>
      <c r="K3954">
        <v>0</v>
      </c>
      <c r="M3954">
        <v>0</v>
      </c>
      <c r="O3954">
        <v>0</v>
      </c>
    </row>
    <row r="3955" spans="3:15" x14ac:dyDescent="0.25">
      <c r="C3955" t="s">
        <v>481</v>
      </c>
      <c r="D3955" t="s">
        <v>176</v>
      </c>
      <c r="E3955">
        <v>51040517</v>
      </c>
      <c r="H3955" t="s">
        <v>800</v>
      </c>
      <c r="K3955">
        <v>0</v>
      </c>
      <c r="M3955">
        <v>0</v>
      </c>
      <c r="O3955">
        <v>0</v>
      </c>
    </row>
    <row r="3956" spans="3:15" x14ac:dyDescent="0.25">
      <c r="C3956" t="s">
        <v>481</v>
      </c>
      <c r="D3956" t="s">
        <v>176</v>
      </c>
      <c r="E3956">
        <v>51040617</v>
      </c>
      <c r="H3956" t="s">
        <v>1733</v>
      </c>
      <c r="K3956">
        <v>0</v>
      </c>
      <c r="M3956">
        <v>0</v>
      </c>
      <c r="O3956">
        <v>0</v>
      </c>
    </row>
    <row r="3957" spans="3:15" x14ac:dyDescent="0.25">
      <c r="C3957" t="s">
        <v>481</v>
      </c>
      <c r="D3957" t="s">
        <v>176</v>
      </c>
      <c r="E3957">
        <v>51040717</v>
      </c>
      <c r="H3957" t="s">
        <v>428</v>
      </c>
      <c r="K3957">
        <v>0</v>
      </c>
      <c r="M3957">
        <v>0</v>
      </c>
      <c r="O3957">
        <v>0</v>
      </c>
    </row>
    <row r="3958" spans="3:15" x14ac:dyDescent="0.25">
      <c r="C3958" t="s">
        <v>481</v>
      </c>
      <c r="D3958" t="s">
        <v>176</v>
      </c>
      <c r="E3958">
        <v>51050017</v>
      </c>
      <c r="H3958" t="s">
        <v>801</v>
      </c>
      <c r="K3958">
        <v>0</v>
      </c>
      <c r="M3958">
        <v>0</v>
      </c>
      <c r="O3958">
        <v>0</v>
      </c>
    </row>
    <row r="3959" spans="3:15" x14ac:dyDescent="0.25">
      <c r="C3959" t="s">
        <v>481</v>
      </c>
      <c r="D3959" t="s">
        <v>176</v>
      </c>
      <c r="E3959">
        <v>51050117</v>
      </c>
      <c r="H3959" t="s">
        <v>1734</v>
      </c>
      <c r="K3959">
        <v>0</v>
      </c>
      <c r="M3959">
        <v>0</v>
      </c>
      <c r="O3959">
        <v>0</v>
      </c>
    </row>
    <row r="3960" spans="3:15" x14ac:dyDescent="0.25">
      <c r="C3960" t="s">
        <v>481</v>
      </c>
      <c r="D3960" t="s">
        <v>176</v>
      </c>
      <c r="E3960">
        <v>51050217</v>
      </c>
      <c r="H3960" t="s">
        <v>802</v>
      </c>
      <c r="K3960">
        <v>0</v>
      </c>
      <c r="M3960">
        <v>0</v>
      </c>
      <c r="O3960">
        <v>0</v>
      </c>
    </row>
    <row r="3961" spans="3:15" x14ac:dyDescent="0.25">
      <c r="C3961" t="s">
        <v>481</v>
      </c>
      <c r="D3961" t="s">
        <v>176</v>
      </c>
      <c r="E3961">
        <v>51050417</v>
      </c>
      <c r="H3961" t="s">
        <v>1736</v>
      </c>
      <c r="K3961">
        <v>0</v>
      </c>
      <c r="M3961">
        <v>0</v>
      </c>
      <c r="O3961">
        <v>0</v>
      </c>
    </row>
    <row r="3962" spans="3:15" x14ac:dyDescent="0.25">
      <c r="C3962" t="s">
        <v>481</v>
      </c>
      <c r="D3962" t="s">
        <v>176</v>
      </c>
      <c r="E3962">
        <v>51050517</v>
      </c>
      <c r="H3962" t="s">
        <v>1817</v>
      </c>
      <c r="K3962">
        <v>0</v>
      </c>
      <c r="M3962">
        <v>0</v>
      </c>
      <c r="O3962">
        <v>0</v>
      </c>
    </row>
    <row r="3963" spans="3:15" x14ac:dyDescent="0.25">
      <c r="C3963" t="s">
        <v>481</v>
      </c>
      <c r="D3963" t="s">
        <v>176</v>
      </c>
      <c r="E3963">
        <v>51050617</v>
      </c>
      <c r="H3963" t="s">
        <v>1737</v>
      </c>
      <c r="K3963">
        <v>0</v>
      </c>
      <c r="M3963">
        <v>0</v>
      </c>
      <c r="O3963">
        <v>0</v>
      </c>
    </row>
    <row r="3964" spans="3:15" x14ac:dyDescent="0.25">
      <c r="C3964" t="s">
        <v>481</v>
      </c>
      <c r="D3964" t="s">
        <v>176</v>
      </c>
      <c r="E3964">
        <v>51050717</v>
      </c>
      <c r="H3964" t="s">
        <v>2527</v>
      </c>
      <c r="K3964">
        <v>0</v>
      </c>
      <c r="M3964">
        <v>0</v>
      </c>
      <c r="O3964">
        <v>0</v>
      </c>
    </row>
    <row r="3965" spans="3:15" x14ac:dyDescent="0.25">
      <c r="C3965" t="s">
        <v>481</v>
      </c>
      <c r="D3965" t="s">
        <v>176</v>
      </c>
      <c r="E3965">
        <v>51050817</v>
      </c>
      <c r="H3965" t="s">
        <v>804</v>
      </c>
      <c r="K3965">
        <v>0</v>
      </c>
      <c r="M3965">
        <v>0</v>
      </c>
      <c r="O3965">
        <v>0</v>
      </c>
    </row>
    <row r="3966" spans="3:15" x14ac:dyDescent="0.25">
      <c r="C3966" t="s">
        <v>481</v>
      </c>
      <c r="D3966" t="s">
        <v>176</v>
      </c>
      <c r="E3966">
        <v>51050917</v>
      </c>
      <c r="H3966" t="s">
        <v>839</v>
      </c>
      <c r="K3966">
        <v>0</v>
      </c>
      <c r="M3966">
        <v>0</v>
      </c>
      <c r="O3966">
        <v>0</v>
      </c>
    </row>
    <row r="3967" spans="3:15" x14ac:dyDescent="0.25">
      <c r="C3967" t="s">
        <v>481</v>
      </c>
      <c r="D3967" t="s">
        <v>176</v>
      </c>
      <c r="E3967">
        <v>51051017</v>
      </c>
      <c r="H3967" t="s">
        <v>430</v>
      </c>
      <c r="K3967">
        <v>0</v>
      </c>
      <c r="M3967">
        <v>0</v>
      </c>
      <c r="O3967">
        <v>0</v>
      </c>
    </row>
    <row r="3968" spans="3:15" x14ac:dyDescent="0.25">
      <c r="C3968" t="s">
        <v>481</v>
      </c>
      <c r="D3968" t="s">
        <v>176</v>
      </c>
      <c r="E3968">
        <v>51051117</v>
      </c>
      <c r="H3968" t="s">
        <v>2528</v>
      </c>
      <c r="K3968">
        <v>0</v>
      </c>
      <c r="M3968">
        <v>0</v>
      </c>
      <c r="O3968">
        <v>0</v>
      </c>
    </row>
    <row r="3969" spans="3:15" x14ac:dyDescent="0.25">
      <c r="C3969" t="s">
        <v>481</v>
      </c>
      <c r="D3969" t="s">
        <v>176</v>
      </c>
      <c r="E3969">
        <v>51051217</v>
      </c>
      <c r="H3969" t="s">
        <v>841</v>
      </c>
      <c r="K3969">
        <v>0</v>
      </c>
      <c r="M3969">
        <v>0</v>
      </c>
      <c r="O3969">
        <v>0</v>
      </c>
    </row>
    <row r="3970" spans="3:15" x14ac:dyDescent="0.25">
      <c r="C3970" t="s">
        <v>481</v>
      </c>
      <c r="D3970" t="s">
        <v>176</v>
      </c>
      <c r="E3970">
        <v>51060017</v>
      </c>
      <c r="H3970" t="s">
        <v>805</v>
      </c>
      <c r="K3970">
        <v>0</v>
      </c>
      <c r="M3970">
        <v>0</v>
      </c>
      <c r="O3970">
        <v>0</v>
      </c>
    </row>
    <row r="3971" spans="3:15" x14ac:dyDescent="0.25">
      <c r="C3971" t="s">
        <v>481</v>
      </c>
      <c r="D3971" t="s">
        <v>176</v>
      </c>
      <c r="E3971">
        <v>51060117</v>
      </c>
      <c r="H3971" t="s">
        <v>2529</v>
      </c>
      <c r="K3971">
        <v>0</v>
      </c>
      <c r="M3971">
        <v>0</v>
      </c>
      <c r="O3971">
        <v>0</v>
      </c>
    </row>
    <row r="3972" spans="3:15" x14ac:dyDescent="0.25">
      <c r="C3972" t="s">
        <v>481</v>
      </c>
      <c r="D3972" t="s">
        <v>176</v>
      </c>
      <c r="E3972">
        <v>51060317</v>
      </c>
      <c r="H3972" t="s">
        <v>1739</v>
      </c>
      <c r="K3972">
        <v>0</v>
      </c>
      <c r="M3972">
        <v>0</v>
      </c>
      <c r="O3972">
        <v>0</v>
      </c>
    </row>
    <row r="3973" spans="3:15" x14ac:dyDescent="0.25">
      <c r="C3973" t="s">
        <v>481</v>
      </c>
      <c r="D3973" t="s">
        <v>176</v>
      </c>
      <c r="E3973">
        <v>51060417</v>
      </c>
      <c r="H3973" t="s">
        <v>422</v>
      </c>
      <c r="K3973">
        <v>0</v>
      </c>
      <c r="M3973">
        <v>0</v>
      </c>
      <c r="O3973">
        <v>0</v>
      </c>
    </row>
    <row r="3974" spans="3:15" x14ac:dyDescent="0.25">
      <c r="C3974" t="s">
        <v>481</v>
      </c>
      <c r="D3974" t="s">
        <v>176</v>
      </c>
      <c r="E3974">
        <v>51060517</v>
      </c>
      <c r="H3974" t="s">
        <v>807</v>
      </c>
      <c r="K3974">
        <v>0</v>
      </c>
      <c r="M3974">
        <v>0</v>
      </c>
      <c r="O3974">
        <v>0</v>
      </c>
    </row>
    <row r="3975" spans="3:15" x14ac:dyDescent="0.25">
      <c r="C3975" t="s">
        <v>481</v>
      </c>
      <c r="D3975" t="s">
        <v>176</v>
      </c>
      <c r="E3975">
        <v>51060717</v>
      </c>
      <c r="H3975" t="s">
        <v>847</v>
      </c>
      <c r="K3975">
        <v>0</v>
      </c>
      <c r="M3975">
        <v>0</v>
      </c>
      <c r="O3975">
        <v>0</v>
      </c>
    </row>
    <row r="3976" spans="3:15" x14ac:dyDescent="0.25">
      <c r="C3976" t="s">
        <v>481</v>
      </c>
      <c r="D3976" t="s">
        <v>176</v>
      </c>
      <c r="E3976">
        <v>51060817</v>
      </c>
      <c r="H3976" t="s">
        <v>2275</v>
      </c>
      <c r="K3976">
        <v>0</v>
      </c>
      <c r="M3976">
        <v>0</v>
      </c>
      <c r="O3976">
        <v>0</v>
      </c>
    </row>
    <row r="3977" spans="3:15" x14ac:dyDescent="0.25">
      <c r="C3977" t="s">
        <v>481</v>
      </c>
      <c r="D3977" t="s">
        <v>176</v>
      </c>
      <c r="E3977">
        <v>51060917</v>
      </c>
      <c r="H3977" t="s">
        <v>808</v>
      </c>
      <c r="K3977">
        <v>0</v>
      </c>
      <c r="M3977">
        <v>0</v>
      </c>
      <c r="O3977">
        <v>0</v>
      </c>
    </row>
    <row r="3978" spans="3:15" x14ac:dyDescent="0.25">
      <c r="C3978" t="s">
        <v>481</v>
      </c>
      <c r="D3978" t="s">
        <v>176</v>
      </c>
      <c r="E3978">
        <v>51061017</v>
      </c>
      <c r="H3978" t="s">
        <v>809</v>
      </c>
      <c r="K3978">
        <v>0</v>
      </c>
      <c r="M3978">
        <v>0</v>
      </c>
      <c r="O3978">
        <v>0</v>
      </c>
    </row>
    <row r="3979" spans="3:15" x14ac:dyDescent="0.25">
      <c r="C3979" t="s">
        <v>481</v>
      </c>
      <c r="D3979" t="s">
        <v>176</v>
      </c>
      <c r="E3979">
        <v>51061117</v>
      </c>
      <c r="H3979" t="s">
        <v>2284</v>
      </c>
      <c r="K3979">
        <v>0</v>
      </c>
      <c r="M3979">
        <v>0</v>
      </c>
      <c r="O3979">
        <v>0</v>
      </c>
    </row>
    <row r="3980" spans="3:15" x14ac:dyDescent="0.25">
      <c r="C3980" t="s">
        <v>481</v>
      </c>
      <c r="D3980" t="s">
        <v>176</v>
      </c>
      <c r="E3980">
        <v>51061217</v>
      </c>
      <c r="H3980" t="s">
        <v>2530</v>
      </c>
      <c r="K3980">
        <v>0</v>
      </c>
      <c r="M3980">
        <v>0</v>
      </c>
      <c r="O3980">
        <v>0</v>
      </c>
    </row>
    <row r="3981" spans="3:15" x14ac:dyDescent="0.25">
      <c r="C3981" t="s">
        <v>481</v>
      </c>
      <c r="D3981" t="s">
        <v>176</v>
      </c>
      <c r="E3981">
        <v>51061317</v>
      </c>
      <c r="H3981" t="s">
        <v>842</v>
      </c>
      <c r="K3981">
        <v>0</v>
      </c>
      <c r="M3981">
        <v>0</v>
      </c>
      <c r="O3981">
        <v>0</v>
      </c>
    </row>
    <row r="3982" spans="3:15" x14ac:dyDescent="0.25">
      <c r="C3982" t="s">
        <v>481</v>
      </c>
      <c r="D3982" t="s">
        <v>176</v>
      </c>
      <c r="E3982">
        <v>51070017</v>
      </c>
      <c r="H3982" t="s">
        <v>810</v>
      </c>
      <c r="K3982">
        <v>0</v>
      </c>
      <c r="M3982">
        <v>0</v>
      </c>
      <c r="O3982">
        <v>0</v>
      </c>
    </row>
    <row r="3983" spans="3:15" x14ac:dyDescent="0.25">
      <c r="C3983" t="s">
        <v>481</v>
      </c>
      <c r="D3983" t="s">
        <v>176</v>
      </c>
      <c r="E3983">
        <v>51070217</v>
      </c>
      <c r="H3983" t="s">
        <v>811</v>
      </c>
      <c r="K3983">
        <v>0</v>
      </c>
      <c r="M3983">
        <v>0</v>
      </c>
      <c r="O3983">
        <v>0</v>
      </c>
    </row>
    <row r="3984" spans="3:15" x14ac:dyDescent="0.25">
      <c r="C3984" t="s">
        <v>481</v>
      </c>
      <c r="D3984" t="s">
        <v>176</v>
      </c>
      <c r="E3984">
        <v>51070317</v>
      </c>
      <c r="H3984" t="s">
        <v>812</v>
      </c>
      <c r="K3984">
        <v>0</v>
      </c>
      <c r="M3984">
        <v>0</v>
      </c>
      <c r="O3984">
        <v>0</v>
      </c>
    </row>
    <row r="3985" spans="3:15" x14ac:dyDescent="0.25">
      <c r="C3985" t="s">
        <v>481</v>
      </c>
      <c r="D3985" t="s">
        <v>176</v>
      </c>
      <c r="E3985">
        <v>51070417</v>
      </c>
      <c r="H3985" t="s">
        <v>813</v>
      </c>
      <c r="K3985">
        <v>0</v>
      </c>
      <c r="M3985">
        <v>0</v>
      </c>
      <c r="O3985">
        <v>0</v>
      </c>
    </row>
    <row r="3986" spans="3:15" x14ac:dyDescent="0.25">
      <c r="C3986" t="s">
        <v>481</v>
      </c>
      <c r="D3986" t="s">
        <v>176</v>
      </c>
      <c r="E3986">
        <v>51070517</v>
      </c>
      <c r="H3986" t="s">
        <v>814</v>
      </c>
      <c r="K3986">
        <v>0</v>
      </c>
      <c r="M3986">
        <v>0</v>
      </c>
      <c r="O3986">
        <v>0</v>
      </c>
    </row>
    <row r="3987" spans="3:15" x14ac:dyDescent="0.25">
      <c r="C3987" t="s">
        <v>481</v>
      </c>
      <c r="D3987" t="s">
        <v>176</v>
      </c>
      <c r="E3987">
        <v>51080017</v>
      </c>
      <c r="H3987" t="s">
        <v>815</v>
      </c>
      <c r="K3987">
        <v>0</v>
      </c>
      <c r="M3987">
        <v>0</v>
      </c>
      <c r="O3987">
        <v>0</v>
      </c>
    </row>
    <row r="3988" spans="3:15" x14ac:dyDescent="0.25">
      <c r="C3988" t="s">
        <v>481</v>
      </c>
      <c r="D3988" t="s">
        <v>176</v>
      </c>
      <c r="E3988">
        <v>51080117</v>
      </c>
      <c r="H3988" t="s">
        <v>816</v>
      </c>
      <c r="K3988">
        <v>0</v>
      </c>
      <c r="M3988">
        <v>0</v>
      </c>
      <c r="O3988">
        <v>0</v>
      </c>
    </row>
    <row r="3989" spans="3:15" x14ac:dyDescent="0.25">
      <c r="C3989" t="s">
        <v>481</v>
      </c>
      <c r="D3989" t="s">
        <v>176</v>
      </c>
      <c r="E3989">
        <v>51080217</v>
      </c>
      <c r="H3989" t="s">
        <v>817</v>
      </c>
      <c r="K3989">
        <v>0</v>
      </c>
      <c r="M3989">
        <v>0</v>
      </c>
      <c r="O3989">
        <v>0</v>
      </c>
    </row>
    <row r="3990" spans="3:15" x14ac:dyDescent="0.25">
      <c r="C3990" t="s">
        <v>481</v>
      </c>
      <c r="D3990" t="s">
        <v>176</v>
      </c>
      <c r="E3990">
        <v>51080317</v>
      </c>
      <c r="H3990" t="s">
        <v>818</v>
      </c>
      <c r="K3990">
        <v>0</v>
      </c>
      <c r="M3990">
        <v>0</v>
      </c>
      <c r="O3990">
        <v>0</v>
      </c>
    </row>
    <row r="3991" spans="3:15" x14ac:dyDescent="0.25">
      <c r="C3991" t="s">
        <v>481</v>
      </c>
      <c r="D3991" t="s">
        <v>176</v>
      </c>
      <c r="E3991">
        <v>51087017</v>
      </c>
      <c r="H3991" t="s">
        <v>819</v>
      </c>
      <c r="K3991">
        <v>0</v>
      </c>
      <c r="M3991">
        <v>0</v>
      </c>
      <c r="O3991">
        <v>0</v>
      </c>
    </row>
    <row r="3992" spans="3:15" x14ac:dyDescent="0.25">
      <c r="C3992" t="s">
        <v>481</v>
      </c>
      <c r="D3992" t="s">
        <v>176</v>
      </c>
      <c r="E3992">
        <v>51087117</v>
      </c>
      <c r="H3992" t="s">
        <v>1746</v>
      </c>
      <c r="K3992">
        <v>0</v>
      </c>
      <c r="M3992">
        <v>0</v>
      </c>
      <c r="O3992">
        <v>0</v>
      </c>
    </row>
    <row r="3993" spans="3:15" x14ac:dyDescent="0.25">
      <c r="C3993" t="s">
        <v>481</v>
      </c>
      <c r="D3993" t="s">
        <v>176</v>
      </c>
      <c r="E3993">
        <v>51090017</v>
      </c>
      <c r="H3993" t="s">
        <v>821</v>
      </c>
      <c r="K3993">
        <v>0</v>
      </c>
      <c r="M3993">
        <v>0</v>
      </c>
      <c r="O3993">
        <v>0</v>
      </c>
    </row>
    <row r="3994" spans="3:15" x14ac:dyDescent="0.25">
      <c r="C3994" t="s">
        <v>481</v>
      </c>
      <c r="D3994" t="s">
        <v>176</v>
      </c>
      <c r="E3994">
        <v>51090117</v>
      </c>
      <c r="H3994" t="s">
        <v>822</v>
      </c>
      <c r="K3994">
        <v>0</v>
      </c>
      <c r="M3994">
        <v>0</v>
      </c>
      <c r="O3994">
        <v>0</v>
      </c>
    </row>
    <row r="3995" spans="3:15" x14ac:dyDescent="0.25">
      <c r="C3995" t="s">
        <v>481</v>
      </c>
      <c r="D3995" t="s">
        <v>176</v>
      </c>
      <c r="E3995">
        <v>51090217</v>
      </c>
      <c r="H3995" t="s">
        <v>823</v>
      </c>
      <c r="K3995">
        <v>0</v>
      </c>
      <c r="M3995">
        <v>0</v>
      </c>
      <c r="O3995">
        <v>0</v>
      </c>
    </row>
    <row r="3996" spans="3:15" x14ac:dyDescent="0.25">
      <c r="C3996" t="s">
        <v>481</v>
      </c>
      <c r="D3996" t="s">
        <v>176</v>
      </c>
      <c r="E3996">
        <v>51110017</v>
      </c>
      <c r="H3996" t="s">
        <v>2531</v>
      </c>
      <c r="K3996">
        <v>0</v>
      </c>
      <c r="M3996">
        <v>0</v>
      </c>
      <c r="O3996">
        <v>0</v>
      </c>
    </row>
    <row r="3997" spans="3:15" x14ac:dyDescent="0.25">
      <c r="C3997" t="s">
        <v>481</v>
      </c>
      <c r="D3997" t="s">
        <v>176</v>
      </c>
      <c r="E3997">
        <v>51110117</v>
      </c>
      <c r="H3997" t="s">
        <v>2532</v>
      </c>
      <c r="K3997">
        <v>0</v>
      </c>
      <c r="M3997">
        <v>0</v>
      </c>
      <c r="O3997">
        <v>0</v>
      </c>
    </row>
    <row r="3998" spans="3:15" x14ac:dyDescent="0.25">
      <c r="C3998" t="s">
        <v>481</v>
      </c>
      <c r="D3998" t="s">
        <v>176</v>
      </c>
      <c r="E3998">
        <v>51110217</v>
      </c>
      <c r="H3998" t="s">
        <v>2533</v>
      </c>
      <c r="K3998">
        <v>0</v>
      </c>
      <c r="M3998">
        <v>0</v>
      </c>
      <c r="O3998">
        <v>0</v>
      </c>
    </row>
    <row r="3999" spans="3:15" x14ac:dyDescent="0.25">
      <c r="C3999" t="s">
        <v>481</v>
      </c>
      <c r="D3999" t="s">
        <v>176</v>
      </c>
      <c r="E3999">
        <v>51110417</v>
      </c>
      <c r="H3999" t="s">
        <v>2534</v>
      </c>
      <c r="K3999">
        <v>0</v>
      </c>
      <c r="M3999">
        <v>0</v>
      </c>
      <c r="O3999">
        <v>0</v>
      </c>
    </row>
    <row r="4000" spans="3:15" x14ac:dyDescent="0.25">
      <c r="C4000" t="s">
        <v>481</v>
      </c>
      <c r="D4000" t="s">
        <v>176</v>
      </c>
      <c r="E4000">
        <v>51110517</v>
      </c>
      <c r="H4000" t="s">
        <v>1741</v>
      </c>
      <c r="K4000">
        <v>0</v>
      </c>
      <c r="M4000">
        <v>0</v>
      </c>
      <c r="O4000">
        <v>0</v>
      </c>
    </row>
    <row r="4001" spans="3:15" x14ac:dyDescent="0.25">
      <c r="C4001" t="s">
        <v>481</v>
      </c>
      <c r="D4001" t="s">
        <v>176</v>
      </c>
      <c r="E4001">
        <v>51110817</v>
      </c>
      <c r="H4001" t="s">
        <v>2535</v>
      </c>
      <c r="K4001">
        <v>0</v>
      </c>
      <c r="M4001">
        <v>0</v>
      </c>
      <c r="O4001">
        <v>0</v>
      </c>
    </row>
    <row r="4002" spans="3:15" x14ac:dyDescent="0.25">
      <c r="C4002" t="s">
        <v>481</v>
      </c>
      <c r="D4002" t="s">
        <v>176</v>
      </c>
      <c r="E4002">
        <v>51120017</v>
      </c>
      <c r="H4002" t="s">
        <v>423</v>
      </c>
      <c r="K4002">
        <v>0</v>
      </c>
      <c r="M4002">
        <v>0</v>
      </c>
      <c r="O4002">
        <v>0</v>
      </c>
    </row>
    <row r="4003" spans="3:15" x14ac:dyDescent="0.25">
      <c r="C4003" t="s">
        <v>481</v>
      </c>
      <c r="D4003" t="s">
        <v>176</v>
      </c>
      <c r="E4003">
        <v>51120117</v>
      </c>
      <c r="H4003" t="s">
        <v>1744</v>
      </c>
      <c r="K4003">
        <v>0</v>
      </c>
      <c r="M4003">
        <v>0</v>
      </c>
      <c r="O4003">
        <v>0</v>
      </c>
    </row>
    <row r="4004" spans="3:15" x14ac:dyDescent="0.25">
      <c r="C4004" t="s">
        <v>481</v>
      </c>
      <c r="D4004" t="s">
        <v>176</v>
      </c>
      <c r="E4004">
        <v>51120317</v>
      </c>
      <c r="H4004" t="s">
        <v>1747</v>
      </c>
      <c r="K4004">
        <v>0</v>
      </c>
      <c r="M4004">
        <v>0</v>
      </c>
      <c r="O4004">
        <v>0</v>
      </c>
    </row>
    <row r="4005" spans="3:15" x14ac:dyDescent="0.25">
      <c r="C4005" t="s">
        <v>481</v>
      </c>
      <c r="D4005" t="s">
        <v>176</v>
      </c>
      <c r="E4005">
        <v>51120417</v>
      </c>
      <c r="H4005" t="s">
        <v>830</v>
      </c>
      <c r="K4005">
        <v>0</v>
      </c>
      <c r="M4005">
        <v>0</v>
      </c>
      <c r="O4005">
        <v>0</v>
      </c>
    </row>
    <row r="4006" spans="3:15" x14ac:dyDescent="0.25">
      <c r="C4006" t="s">
        <v>481</v>
      </c>
      <c r="D4006" t="s">
        <v>176</v>
      </c>
      <c r="E4006">
        <v>51120517</v>
      </c>
      <c r="H4006" t="s">
        <v>831</v>
      </c>
      <c r="K4006">
        <v>0</v>
      </c>
      <c r="M4006">
        <v>0</v>
      </c>
      <c r="O4006">
        <v>0</v>
      </c>
    </row>
    <row r="4007" spans="3:15" x14ac:dyDescent="0.25">
      <c r="C4007" t="s">
        <v>481</v>
      </c>
      <c r="D4007" t="s">
        <v>176</v>
      </c>
      <c r="E4007">
        <v>51120617</v>
      </c>
      <c r="H4007" t="s">
        <v>2300</v>
      </c>
      <c r="K4007">
        <v>0</v>
      </c>
      <c r="M4007">
        <v>0</v>
      </c>
      <c r="O4007">
        <v>0</v>
      </c>
    </row>
    <row r="4008" spans="3:15" x14ac:dyDescent="0.25">
      <c r="C4008" t="s">
        <v>481</v>
      </c>
      <c r="D4008" t="s">
        <v>176</v>
      </c>
      <c r="E4008">
        <v>51120717</v>
      </c>
      <c r="H4008" t="s">
        <v>1749</v>
      </c>
      <c r="K4008">
        <v>0</v>
      </c>
      <c r="M4008">
        <v>0</v>
      </c>
      <c r="O4008">
        <v>0</v>
      </c>
    </row>
    <row r="4009" spans="3:15" x14ac:dyDescent="0.25">
      <c r="C4009" t="s">
        <v>481</v>
      </c>
      <c r="D4009" t="s">
        <v>176</v>
      </c>
      <c r="E4009">
        <v>51120817</v>
      </c>
      <c r="H4009" t="s">
        <v>2277</v>
      </c>
      <c r="K4009">
        <v>0</v>
      </c>
      <c r="M4009">
        <v>0</v>
      </c>
      <c r="O4009">
        <v>0</v>
      </c>
    </row>
    <row r="4010" spans="3:15" x14ac:dyDescent="0.25">
      <c r="C4010" t="s">
        <v>481</v>
      </c>
      <c r="D4010" t="s">
        <v>176</v>
      </c>
      <c r="E4010">
        <v>51120917</v>
      </c>
      <c r="H4010" t="s">
        <v>2278</v>
      </c>
      <c r="K4010">
        <v>0</v>
      </c>
      <c r="M4010">
        <v>0</v>
      </c>
      <c r="O4010">
        <v>0</v>
      </c>
    </row>
    <row r="4011" spans="3:15" x14ac:dyDescent="0.25">
      <c r="C4011" t="s">
        <v>481</v>
      </c>
      <c r="D4011" t="s">
        <v>176</v>
      </c>
      <c r="E4011">
        <v>51130017</v>
      </c>
      <c r="H4011" t="s">
        <v>832</v>
      </c>
      <c r="K4011">
        <v>0</v>
      </c>
      <c r="M4011">
        <v>0</v>
      </c>
      <c r="O4011">
        <v>0</v>
      </c>
    </row>
    <row r="4012" spans="3:15" x14ac:dyDescent="0.25">
      <c r="C4012" t="s">
        <v>481</v>
      </c>
      <c r="D4012" t="s">
        <v>176</v>
      </c>
      <c r="E4012">
        <v>51130117</v>
      </c>
      <c r="H4012" t="s">
        <v>2536</v>
      </c>
      <c r="K4012">
        <v>0</v>
      </c>
      <c r="M4012">
        <v>0</v>
      </c>
      <c r="O4012">
        <v>0</v>
      </c>
    </row>
    <row r="4013" spans="3:15" x14ac:dyDescent="0.25">
      <c r="C4013" t="s">
        <v>481</v>
      </c>
      <c r="D4013" t="s">
        <v>176</v>
      </c>
      <c r="E4013">
        <v>51130217</v>
      </c>
      <c r="H4013" t="s">
        <v>2537</v>
      </c>
      <c r="K4013">
        <v>0</v>
      </c>
      <c r="M4013">
        <v>0</v>
      </c>
      <c r="O4013">
        <v>0</v>
      </c>
    </row>
    <row r="4014" spans="3:15" x14ac:dyDescent="0.25">
      <c r="C4014" t="s">
        <v>481</v>
      </c>
      <c r="D4014" t="s">
        <v>176</v>
      </c>
      <c r="E4014">
        <v>51131317</v>
      </c>
      <c r="H4014" t="s">
        <v>2253</v>
      </c>
      <c r="K4014">
        <v>0</v>
      </c>
      <c r="M4014">
        <v>0</v>
      </c>
      <c r="O4014">
        <v>0</v>
      </c>
    </row>
    <row r="4015" spans="3:15" x14ac:dyDescent="0.25">
      <c r="C4015" t="s">
        <v>481</v>
      </c>
      <c r="D4015" t="s">
        <v>176</v>
      </c>
      <c r="E4015">
        <v>51140117</v>
      </c>
      <c r="H4015" t="s">
        <v>2538</v>
      </c>
      <c r="K4015">
        <v>0</v>
      </c>
      <c r="M4015">
        <v>0</v>
      </c>
      <c r="O4015">
        <v>0</v>
      </c>
    </row>
    <row r="4016" spans="3:15" x14ac:dyDescent="0.25">
      <c r="C4016" t="s">
        <v>481</v>
      </c>
      <c r="D4016" t="s">
        <v>176</v>
      </c>
      <c r="E4016">
        <v>51140217</v>
      </c>
      <c r="H4016" t="s">
        <v>2539</v>
      </c>
      <c r="K4016">
        <v>0</v>
      </c>
      <c r="M4016">
        <v>0</v>
      </c>
      <c r="O4016">
        <v>0</v>
      </c>
    </row>
    <row r="4017" spans="3:18" x14ac:dyDescent="0.25">
      <c r="C4017" t="s">
        <v>481</v>
      </c>
      <c r="D4017" t="s">
        <v>176</v>
      </c>
      <c r="E4017">
        <v>51140417</v>
      </c>
      <c r="H4017" t="s">
        <v>2540</v>
      </c>
      <c r="K4017">
        <v>0</v>
      </c>
      <c r="M4017">
        <v>0</v>
      </c>
      <c r="O4017">
        <v>0</v>
      </c>
    </row>
    <row r="4018" spans="3:18" x14ac:dyDescent="0.25">
      <c r="C4018" t="s">
        <v>481</v>
      </c>
      <c r="D4018" t="s">
        <v>176</v>
      </c>
      <c r="E4018">
        <v>51140517</v>
      </c>
      <c r="H4018" t="s">
        <v>2282</v>
      </c>
      <c r="K4018">
        <v>0</v>
      </c>
      <c r="M4018">
        <v>0</v>
      </c>
      <c r="O4018">
        <v>0</v>
      </c>
    </row>
    <row r="4019" spans="3:18" x14ac:dyDescent="0.25">
      <c r="C4019" t="s">
        <v>481</v>
      </c>
      <c r="D4019" t="s">
        <v>176</v>
      </c>
      <c r="E4019">
        <v>51141017</v>
      </c>
      <c r="H4019" t="s">
        <v>2541</v>
      </c>
      <c r="K4019">
        <v>0</v>
      </c>
      <c r="M4019">
        <v>0</v>
      </c>
      <c r="O4019">
        <v>0</v>
      </c>
    </row>
    <row r="4020" spans="3:18" x14ac:dyDescent="0.25">
      <c r="C4020" t="s">
        <v>481</v>
      </c>
      <c r="D4020" t="s">
        <v>176</v>
      </c>
      <c r="E4020">
        <v>51141317</v>
      </c>
      <c r="H4020" t="s">
        <v>2542</v>
      </c>
      <c r="K4020">
        <v>0</v>
      </c>
      <c r="M4020">
        <v>0</v>
      </c>
      <c r="O4020">
        <v>0</v>
      </c>
    </row>
    <row r="4021" spans="3:18" x14ac:dyDescent="0.25">
      <c r="C4021" t="s">
        <v>481</v>
      </c>
      <c r="D4021" t="s">
        <v>176</v>
      </c>
      <c r="E4021">
        <v>51142017</v>
      </c>
      <c r="H4021" t="s">
        <v>2543</v>
      </c>
      <c r="K4021">
        <v>0</v>
      </c>
      <c r="M4021">
        <v>0</v>
      </c>
      <c r="O4021">
        <v>0</v>
      </c>
    </row>
    <row r="4022" spans="3:18" x14ac:dyDescent="0.25">
      <c r="E4022" t="s">
        <v>478</v>
      </c>
      <c r="K4022">
        <v>0</v>
      </c>
      <c r="M4022">
        <v>0</v>
      </c>
      <c r="O4022">
        <v>0</v>
      </c>
      <c r="R4022" t="s">
        <v>467</v>
      </c>
    </row>
    <row r="4023" spans="3:18" x14ac:dyDescent="0.25">
      <c r="E4023" t="s">
        <v>479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2D81-C6BB-46D3-9A2C-F1B0D3CB54C0}">
  <sheetPr>
    <tabColor rgb="FF00B0F0"/>
  </sheetPr>
  <dimension ref="A1:R4021"/>
  <sheetViews>
    <sheetView topLeftCell="A2606" workbookViewId="0">
      <selection activeCell="I721" sqref="I721"/>
    </sheetView>
  </sheetViews>
  <sheetFormatPr defaultRowHeight="15" x14ac:dyDescent="0.25"/>
  <cols>
    <col min="11" max="11" width="16" bestFit="1" customWidth="1"/>
    <col min="13" max="13" width="16" bestFit="1" customWidth="1"/>
  </cols>
  <sheetData>
    <row r="1" spans="1:18" x14ac:dyDescent="0.25">
      <c r="A1" t="s">
        <v>2544</v>
      </c>
    </row>
    <row r="2" spans="1:18" x14ac:dyDescent="0.25">
      <c r="A2" t="s">
        <v>172</v>
      </c>
    </row>
    <row r="4" spans="1:18" x14ac:dyDescent="0.25">
      <c r="A4" t="s">
        <v>173</v>
      </c>
      <c r="F4" t="s">
        <v>174</v>
      </c>
      <c r="G4" t="s">
        <v>175</v>
      </c>
      <c r="I4" t="s">
        <v>176</v>
      </c>
      <c r="N4" t="s">
        <v>177</v>
      </c>
      <c r="P4" t="s">
        <v>11</v>
      </c>
    </row>
    <row r="6" spans="1:18" x14ac:dyDescent="0.25">
      <c r="B6" t="s">
        <v>178</v>
      </c>
      <c r="C6" t="s">
        <v>179</v>
      </c>
      <c r="D6" t="s">
        <v>180</v>
      </c>
      <c r="E6" t="s">
        <v>181</v>
      </c>
      <c r="J6" t="s">
        <v>182</v>
      </c>
      <c r="L6" t="s">
        <v>183</v>
      </c>
      <c r="O6" t="s">
        <v>184</v>
      </c>
      <c r="Q6" t="s">
        <v>185</v>
      </c>
      <c r="R6" t="s">
        <v>186</v>
      </c>
    </row>
    <row r="7" spans="1:18" x14ac:dyDescent="0.25">
      <c r="B7" t="s">
        <v>187</v>
      </c>
      <c r="C7" t="s">
        <v>188</v>
      </c>
      <c r="D7" t="s">
        <v>189</v>
      </c>
      <c r="J7" t="s">
        <v>190</v>
      </c>
      <c r="L7" t="s">
        <v>191</v>
      </c>
      <c r="O7" t="s">
        <v>192</v>
      </c>
      <c r="Q7" t="s">
        <v>193</v>
      </c>
      <c r="R7" t="s">
        <v>194</v>
      </c>
    </row>
    <row r="9" spans="1:18" x14ac:dyDescent="0.25">
      <c r="E9" t="s">
        <v>195</v>
      </c>
    </row>
    <row r="10" spans="1:18" x14ac:dyDescent="0.25">
      <c r="E10" t="s">
        <v>196</v>
      </c>
    </row>
    <row r="11" spans="1:18" x14ac:dyDescent="0.25">
      <c r="C11" t="s">
        <v>174</v>
      </c>
      <c r="D11" t="s">
        <v>176</v>
      </c>
      <c r="E11">
        <v>110104</v>
      </c>
      <c r="H11" t="s">
        <v>484</v>
      </c>
      <c r="K11">
        <v>0</v>
      </c>
      <c r="M11">
        <v>0</v>
      </c>
      <c r="O11">
        <v>0</v>
      </c>
    </row>
    <row r="12" spans="1:18" x14ac:dyDescent="0.25">
      <c r="C12" t="s">
        <v>174</v>
      </c>
      <c r="D12" t="s">
        <v>176</v>
      </c>
      <c r="E12">
        <v>110105</v>
      </c>
      <c r="H12" t="s">
        <v>485</v>
      </c>
      <c r="K12">
        <v>0</v>
      </c>
      <c r="M12">
        <v>0</v>
      </c>
      <c r="O12">
        <v>0</v>
      </c>
    </row>
    <row r="13" spans="1:18" x14ac:dyDescent="0.25">
      <c r="C13" t="s">
        <v>174</v>
      </c>
      <c r="D13" t="s">
        <v>176</v>
      </c>
      <c r="E13">
        <v>110106</v>
      </c>
      <c r="H13" t="s">
        <v>486</v>
      </c>
      <c r="K13">
        <v>0</v>
      </c>
      <c r="M13">
        <v>0</v>
      </c>
      <c r="O13">
        <v>0</v>
      </c>
    </row>
    <row r="14" spans="1:18" x14ac:dyDescent="0.25">
      <c r="C14" t="s">
        <v>174</v>
      </c>
      <c r="D14" t="s">
        <v>176</v>
      </c>
      <c r="E14">
        <v>110107</v>
      </c>
      <c r="H14" t="s">
        <v>487</v>
      </c>
      <c r="K14">
        <v>0</v>
      </c>
      <c r="M14">
        <v>0</v>
      </c>
      <c r="O14">
        <v>0</v>
      </c>
    </row>
    <row r="15" spans="1:18" x14ac:dyDescent="0.25">
      <c r="C15" t="s">
        <v>174</v>
      </c>
      <c r="D15" t="s">
        <v>176</v>
      </c>
      <c r="E15">
        <v>110108</v>
      </c>
      <c r="H15" t="s">
        <v>488</v>
      </c>
      <c r="K15">
        <v>0</v>
      </c>
      <c r="M15">
        <v>0</v>
      </c>
      <c r="O15">
        <v>0</v>
      </c>
    </row>
    <row r="16" spans="1:18" x14ac:dyDescent="0.25">
      <c r="C16" t="s">
        <v>174</v>
      </c>
      <c r="D16" t="s">
        <v>176</v>
      </c>
      <c r="E16">
        <v>110109</v>
      </c>
      <c r="H16" t="s">
        <v>489</v>
      </c>
      <c r="K16">
        <v>0</v>
      </c>
      <c r="M16">
        <v>0</v>
      </c>
      <c r="O16">
        <v>0</v>
      </c>
    </row>
    <row r="17" spans="3:18" x14ac:dyDescent="0.25">
      <c r="C17" t="s">
        <v>174</v>
      </c>
      <c r="D17" t="s">
        <v>176</v>
      </c>
      <c r="E17">
        <v>110110</v>
      </c>
      <c r="H17" t="s">
        <v>490</v>
      </c>
      <c r="K17">
        <v>0</v>
      </c>
      <c r="M17">
        <v>0</v>
      </c>
      <c r="O17">
        <v>0</v>
      </c>
    </row>
    <row r="18" spans="3:18" x14ac:dyDescent="0.25">
      <c r="C18" t="s">
        <v>174</v>
      </c>
      <c r="D18" t="s">
        <v>176</v>
      </c>
      <c r="E18">
        <v>110111</v>
      </c>
      <c r="H18" t="s">
        <v>491</v>
      </c>
      <c r="K18">
        <v>0</v>
      </c>
      <c r="M18">
        <v>0</v>
      </c>
      <c r="O18">
        <v>0</v>
      </c>
    </row>
    <row r="19" spans="3:18" x14ac:dyDescent="0.25">
      <c r="C19" t="s">
        <v>174</v>
      </c>
      <c r="D19" t="s">
        <v>176</v>
      </c>
      <c r="E19">
        <v>110203</v>
      </c>
      <c r="H19" t="s">
        <v>495</v>
      </c>
      <c r="K19">
        <v>0</v>
      </c>
      <c r="M19">
        <v>0</v>
      </c>
      <c r="O19">
        <v>0</v>
      </c>
    </row>
    <row r="20" spans="3:18" x14ac:dyDescent="0.25">
      <c r="C20" t="s">
        <v>174</v>
      </c>
      <c r="D20" t="s">
        <v>176</v>
      </c>
      <c r="E20">
        <v>110204</v>
      </c>
      <c r="H20" t="s">
        <v>496</v>
      </c>
      <c r="K20">
        <v>0</v>
      </c>
      <c r="M20">
        <v>0</v>
      </c>
      <c r="O20">
        <v>0</v>
      </c>
    </row>
    <row r="21" spans="3:18" x14ac:dyDescent="0.25">
      <c r="C21" t="s">
        <v>174</v>
      </c>
      <c r="D21" t="s">
        <v>176</v>
      </c>
      <c r="E21">
        <v>110205</v>
      </c>
      <c r="H21" t="s">
        <v>497</v>
      </c>
      <c r="K21">
        <v>0</v>
      </c>
      <c r="M21">
        <v>0</v>
      </c>
      <c r="O21">
        <v>0</v>
      </c>
    </row>
    <row r="22" spans="3:18" x14ac:dyDescent="0.25">
      <c r="C22" t="s">
        <v>174</v>
      </c>
      <c r="D22" t="s">
        <v>176</v>
      </c>
      <c r="E22">
        <v>110206</v>
      </c>
      <c r="H22" t="s">
        <v>498</v>
      </c>
      <c r="K22">
        <v>0</v>
      </c>
      <c r="M22">
        <v>0</v>
      </c>
      <c r="O22">
        <v>0</v>
      </c>
    </row>
    <row r="23" spans="3:18" x14ac:dyDescent="0.25">
      <c r="C23" t="s">
        <v>174</v>
      </c>
      <c r="D23" t="s">
        <v>176</v>
      </c>
      <c r="E23">
        <v>110207</v>
      </c>
      <c r="H23" t="s">
        <v>499</v>
      </c>
      <c r="K23">
        <v>0</v>
      </c>
      <c r="M23">
        <v>0</v>
      </c>
      <c r="O23">
        <v>0</v>
      </c>
    </row>
    <row r="24" spans="3:18" x14ac:dyDescent="0.25">
      <c r="C24" t="s">
        <v>174</v>
      </c>
      <c r="D24" t="s">
        <v>176</v>
      </c>
      <c r="E24">
        <v>110208</v>
      </c>
      <c r="H24" t="s">
        <v>500</v>
      </c>
      <c r="K24">
        <v>0</v>
      </c>
      <c r="M24">
        <v>0</v>
      </c>
      <c r="O24">
        <v>0</v>
      </c>
    </row>
    <row r="25" spans="3:18" x14ac:dyDescent="0.25">
      <c r="C25" t="s">
        <v>174</v>
      </c>
      <c r="D25" t="s">
        <v>176</v>
      </c>
      <c r="E25">
        <v>110209</v>
      </c>
      <c r="H25" t="s">
        <v>501</v>
      </c>
      <c r="K25">
        <v>0</v>
      </c>
      <c r="M25">
        <v>0</v>
      </c>
      <c r="O25">
        <v>0</v>
      </c>
    </row>
    <row r="26" spans="3:18" x14ac:dyDescent="0.25">
      <c r="E26" t="s">
        <v>505</v>
      </c>
      <c r="K26">
        <v>0</v>
      </c>
      <c r="M26">
        <v>0</v>
      </c>
      <c r="O26">
        <v>0</v>
      </c>
      <c r="R26" t="s">
        <v>325</v>
      </c>
    </row>
    <row r="28" spans="3:18" x14ac:dyDescent="0.25">
      <c r="C28" t="s">
        <v>174</v>
      </c>
      <c r="D28" t="s">
        <v>176</v>
      </c>
      <c r="E28">
        <v>120201</v>
      </c>
      <c r="H28" t="s">
        <v>910</v>
      </c>
      <c r="K28">
        <v>0</v>
      </c>
      <c r="M28">
        <v>0</v>
      </c>
      <c r="O28">
        <v>0</v>
      </c>
    </row>
    <row r="29" spans="3:18" x14ac:dyDescent="0.25">
      <c r="E29" t="s">
        <v>911</v>
      </c>
      <c r="K29">
        <v>0</v>
      </c>
      <c r="M29">
        <v>0</v>
      </c>
      <c r="O29">
        <v>0</v>
      </c>
      <c r="R29" t="s">
        <v>325</v>
      </c>
    </row>
    <row r="31" spans="3:18" x14ac:dyDescent="0.25">
      <c r="C31" t="s">
        <v>174</v>
      </c>
      <c r="D31" t="s">
        <v>176</v>
      </c>
      <c r="E31">
        <v>110101</v>
      </c>
      <c r="H31" t="s">
        <v>506</v>
      </c>
      <c r="K31">
        <v>0</v>
      </c>
      <c r="M31">
        <v>0</v>
      </c>
      <c r="O31">
        <v>0</v>
      </c>
    </row>
    <row r="32" spans="3:18" x14ac:dyDescent="0.25">
      <c r="C32" t="s">
        <v>174</v>
      </c>
      <c r="D32" t="s">
        <v>176</v>
      </c>
      <c r="E32">
        <v>110102</v>
      </c>
      <c r="H32" t="s">
        <v>912</v>
      </c>
      <c r="K32">
        <v>0</v>
      </c>
      <c r="M32">
        <v>0</v>
      </c>
      <c r="O32">
        <v>0</v>
      </c>
    </row>
    <row r="33" spans="3:18" x14ac:dyDescent="0.25">
      <c r="C33" t="s">
        <v>174</v>
      </c>
      <c r="D33" t="s">
        <v>176</v>
      </c>
      <c r="E33">
        <v>110103</v>
      </c>
      <c r="H33" t="s">
        <v>507</v>
      </c>
      <c r="K33">
        <v>0</v>
      </c>
      <c r="M33">
        <v>0</v>
      </c>
      <c r="O33">
        <v>0</v>
      </c>
    </row>
    <row r="34" spans="3:18" x14ac:dyDescent="0.25">
      <c r="C34" t="s">
        <v>174</v>
      </c>
      <c r="D34" t="s">
        <v>176</v>
      </c>
      <c r="E34">
        <v>110201</v>
      </c>
      <c r="H34" t="s">
        <v>913</v>
      </c>
      <c r="K34">
        <v>0</v>
      </c>
      <c r="M34">
        <v>0</v>
      </c>
      <c r="O34">
        <v>0</v>
      </c>
    </row>
    <row r="35" spans="3:18" x14ac:dyDescent="0.25">
      <c r="C35" t="s">
        <v>174</v>
      </c>
      <c r="D35" t="s">
        <v>176</v>
      </c>
      <c r="E35">
        <v>110202</v>
      </c>
      <c r="H35" t="s">
        <v>508</v>
      </c>
      <c r="K35">
        <v>0</v>
      </c>
      <c r="M35">
        <v>0</v>
      </c>
      <c r="O35">
        <v>0</v>
      </c>
    </row>
    <row r="36" spans="3:18" x14ac:dyDescent="0.25">
      <c r="C36" t="s">
        <v>174</v>
      </c>
      <c r="D36" t="s">
        <v>176</v>
      </c>
      <c r="E36">
        <v>110400</v>
      </c>
      <c r="H36" t="s">
        <v>509</v>
      </c>
      <c r="K36">
        <v>0</v>
      </c>
      <c r="M36">
        <v>0</v>
      </c>
      <c r="O36">
        <v>0</v>
      </c>
    </row>
    <row r="37" spans="3:18" x14ac:dyDescent="0.25">
      <c r="E37" t="s">
        <v>510</v>
      </c>
      <c r="K37">
        <v>0</v>
      </c>
      <c r="M37">
        <v>0</v>
      </c>
      <c r="O37">
        <v>0</v>
      </c>
      <c r="R37" t="s">
        <v>325</v>
      </c>
    </row>
    <row r="39" spans="3:18" x14ac:dyDescent="0.25">
      <c r="C39" t="s">
        <v>174</v>
      </c>
      <c r="D39" t="s">
        <v>176</v>
      </c>
      <c r="E39">
        <v>120101</v>
      </c>
      <c r="H39" t="s">
        <v>511</v>
      </c>
      <c r="K39">
        <v>0</v>
      </c>
      <c r="M39">
        <v>0</v>
      </c>
      <c r="O39">
        <v>0</v>
      </c>
    </row>
    <row r="40" spans="3:18" x14ac:dyDescent="0.25">
      <c r="E40" t="s">
        <v>512</v>
      </c>
      <c r="K40">
        <v>0</v>
      </c>
      <c r="M40">
        <v>0</v>
      </c>
      <c r="O40">
        <v>0</v>
      </c>
      <c r="R40" t="s">
        <v>325</v>
      </c>
    </row>
    <row r="42" spans="3:18" x14ac:dyDescent="0.25">
      <c r="C42" t="s">
        <v>174</v>
      </c>
      <c r="D42" t="s">
        <v>176</v>
      </c>
      <c r="E42">
        <v>140700</v>
      </c>
      <c r="H42" t="s">
        <v>914</v>
      </c>
      <c r="K42">
        <v>0</v>
      </c>
      <c r="M42">
        <v>0</v>
      </c>
      <c r="O42">
        <v>0</v>
      </c>
    </row>
    <row r="43" spans="3:18" x14ac:dyDescent="0.25">
      <c r="E43" t="s">
        <v>915</v>
      </c>
      <c r="K43">
        <v>0</v>
      </c>
      <c r="M43">
        <v>0</v>
      </c>
      <c r="O43">
        <v>0</v>
      </c>
      <c r="R43" t="s">
        <v>325</v>
      </c>
    </row>
    <row r="45" spans="3:18" x14ac:dyDescent="0.25">
      <c r="E45" t="s">
        <v>197</v>
      </c>
    </row>
    <row r="46" spans="3:18" x14ac:dyDescent="0.25">
      <c r="C46" t="s">
        <v>174</v>
      </c>
      <c r="D46" t="s">
        <v>176</v>
      </c>
      <c r="E46">
        <v>140200</v>
      </c>
      <c r="H46" t="s">
        <v>916</v>
      </c>
      <c r="K46">
        <v>0</v>
      </c>
      <c r="M46">
        <v>0</v>
      </c>
      <c r="O46">
        <v>0</v>
      </c>
    </row>
    <row r="47" spans="3:18" x14ac:dyDescent="0.25">
      <c r="E47" t="s">
        <v>917</v>
      </c>
      <c r="K47">
        <v>0</v>
      </c>
      <c r="M47">
        <v>0</v>
      </c>
      <c r="O47">
        <v>0</v>
      </c>
      <c r="R47" t="s">
        <v>201</v>
      </c>
    </row>
    <row r="48" spans="3:18" x14ac:dyDescent="0.25">
      <c r="C48" t="s">
        <v>174</v>
      </c>
      <c r="D48" t="s">
        <v>176</v>
      </c>
      <c r="E48">
        <v>140400</v>
      </c>
      <c r="H48" t="s">
        <v>918</v>
      </c>
      <c r="K48">
        <v>0</v>
      </c>
      <c r="M48">
        <v>0</v>
      </c>
      <c r="O48">
        <v>0</v>
      </c>
    </row>
    <row r="49" spans="3:18" x14ac:dyDescent="0.25">
      <c r="E49" t="s">
        <v>919</v>
      </c>
      <c r="K49">
        <v>0</v>
      </c>
      <c r="M49">
        <v>0</v>
      </c>
      <c r="O49">
        <v>0</v>
      </c>
      <c r="R49" t="s">
        <v>201</v>
      </c>
    </row>
    <row r="50" spans="3:18" x14ac:dyDescent="0.25">
      <c r="C50" t="s">
        <v>174</v>
      </c>
      <c r="D50" t="s">
        <v>176</v>
      </c>
      <c r="E50">
        <v>140100</v>
      </c>
      <c r="H50" t="s">
        <v>920</v>
      </c>
      <c r="K50">
        <v>0</v>
      </c>
      <c r="M50">
        <v>0</v>
      </c>
      <c r="O50">
        <v>0</v>
      </c>
    </row>
    <row r="51" spans="3:18" x14ac:dyDescent="0.25">
      <c r="E51" t="s">
        <v>921</v>
      </c>
      <c r="K51">
        <v>0</v>
      </c>
      <c r="M51">
        <v>0</v>
      </c>
      <c r="O51">
        <v>0</v>
      </c>
      <c r="R51" t="s">
        <v>201</v>
      </c>
    </row>
    <row r="52" spans="3:18" x14ac:dyDescent="0.25">
      <c r="C52" t="s">
        <v>174</v>
      </c>
      <c r="D52" t="s">
        <v>176</v>
      </c>
      <c r="E52">
        <v>140300</v>
      </c>
      <c r="H52" t="s">
        <v>922</v>
      </c>
      <c r="K52">
        <v>0</v>
      </c>
      <c r="M52">
        <v>0</v>
      </c>
      <c r="O52">
        <v>0</v>
      </c>
    </row>
    <row r="53" spans="3:18" x14ac:dyDescent="0.25">
      <c r="C53" t="s">
        <v>174</v>
      </c>
      <c r="D53" t="s">
        <v>176</v>
      </c>
      <c r="E53">
        <v>140301</v>
      </c>
      <c r="H53" t="s">
        <v>923</v>
      </c>
      <c r="K53">
        <v>0</v>
      </c>
      <c r="M53">
        <v>0</v>
      </c>
      <c r="O53">
        <v>0</v>
      </c>
    </row>
    <row r="54" spans="3:18" x14ac:dyDescent="0.25">
      <c r="C54" t="s">
        <v>174</v>
      </c>
      <c r="D54" t="s">
        <v>176</v>
      </c>
      <c r="E54">
        <v>140302</v>
      </c>
      <c r="H54" t="s">
        <v>924</v>
      </c>
      <c r="K54">
        <v>0</v>
      </c>
      <c r="M54">
        <v>0</v>
      </c>
      <c r="O54">
        <v>0</v>
      </c>
    </row>
    <row r="55" spans="3:18" x14ac:dyDescent="0.25">
      <c r="C55" t="s">
        <v>174</v>
      </c>
      <c r="D55" t="s">
        <v>176</v>
      </c>
      <c r="E55">
        <v>1133272</v>
      </c>
      <c r="H55" t="s">
        <v>198</v>
      </c>
      <c r="K55" s="40">
        <v>-5010742.22</v>
      </c>
      <c r="M55" s="40">
        <v>-5010742.22</v>
      </c>
      <c r="O55">
        <v>0</v>
      </c>
    </row>
    <row r="56" spans="3:18" x14ac:dyDescent="0.25">
      <c r="C56" t="s">
        <v>174</v>
      </c>
      <c r="D56" t="s">
        <v>176</v>
      </c>
      <c r="E56">
        <v>1140201</v>
      </c>
      <c r="H56" t="s">
        <v>199</v>
      </c>
      <c r="K56" s="40">
        <v>9565962.4199999999</v>
      </c>
      <c r="M56" s="40">
        <v>9565962.4199999999</v>
      </c>
      <c r="O56">
        <v>0</v>
      </c>
    </row>
    <row r="57" spans="3:18" x14ac:dyDescent="0.25">
      <c r="E57" t="s">
        <v>200</v>
      </c>
      <c r="K57" s="40">
        <v>4555220.2</v>
      </c>
      <c r="M57" s="40">
        <v>4555220.2</v>
      </c>
      <c r="O57">
        <v>0</v>
      </c>
      <c r="R57" t="s">
        <v>201</v>
      </c>
    </row>
    <row r="58" spans="3:18" x14ac:dyDescent="0.25">
      <c r="E58" t="s">
        <v>202</v>
      </c>
    </row>
    <row r="59" spans="3:18" x14ac:dyDescent="0.25">
      <c r="C59" t="s">
        <v>174</v>
      </c>
      <c r="D59" t="s">
        <v>176</v>
      </c>
      <c r="E59">
        <v>1133037</v>
      </c>
      <c r="H59" t="s">
        <v>925</v>
      </c>
      <c r="K59">
        <v>0</v>
      </c>
      <c r="M59">
        <v>0</v>
      </c>
      <c r="O59">
        <v>0</v>
      </c>
    </row>
    <row r="60" spans="3:18" x14ac:dyDescent="0.25">
      <c r="C60" t="s">
        <v>174</v>
      </c>
      <c r="D60" t="s">
        <v>176</v>
      </c>
      <c r="E60">
        <v>1133247</v>
      </c>
      <c r="H60" t="s">
        <v>926</v>
      </c>
      <c r="K60">
        <v>0</v>
      </c>
      <c r="M60">
        <v>0</v>
      </c>
      <c r="O60">
        <v>0</v>
      </c>
    </row>
    <row r="61" spans="3:18" x14ac:dyDescent="0.25">
      <c r="C61" t="s">
        <v>174</v>
      </c>
      <c r="D61" t="s">
        <v>176</v>
      </c>
      <c r="E61">
        <v>1133248</v>
      </c>
      <c r="H61" t="s">
        <v>927</v>
      </c>
      <c r="K61">
        <v>0</v>
      </c>
      <c r="M61">
        <v>0</v>
      </c>
      <c r="O61">
        <v>0</v>
      </c>
    </row>
    <row r="62" spans="3:18" x14ac:dyDescent="0.25">
      <c r="C62" t="s">
        <v>174</v>
      </c>
      <c r="D62" t="s">
        <v>176</v>
      </c>
      <c r="E62">
        <v>1133257</v>
      </c>
      <c r="H62" t="s">
        <v>203</v>
      </c>
      <c r="K62" s="40">
        <v>19004539.280000001</v>
      </c>
      <c r="M62" s="40">
        <v>17963936.77</v>
      </c>
      <c r="O62" s="40">
        <v>1040602.51</v>
      </c>
      <c r="Q62">
        <v>5.8</v>
      </c>
    </row>
    <row r="63" spans="3:18" x14ac:dyDescent="0.25">
      <c r="C63" t="s">
        <v>174</v>
      </c>
      <c r="D63" t="s">
        <v>176</v>
      </c>
      <c r="E63">
        <v>1133258</v>
      </c>
      <c r="H63" t="s">
        <v>204</v>
      </c>
      <c r="K63" s="40">
        <v>31340.46</v>
      </c>
      <c r="M63" s="40">
        <v>25594.62</v>
      </c>
      <c r="O63" s="40">
        <v>5745.84</v>
      </c>
      <c r="Q63">
        <v>22.4</v>
      </c>
    </row>
    <row r="64" spans="3:18" x14ac:dyDescent="0.25">
      <c r="C64" t="s">
        <v>174</v>
      </c>
      <c r="D64" t="s">
        <v>176</v>
      </c>
      <c r="E64">
        <v>1135021</v>
      </c>
      <c r="H64" t="s">
        <v>928</v>
      </c>
      <c r="K64">
        <v>0</v>
      </c>
      <c r="M64">
        <v>0</v>
      </c>
      <c r="O64">
        <v>0</v>
      </c>
    </row>
    <row r="65" spans="3:18" x14ac:dyDescent="0.25">
      <c r="K65" s="40">
        <v>19035879.739999998</v>
      </c>
      <c r="M65" s="40">
        <v>17989531.390000001</v>
      </c>
      <c r="O65" s="40">
        <v>1046348.35</v>
      </c>
      <c r="Q65">
        <v>5.8</v>
      </c>
      <c r="R65" t="s">
        <v>205</v>
      </c>
    </row>
    <row r="66" spans="3:18" x14ac:dyDescent="0.25">
      <c r="C66" t="s">
        <v>174</v>
      </c>
      <c r="D66" t="s">
        <v>176</v>
      </c>
      <c r="E66">
        <v>150000</v>
      </c>
      <c r="H66" t="s">
        <v>929</v>
      </c>
      <c r="K66">
        <v>0</v>
      </c>
      <c r="M66">
        <v>0</v>
      </c>
      <c r="O66">
        <v>0</v>
      </c>
    </row>
    <row r="67" spans="3:18" x14ac:dyDescent="0.25">
      <c r="C67" t="s">
        <v>174</v>
      </c>
      <c r="D67" t="s">
        <v>176</v>
      </c>
      <c r="E67">
        <v>151000</v>
      </c>
      <c r="H67" t="s">
        <v>930</v>
      </c>
      <c r="K67">
        <v>0</v>
      </c>
      <c r="M67">
        <v>0</v>
      </c>
      <c r="O67">
        <v>0</v>
      </c>
    </row>
    <row r="68" spans="3:18" x14ac:dyDescent="0.25">
      <c r="C68" t="s">
        <v>174</v>
      </c>
      <c r="D68" t="s">
        <v>176</v>
      </c>
      <c r="E68">
        <v>151001</v>
      </c>
      <c r="H68" t="s">
        <v>931</v>
      </c>
      <c r="K68">
        <v>0</v>
      </c>
      <c r="M68">
        <v>0</v>
      </c>
      <c r="O68">
        <v>0</v>
      </c>
    </row>
    <row r="69" spans="3:18" x14ac:dyDescent="0.25">
      <c r="C69" t="s">
        <v>174</v>
      </c>
      <c r="D69" t="s">
        <v>176</v>
      </c>
      <c r="E69">
        <v>151002</v>
      </c>
      <c r="H69" t="s">
        <v>932</v>
      </c>
      <c r="K69">
        <v>0</v>
      </c>
      <c r="M69">
        <v>0</v>
      </c>
      <c r="O69">
        <v>0</v>
      </c>
    </row>
    <row r="70" spans="3:18" x14ac:dyDescent="0.25">
      <c r="C70" t="s">
        <v>174</v>
      </c>
      <c r="D70" t="s">
        <v>176</v>
      </c>
      <c r="E70">
        <v>151004</v>
      </c>
      <c r="H70" t="s">
        <v>933</v>
      </c>
      <c r="K70">
        <v>0</v>
      </c>
      <c r="M70">
        <v>0</v>
      </c>
      <c r="O70">
        <v>0</v>
      </c>
    </row>
    <row r="71" spans="3:18" x14ac:dyDescent="0.25">
      <c r="C71" t="s">
        <v>174</v>
      </c>
      <c r="D71" t="s">
        <v>176</v>
      </c>
      <c r="E71">
        <v>151005</v>
      </c>
      <c r="H71" t="s">
        <v>934</v>
      </c>
      <c r="K71">
        <v>0</v>
      </c>
      <c r="M71">
        <v>0</v>
      </c>
      <c r="O71">
        <v>0</v>
      </c>
    </row>
    <row r="72" spans="3:18" x14ac:dyDescent="0.25">
      <c r="C72" t="s">
        <v>174</v>
      </c>
      <c r="D72" t="s">
        <v>176</v>
      </c>
      <c r="E72">
        <v>151006</v>
      </c>
      <c r="H72" t="s">
        <v>935</v>
      </c>
      <c r="K72">
        <v>0</v>
      </c>
      <c r="M72">
        <v>0</v>
      </c>
      <c r="O72">
        <v>0</v>
      </c>
    </row>
    <row r="73" spans="3:18" x14ac:dyDescent="0.25">
      <c r="K73">
        <v>0</v>
      </c>
      <c r="M73">
        <v>0</v>
      </c>
      <c r="O73">
        <v>0</v>
      </c>
      <c r="R73" t="s">
        <v>205</v>
      </c>
    </row>
    <row r="74" spans="3:18" x14ac:dyDescent="0.25">
      <c r="C74" t="s">
        <v>174</v>
      </c>
      <c r="D74" t="s">
        <v>176</v>
      </c>
      <c r="E74">
        <v>1138213</v>
      </c>
      <c r="H74" t="s">
        <v>516</v>
      </c>
      <c r="K74">
        <v>0</v>
      </c>
      <c r="M74">
        <v>0</v>
      </c>
      <c r="O74">
        <v>0</v>
      </c>
    </row>
    <row r="75" spans="3:18" x14ac:dyDescent="0.25">
      <c r="C75" t="s">
        <v>174</v>
      </c>
      <c r="D75" t="s">
        <v>176</v>
      </c>
      <c r="E75">
        <v>1138218</v>
      </c>
      <c r="H75" t="s">
        <v>936</v>
      </c>
      <c r="K75">
        <v>0</v>
      </c>
      <c r="M75">
        <v>0</v>
      </c>
      <c r="O75">
        <v>0</v>
      </c>
    </row>
    <row r="76" spans="3:18" x14ac:dyDescent="0.25">
      <c r="C76" t="s">
        <v>174</v>
      </c>
      <c r="D76" t="s">
        <v>176</v>
      </c>
      <c r="E76">
        <v>1138250</v>
      </c>
      <c r="H76" t="s">
        <v>517</v>
      </c>
      <c r="K76">
        <v>0</v>
      </c>
      <c r="M76">
        <v>0</v>
      </c>
      <c r="O76">
        <v>0</v>
      </c>
    </row>
    <row r="77" spans="3:18" x14ac:dyDescent="0.25">
      <c r="C77" t="s">
        <v>174</v>
      </c>
      <c r="D77" t="s">
        <v>176</v>
      </c>
      <c r="E77">
        <v>1138251</v>
      </c>
      <c r="H77" t="s">
        <v>937</v>
      </c>
      <c r="K77">
        <v>0</v>
      </c>
      <c r="M77">
        <v>0</v>
      </c>
      <c r="O77">
        <v>0</v>
      </c>
    </row>
    <row r="78" spans="3:18" x14ac:dyDescent="0.25">
      <c r="C78" t="s">
        <v>174</v>
      </c>
      <c r="D78" t="s">
        <v>176</v>
      </c>
      <c r="E78">
        <v>1138252</v>
      </c>
      <c r="H78" t="s">
        <v>518</v>
      </c>
      <c r="K78">
        <v>0</v>
      </c>
      <c r="M78">
        <v>0</v>
      </c>
      <c r="O78">
        <v>0</v>
      </c>
    </row>
    <row r="79" spans="3:18" x14ac:dyDescent="0.25">
      <c r="C79" t="s">
        <v>174</v>
      </c>
      <c r="D79" t="s">
        <v>176</v>
      </c>
      <c r="E79">
        <v>2228250</v>
      </c>
      <c r="H79" t="s">
        <v>519</v>
      </c>
      <c r="K79">
        <v>0</v>
      </c>
      <c r="M79">
        <v>0</v>
      </c>
      <c r="O79">
        <v>0</v>
      </c>
    </row>
    <row r="80" spans="3:18" x14ac:dyDescent="0.25">
      <c r="C80" t="s">
        <v>174</v>
      </c>
      <c r="D80" t="s">
        <v>176</v>
      </c>
      <c r="E80">
        <v>2228251</v>
      </c>
      <c r="H80" t="s">
        <v>938</v>
      </c>
      <c r="K80">
        <v>0</v>
      </c>
      <c r="M80">
        <v>0</v>
      </c>
      <c r="O80">
        <v>0</v>
      </c>
    </row>
    <row r="81" spans="3:18" x14ac:dyDescent="0.25">
      <c r="C81" t="s">
        <v>174</v>
      </c>
      <c r="D81" t="s">
        <v>176</v>
      </c>
      <c r="E81">
        <v>2228252</v>
      </c>
      <c r="H81" t="s">
        <v>520</v>
      </c>
      <c r="K81">
        <v>0</v>
      </c>
      <c r="M81">
        <v>0</v>
      </c>
      <c r="O81">
        <v>0</v>
      </c>
    </row>
    <row r="82" spans="3:18" x14ac:dyDescent="0.25">
      <c r="C82" t="s">
        <v>174</v>
      </c>
      <c r="D82" t="s">
        <v>176</v>
      </c>
      <c r="E82">
        <v>2228253</v>
      </c>
      <c r="H82" t="s">
        <v>939</v>
      </c>
      <c r="K82">
        <v>0</v>
      </c>
      <c r="M82">
        <v>0</v>
      </c>
      <c r="O82">
        <v>0</v>
      </c>
    </row>
    <row r="83" spans="3:18" x14ac:dyDescent="0.25">
      <c r="K83">
        <v>0</v>
      </c>
      <c r="M83">
        <v>0</v>
      </c>
      <c r="O83">
        <v>0</v>
      </c>
      <c r="R83" t="s">
        <v>205</v>
      </c>
    </row>
    <row r="84" spans="3:18" x14ac:dyDescent="0.25">
      <c r="C84" t="s">
        <v>174</v>
      </c>
      <c r="D84" t="s">
        <v>176</v>
      </c>
      <c r="E84">
        <v>1110114</v>
      </c>
      <c r="H84" t="s">
        <v>940</v>
      </c>
      <c r="K84">
        <v>0</v>
      </c>
      <c r="M84">
        <v>0</v>
      </c>
      <c r="O84">
        <v>0</v>
      </c>
    </row>
    <row r="85" spans="3:18" x14ac:dyDescent="0.25">
      <c r="C85" t="s">
        <v>174</v>
      </c>
      <c r="D85" t="s">
        <v>176</v>
      </c>
      <c r="E85">
        <v>1130510</v>
      </c>
      <c r="H85" t="s">
        <v>206</v>
      </c>
      <c r="K85" s="40">
        <v>2260123245.21</v>
      </c>
      <c r="M85" s="40">
        <v>2177631960.71</v>
      </c>
      <c r="O85" s="40">
        <v>82491284.5</v>
      </c>
      <c r="Q85">
        <v>3.8</v>
      </c>
    </row>
    <row r="86" spans="3:18" x14ac:dyDescent="0.25">
      <c r="C86" t="s">
        <v>174</v>
      </c>
      <c r="D86" t="s">
        <v>176</v>
      </c>
      <c r="E86">
        <v>1130511</v>
      </c>
      <c r="H86" t="s">
        <v>207</v>
      </c>
      <c r="K86" s="40">
        <v>215487176.24000001</v>
      </c>
      <c r="M86" s="40">
        <v>240147258.96000001</v>
      </c>
      <c r="O86" s="40">
        <v>-24660082.719999999</v>
      </c>
      <c r="Q86">
        <v>-10.3</v>
      </c>
    </row>
    <row r="87" spans="3:18" x14ac:dyDescent="0.25">
      <c r="C87" t="s">
        <v>174</v>
      </c>
      <c r="D87" t="s">
        <v>176</v>
      </c>
      <c r="E87">
        <v>1130512</v>
      </c>
      <c r="H87" t="s">
        <v>208</v>
      </c>
      <c r="K87" s="40">
        <v>-322310108.87</v>
      </c>
      <c r="M87" s="40">
        <v>-312700474.17000002</v>
      </c>
      <c r="O87" s="40">
        <v>-9609634.6999999993</v>
      </c>
      <c r="Q87">
        <v>-3.1</v>
      </c>
    </row>
    <row r="88" spans="3:18" x14ac:dyDescent="0.25">
      <c r="C88" t="s">
        <v>174</v>
      </c>
      <c r="D88" t="s">
        <v>176</v>
      </c>
      <c r="E88">
        <v>1130513</v>
      </c>
      <c r="H88" t="s">
        <v>209</v>
      </c>
      <c r="K88" s="40">
        <v>6857549.9699999997</v>
      </c>
      <c r="M88" s="40">
        <v>7189547.3899999997</v>
      </c>
      <c r="O88" s="40">
        <v>-331997.42</v>
      </c>
      <c r="Q88">
        <v>-4.5999999999999996</v>
      </c>
    </row>
    <row r="89" spans="3:18" x14ac:dyDescent="0.25">
      <c r="C89" t="s">
        <v>174</v>
      </c>
      <c r="D89" t="s">
        <v>176</v>
      </c>
      <c r="E89">
        <v>1130610</v>
      </c>
      <c r="H89" t="s">
        <v>210</v>
      </c>
      <c r="K89" s="40">
        <v>6458699.7999999998</v>
      </c>
      <c r="M89" s="40">
        <v>6305742.7800000003</v>
      </c>
      <c r="O89" s="40">
        <v>152957.01999999999</v>
      </c>
      <c r="Q89">
        <v>2.4</v>
      </c>
    </row>
    <row r="90" spans="3:18" x14ac:dyDescent="0.25">
      <c r="C90" t="s">
        <v>174</v>
      </c>
      <c r="D90" t="s">
        <v>176</v>
      </c>
      <c r="E90">
        <v>1130611</v>
      </c>
      <c r="H90" t="s">
        <v>211</v>
      </c>
      <c r="K90" s="40">
        <v>760835.36</v>
      </c>
      <c r="M90" s="40">
        <v>910523.39</v>
      </c>
      <c r="O90" s="40">
        <v>-149688.03</v>
      </c>
      <c r="Q90">
        <v>-16.399999999999999</v>
      </c>
    </row>
    <row r="91" spans="3:18" x14ac:dyDescent="0.25">
      <c r="C91" t="s">
        <v>174</v>
      </c>
      <c r="D91" t="s">
        <v>176</v>
      </c>
      <c r="E91">
        <v>1130612</v>
      </c>
      <c r="H91" t="s">
        <v>212</v>
      </c>
      <c r="K91" s="40">
        <v>56025915.770000003</v>
      </c>
      <c r="M91" s="40">
        <v>56025915.770000003</v>
      </c>
      <c r="O91">
        <v>0</v>
      </c>
    </row>
    <row r="92" spans="3:18" x14ac:dyDescent="0.25">
      <c r="C92" t="s">
        <v>174</v>
      </c>
      <c r="D92" t="s">
        <v>176</v>
      </c>
      <c r="E92">
        <v>2230002</v>
      </c>
      <c r="H92" t="s">
        <v>213</v>
      </c>
      <c r="K92" s="40">
        <v>197460052.12</v>
      </c>
      <c r="M92" s="40">
        <v>186449493.99000001</v>
      </c>
      <c r="O92" s="40">
        <v>11010558.130000001</v>
      </c>
      <c r="Q92">
        <v>5.9</v>
      </c>
    </row>
    <row r="93" spans="3:18" x14ac:dyDescent="0.25">
      <c r="C93" t="s">
        <v>174</v>
      </c>
      <c r="D93" t="s">
        <v>176</v>
      </c>
      <c r="E93">
        <v>2230003</v>
      </c>
      <c r="H93" t="s">
        <v>214</v>
      </c>
      <c r="K93" s="40">
        <v>-67225375.189999998</v>
      </c>
      <c r="M93" s="40">
        <v>-70195151.790000007</v>
      </c>
      <c r="O93" s="40">
        <v>2969776.6</v>
      </c>
      <c r="Q93">
        <v>4.2</v>
      </c>
    </row>
    <row r="94" spans="3:18" x14ac:dyDescent="0.25">
      <c r="C94" t="s">
        <v>174</v>
      </c>
      <c r="D94" t="s">
        <v>176</v>
      </c>
      <c r="E94">
        <v>2230004</v>
      </c>
      <c r="H94" t="s">
        <v>941</v>
      </c>
      <c r="K94">
        <v>0</v>
      </c>
      <c r="M94">
        <v>0</v>
      </c>
      <c r="O94">
        <v>0</v>
      </c>
    </row>
    <row r="95" spans="3:18" x14ac:dyDescent="0.25">
      <c r="C95" t="s">
        <v>174</v>
      </c>
      <c r="D95" t="s">
        <v>176</v>
      </c>
      <c r="E95">
        <v>2230005</v>
      </c>
      <c r="H95" t="s">
        <v>215</v>
      </c>
      <c r="K95" s="40">
        <v>-1271739.57</v>
      </c>
      <c r="M95" s="40">
        <v>-1300540.97</v>
      </c>
      <c r="O95" s="40">
        <v>28801.4</v>
      </c>
      <c r="Q95">
        <v>2.2000000000000002</v>
      </c>
    </row>
    <row r="96" spans="3:18" x14ac:dyDescent="0.25">
      <c r="C96" t="s">
        <v>174</v>
      </c>
      <c r="D96" t="s">
        <v>176</v>
      </c>
      <c r="E96">
        <v>2293102</v>
      </c>
      <c r="H96" t="s">
        <v>216</v>
      </c>
      <c r="K96" s="40">
        <v>14630471.710000001</v>
      </c>
      <c r="M96" s="40">
        <v>14630471.710000001</v>
      </c>
      <c r="O96">
        <v>0</v>
      </c>
    </row>
    <row r="97" spans="3:18" x14ac:dyDescent="0.25">
      <c r="C97" t="s">
        <v>174</v>
      </c>
      <c r="D97" t="s">
        <v>176</v>
      </c>
      <c r="E97">
        <v>2293103</v>
      </c>
      <c r="H97" t="s">
        <v>217</v>
      </c>
      <c r="K97" s="40">
        <v>-36569359.170000002</v>
      </c>
      <c r="M97" s="40">
        <v>-37703076.890000001</v>
      </c>
      <c r="O97" s="40">
        <v>1133717.72</v>
      </c>
      <c r="Q97">
        <v>3</v>
      </c>
    </row>
    <row r="98" spans="3:18" x14ac:dyDescent="0.25">
      <c r="K98" s="40">
        <v>2330427363.3800001</v>
      </c>
      <c r="M98" s="40">
        <v>2267391670.8800001</v>
      </c>
      <c r="O98" s="40">
        <v>63035692.5</v>
      </c>
      <c r="Q98">
        <v>2.8</v>
      </c>
      <c r="R98" t="s">
        <v>205</v>
      </c>
    </row>
    <row r="99" spans="3:18" x14ac:dyDescent="0.25">
      <c r="C99" t="s">
        <v>174</v>
      </c>
      <c r="D99" t="s">
        <v>176</v>
      </c>
      <c r="E99">
        <v>131660</v>
      </c>
      <c r="H99" t="s">
        <v>942</v>
      </c>
      <c r="K99">
        <v>0</v>
      </c>
      <c r="M99">
        <v>0</v>
      </c>
      <c r="O99">
        <v>0</v>
      </c>
    </row>
    <row r="100" spans="3:18" x14ac:dyDescent="0.25">
      <c r="C100" t="s">
        <v>174</v>
      </c>
      <c r="D100" t="s">
        <v>176</v>
      </c>
      <c r="E100">
        <v>131661</v>
      </c>
      <c r="H100" t="s">
        <v>943</v>
      </c>
      <c r="K100">
        <v>0</v>
      </c>
      <c r="M100">
        <v>0</v>
      </c>
      <c r="O100">
        <v>0</v>
      </c>
    </row>
    <row r="101" spans="3:18" x14ac:dyDescent="0.25">
      <c r="C101" t="s">
        <v>174</v>
      </c>
      <c r="D101" t="s">
        <v>176</v>
      </c>
      <c r="E101">
        <v>131662</v>
      </c>
      <c r="H101" t="s">
        <v>944</v>
      </c>
      <c r="K101">
        <v>0</v>
      </c>
      <c r="M101">
        <v>0</v>
      </c>
      <c r="O101">
        <v>0</v>
      </c>
    </row>
    <row r="102" spans="3:18" x14ac:dyDescent="0.25">
      <c r="C102" t="s">
        <v>174</v>
      </c>
      <c r="D102" t="s">
        <v>176</v>
      </c>
      <c r="E102">
        <v>131663</v>
      </c>
      <c r="H102" t="s">
        <v>945</v>
      </c>
      <c r="K102">
        <v>0</v>
      </c>
      <c r="M102">
        <v>0</v>
      </c>
      <c r="O102">
        <v>0</v>
      </c>
    </row>
    <row r="103" spans="3:18" x14ac:dyDescent="0.25">
      <c r="C103" t="s">
        <v>174</v>
      </c>
      <c r="D103" t="s">
        <v>176</v>
      </c>
      <c r="E103">
        <v>131664</v>
      </c>
      <c r="H103" t="s">
        <v>946</v>
      </c>
      <c r="K103">
        <v>0</v>
      </c>
      <c r="M103">
        <v>0</v>
      </c>
      <c r="O103">
        <v>0</v>
      </c>
    </row>
    <row r="104" spans="3:18" x14ac:dyDescent="0.25">
      <c r="E104" t="s">
        <v>947</v>
      </c>
      <c r="K104">
        <v>0</v>
      </c>
      <c r="M104">
        <v>0</v>
      </c>
      <c r="O104">
        <v>0</v>
      </c>
      <c r="R104" t="s">
        <v>205</v>
      </c>
    </row>
    <row r="105" spans="3:18" x14ac:dyDescent="0.25">
      <c r="C105" t="s">
        <v>174</v>
      </c>
      <c r="D105" t="s">
        <v>176</v>
      </c>
      <c r="E105">
        <v>131650</v>
      </c>
      <c r="H105" t="s">
        <v>948</v>
      </c>
      <c r="K105">
        <v>0</v>
      </c>
      <c r="M105">
        <v>0</v>
      </c>
      <c r="O105">
        <v>0</v>
      </c>
    </row>
    <row r="106" spans="3:18" x14ac:dyDescent="0.25">
      <c r="C106" t="s">
        <v>174</v>
      </c>
      <c r="D106" t="s">
        <v>176</v>
      </c>
      <c r="E106">
        <v>131651</v>
      </c>
      <c r="H106" t="s">
        <v>949</v>
      </c>
      <c r="K106">
        <v>0</v>
      </c>
      <c r="M106">
        <v>0</v>
      </c>
      <c r="O106">
        <v>0</v>
      </c>
    </row>
    <row r="107" spans="3:18" x14ac:dyDescent="0.25">
      <c r="C107" t="s">
        <v>174</v>
      </c>
      <c r="D107" t="s">
        <v>176</v>
      </c>
      <c r="E107">
        <v>131652</v>
      </c>
      <c r="H107" t="s">
        <v>950</v>
      </c>
      <c r="K107">
        <v>0</v>
      </c>
      <c r="M107">
        <v>0</v>
      </c>
      <c r="O107">
        <v>0</v>
      </c>
    </row>
    <row r="108" spans="3:18" x14ac:dyDescent="0.25">
      <c r="C108" t="s">
        <v>174</v>
      </c>
      <c r="D108" t="s">
        <v>176</v>
      </c>
      <c r="E108">
        <v>131653</v>
      </c>
      <c r="H108" t="s">
        <v>951</v>
      </c>
      <c r="K108">
        <v>0</v>
      </c>
      <c r="M108">
        <v>0</v>
      </c>
      <c r="O108">
        <v>0</v>
      </c>
    </row>
    <row r="109" spans="3:18" x14ac:dyDescent="0.25">
      <c r="C109" t="s">
        <v>174</v>
      </c>
      <c r="D109" t="s">
        <v>176</v>
      </c>
      <c r="E109">
        <v>131654</v>
      </c>
      <c r="H109" t="s">
        <v>952</v>
      </c>
      <c r="K109">
        <v>0</v>
      </c>
      <c r="M109">
        <v>0</v>
      </c>
      <c r="O109">
        <v>0</v>
      </c>
    </row>
    <row r="110" spans="3:18" x14ac:dyDescent="0.25">
      <c r="E110" t="s">
        <v>522</v>
      </c>
      <c r="K110">
        <v>0</v>
      </c>
      <c r="M110">
        <v>0</v>
      </c>
      <c r="O110">
        <v>0</v>
      </c>
      <c r="R110" t="s">
        <v>205</v>
      </c>
    </row>
    <row r="111" spans="3:18" x14ac:dyDescent="0.25">
      <c r="C111" t="s">
        <v>174</v>
      </c>
      <c r="D111" t="s">
        <v>176</v>
      </c>
      <c r="E111">
        <v>131640</v>
      </c>
      <c r="H111" t="s">
        <v>948</v>
      </c>
      <c r="K111">
        <v>0</v>
      </c>
      <c r="M111">
        <v>0</v>
      </c>
      <c r="O111">
        <v>0</v>
      </c>
    </row>
    <row r="112" spans="3:18" x14ac:dyDescent="0.25">
      <c r="C112" t="s">
        <v>174</v>
      </c>
      <c r="D112" t="s">
        <v>176</v>
      </c>
      <c r="E112">
        <v>131641</v>
      </c>
      <c r="H112" t="s">
        <v>953</v>
      </c>
      <c r="K112">
        <v>0</v>
      </c>
      <c r="M112">
        <v>0</v>
      </c>
      <c r="O112">
        <v>0</v>
      </c>
    </row>
    <row r="113" spans="3:18" x14ac:dyDescent="0.25">
      <c r="C113" t="s">
        <v>174</v>
      </c>
      <c r="D113" t="s">
        <v>176</v>
      </c>
      <c r="E113">
        <v>131642</v>
      </c>
      <c r="H113" t="s">
        <v>954</v>
      </c>
      <c r="K113">
        <v>0</v>
      </c>
      <c r="M113">
        <v>0</v>
      </c>
      <c r="O113">
        <v>0</v>
      </c>
    </row>
    <row r="114" spans="3:18" x14ac:dyDescent="0.25">
      <c r="C114" t="s">
        <v>174</v>
      </c>
      <c r="D114" t="s">
        <v>176</v>
      </c>
      <c r="E114">
        <v>131643</v>
      </c>
      <c r="H114" t="s">
        <v>955</v>
      </c>
      <c r="K114">
        <v>0</v>
      </c>
      <c r="M114">
        <v>0</v>
      </c>
      <c r="O114">
        <v>0</v>
      </c>
    </row>
    <row r="115" spans="3:18" x14ac:dyDescent="0.25">
      <c r="C115" t="s">
        <v>174</v>
      </c>
      <c r="D115" t="s">
        <v>176</v>
      </c>
      <c r="E115">
        <v>131644</v>
      </c>
      <c r="H115" t="s">
        <v>956</v>
      </c>
      <c r="K115">
        <v>0</v>
      </c>
      <c r="M115">
        <v>0</v>
      </c>
      <c r="O115">
        <v>0</v>
      </c>
    </row>
    <row r="116" spans="3:18" x14ac:dyDescent="0.25">
      <c r="E116" t="s">
        <v>524</v>
      </c>
      <c r="K116">
        <v>0</v>
      </c>
      <c r="M116">
        <v>0</v>
      </c>
      <c r="O116">
        <v>0</v>
      </c>
      <c r="R116" t="s">
        <v>205</v>
      </c>
    </row>
    <row r="117" spans="3:18" x14ac:dyDescent="0.25">
      <c r="C117" t="s">
        <v>174</v>
      </c>
      <c r="D117" t="s">
        <v>176</v>
      </c>
      <c r="E117">
        <v>131400</v>
      </c>
      <c r="H117" t="s">
        <v>957</v>
      </c>
      <c r="K117">
        <v>0</v>
      </c>
      <c r="M117">
        <v>0</v>
      </c>
      <c r="O117">
        <v>0</v>
      </c>
    </row>
    <row r="118" spans="3:18" x14ac:dyDescent="0.25">
      <c r="C118" t="s">
        <v>174</v>
      </c>
      <c r="D118" t="s">
        <v>176</v>
      </c>
      <c r="E118">
        <v>131401</v>
      </c>
      <c r="H118" t="s">
        <v>958</v>
      </c>
      <c r="K118">
        <v>0</v>
      </c>
      <c r="M118">
        <v>0</v>
      </c>
      <c r="O118">
        <v>0</v>
      </c>
    </row>
    <row r="119" spans="3:18" x14ac:dyDescent="0.25">
      <c r="C119" t="s">
        <v>174</v>
      </c>
      <c r="D119" t="s">
        <v>176</v>
      </c>
      <c r="E119">
        <v>131402</v>
      </c>
      <c r="H119" t="s">
        <v>959</v>
      </c>
      <c r="K119">
        <v>0</v>
      </c>
      <c r="M119">
        <v>0</v>
      </c>
      <c r="O119">
        <v>0</v>
      </c>
    </row>
    <row r="120" spans="3:18" x14ac:dyDescent="0.25">
      <c r="C120" t="s">
        <v>174</v>
      </c>
      <c r="D120" t="s">
        <v>176</v>
      </c>
      <c r="E120">
        <v>131404</v>
      </c>
      <c r="H120" t="s">
        <v>960</v>
      </c>
      <c r="K120">
        <v>0</v>
      </c>
      <c r="M120">
        <v>0</v>
      </c>
      <c r="O120">
        <v>0</v>
      </c>
    </row>
    <row r="121" spans="3:18" x14ac:dyDescent="0.25">
      <c r="C121" t="s">
        <v>174</v>
      </c>
      <c r="D121" t="s">
        <v>176</v>
      </c>
      <c r="E121">
        <v>131410</v>
      </c>
      <c r="H121" t="s">
        <v>957</v>
      </c>
      <c r="K121">
        <v>0</v>
      </c>
      <c r="M121">
        <v>0</v>
      </c>
      <c r="O121">
        <v>0</v>
      </c>
    </row>
    <row r="122" spans="3:18" x14ac:dyDescent="0.25">
      <c r="C122" t="s">
        <v>174</v>
      </c>
      <c r="D122" t="s">
        <v>176</v>
      </c>
      <c r="E122">
        <v>131411</v>
      </c>
      <c r="H122" t="s">
        <v>958</v>
      </c>
      <c r="K122">
        <v>0</v>
      </c>
      <c r="M122">
        <v>0</v>
      </c>
      <c r="O122">
        <v>0</v>
      </c>
    </row>
    <row r="123" spans="3:18" x14ac:dyDescent="0.25">
      <c r="C123" t="s">
        <v>174</v>
      </c>
      <c r="D123" t="s">
        <v>176</v>
      </c>
      <c r="E123">
        <v>131412</v>
      </c>
      <c r="H123" t="s">
        <v>959</v>
      </c>
      <c r="K123">
        <v>0</v>
      </c>
      <c r="M123">
        <v>0</v>
      </c>
      <c r="O123">
        <v>0</v>
      </c>
    </row>
    <row r="124" spans="3:18" x14ac:dyDescent="0.25">
      <c r="C124" t="s">
        <v>174</v>
      </c>
      <c r="D124" t="s">
        <v>176</v>
      </c>
      <c r="E124">
        <v>131413</v>
      </c>
      <c r="H124" t="s">
        <v>961</v>
      </c>
      <c r="K124">
        <v>0</v>
      </c>
      <c r="M124">
        <v>0</v>
      </c>
      <c r="O124">
        <v>0</v>
      </c>
    </row>
    <row r="125" spans="3:18" x14ac:dyDescent="0.25">
      <c r="C125" t="s">
        <v>174</v>
      </c>
      <c r="D125" t="s">
        <v>176</v>
      </c>
      <c r="E125">
        <v>131414</v>
      </c>
      <c r="H125" t="s">
        <v>960</v>
      </c>
      <c r="K125">
        <v>0</v>
      </c>
      <c r="M125">
        <v>0</v>
      </c>
      <c r="O125">
        <v>0</v>
      </c>
    </row>
    <row r="126" spans="3:18" x14ac:dyDescent="0.25">
      <c r="C126" t="s">
        <v>174</v>
      </c>
      <c r="D126" t="s">
        <v>176</v>
      </c>
      <c r="E126">
        <v>131600</v>
      </c>
      <c r="H126" t="s">
        <v>948</v>
      </c>
      <c r="K126">
        <v>0</v>
      </c>
      <c r="M126">
        <v>0</v>
      </c>
      <c r="O126">
        <v>0</v>
      </c>
    </row>
    <row r="127" spans="3:18" x14ac:dyDescent="0.25">
      <c r="C127" t="s">
        <v>174</v>
      </c>
      <c r="D127" t="s">
        <v>176</v>
      </c>
      <c r="E127">
        <v>131601</v>
      </c>
      <c r="H127" t="s">
        <v>962</v>
      </c>
      <c r="K127">
        <v>0</v>
      </c>
      <c r="M127">
        <v>0</v>
      </c>
      <c r="O127">
        <v>0</v>
      </c>
    </row>
    <row r="128" spans="3:18" x14ac:dyDescent="0.25">
      <c r="C128" t="s">
        <v>174</v>
      </c>
      <c r="D128" t="s">
        <v>176</v>
      </c>
      <c r="E128">
        <v>131602</v>
      </c>
      <c r="H128" t="s">
        <v>963</v>
      </c>
      <c r="K128">
        <v>0</v>
      </c>
      <c r="M128">
        <v>0</v>
      </c>
      <c r="O128">
        <v>0</v>
      </c>
    </row>
    <row r="129" spans="3:18" x14ac:dyDescent="0.25">
      <c r="C129" t="s">
        <v>174</v>
      </c>
      <c r="D129" t="s">
        <v>176</v>
      </c>
      <c r="E129">
        <v>131603</v>
      </c>
      <c r="H129" t="s">
        <v>964</v>
      </c>
      <c r="K129">
        <v>0</v>
      </c>
      <c r="M129">
        <v>0</v>
      </c>
      <c r="O129">
        <v>0</v>
      </c>
    </row>
    <row r="130" spans="3:18" x14ac:dyDescent="0.25">
      <c r="C130" t="s">
        <v>174</v>
      </c>
      <c r="D130" t="s">
        <v>176</v>
      </c>
      <c r="E130">
        <v>131604</v>
      </c>
      <c r="H130" t="s">
        <v>965</v>
      </c>
      <c r="K130">
        <v>0</v>
      </c>
      <c r="M130">
        <v>0</v>
      </c>
      <c r="O130">
        <v>0</v>
      </c>
    </row>
    <row r="131" spans="3:18" x14ac:dyDescent="0.25">
      <c r="C131" t="s">
        <v>174</v>
      </c>
      <c r="D131" t="s">
        <v>176</v>
      </c>
      <c r="E131">
        <v>131610</v>
      </c>
      <c r="H131" t="s">
        <v>948</v>
      </c>
      <c r="K131">
        <v>0</v>
      </c>
      <c r="M131">
        <v>0</v>
      </c>
      <c r="O131">
        <v>0</v>
      </c>
    </row>
    <row r="132" spans="3:18" x14ac:dyDescent="0.25">
      <c r="C132" t="s">
        <v>174</v>
      </c>
      <c r="D132" t="s">
        <v>176</v>
      </c>
      <c r="E132">
        <v>131611</v>
      </c>
      <c r="H132" t="s">
        <v>948</v>
      </c>
      <c r="K132">
        <v>0</v>
      </c>
      <c r="M132">
        <v>0</v>
      </c>
      <c r="O132">
        <v>0</v>
      </c>
    </row>
    <row r="133" spans="3:18" x14ac:dyDescent="0.25">
      <c r="C133" t="s">
        <v>174</v>
      </c>
      <c r="D133" t="s">
        <v>176</v>
      </c>
      <c r="E133">
        <v>131612</v>
      </c>
      <c r="H133" t="s">
        <v>966</v>
      </c>
      <c r="K133">
        <v>0</v>
      </c>
      <c r="M133">
        <v>0</v>
      </c>
      <c r="O133">
        <v>0</v>
      </c>
    </row>
    <row r="134" spans="3:18" x14ac:dyDescent="0.25">
      <c r="C134" t="s">
        <v>174</v>
      </c>
      <c r="D134" t="s">
        <v>176</v>
      </c>
      <c r="E134">
        <v>131613</v>
      </c>
      <c r="H134" t="s">
        <v>967</v>
      </c>
      <c r="K134">
        <v>0</v>
      </c>
      <c r="M134">
        <v>0</v>
      </c>
      <c r="O134">
        <v>0</v>
      </c>
    </row>
    <row r="135" spans="3:18" x14ac:dyDescent="0.25">
      <c r="C135" t="s">
        <v>174</v>
      </c>
      <c r="D135" t="s">
        <v>176</v>
      </c>
      <c r="E135">
        <v>131614</v>
      </c>
      <c r="H135" t="s">
        <v>968</v>
      </c>
      <c r="K135">
        <v>0</v>
      </c>
      <c r="M135">
        <v>0</v>
      </c>
      <c r="O135">
        <v>0</v>
      </c>
    </row>
    <row r="136" spans="3:18" x14ac:dyDescent="0.25">
      <c r="C136" t="s">
        <v>174</v>
      </c>
      <c r="D136" t="s">
        <v>176</v>
      </c>
      <c r="E136">
        <v>131615</v>
      </c>
      <c r="H136" t="s">
        <v>969</v>
      </c>
      <c r="K136">
        <v>0</v>
      </c>
      <c r="M136">
        <v>0</v>
      </c>
      <c r="O136">
        <v>0</v>
      </c>
    </row>
    <row r="137" spans="3:18" x14ac:dyDescent="0.25">
      <c r="E137" t="s">
        <v>527</v>
      </c>
      <c r="K137">
        <v>0</v>
      </c>
      <c r="M137">
        <v>0</v>
      </c>
      <c r="O137">
        <v>0</v>
      </c>
      <c r="R137" t="s">
        <v>205</v>
      </c>
    </row>
    <row r="138" spans="3:18" x14ac:dyDescent="0.25">
      <c r="C138" t="s">
        <v>174</v>
      </c>
      <c r="D138" t="s">
        <v>176</v>
      </c>
      <c r="E138">
        <v>131620</v>
      </c>
      <c r="H138" t="s">
        <v>948</v>
      </c>
      <c r="K138">
        <v>0</v>
      </c>
      <c r="M138">
        <v>0</v>
      </c>
      <c r="O138">
        <v>0</v>
      </c>
    </row>
    <row r="139" spans="3:18" x14ac:dyDescent="0.25">
      <c r="C139" t="s">
        <v>174</v>
      </c>
      <c r="D139" t="s">
        <v>176</v>
      </c>
      <c r="E139">
        <v>131630</v>
      </c>
      <c r="H139" t="s">
        <v>948</v>
      </c>
      <c r="K139">
        <v>0</v>
      </c>
      <c r="M139">
        <v>0</v>
      </c>
      <c r="O139">
        <v>0</v>
      </c>
    </row>
    <row r="140" spans="3:18" x14ac:dyDescent="0.25">
      <c r="C140" t="s">
        <v>174</v>
      </c>
      <c r="D140" t="s">
        <v>176</v>
      </c>
      <c r="E140">
        <v>131631</v>
      </c>
      <c r="H140" t="s">
        <v>970</v>
      </c>
      <c r="K140">
        <v>0</v>
      </c>
      <c r="M140">
        <v>0</v>
      </c>
      <c r="O140">
        <v>0</v>
      </c>
    </row>
    <row r="141" spans="3:18" x14ac:dyDescent="0.25">
      <c r="C141" t="s">
        <v>174</v>
      </c>
      <c r="D141" t="s">
        <v>176</v>
      </c>
      <c r="E141">
        <v>131632</v>
      </c>
      <c r="H141" t="s">
        <v>971</v>
      </c>
      <c r="K141">
        <v>0</v>
      </c>
      <c r="M141">
        <v>0</v>
      </c>
      <c r="O141">
        <v>0</v>
      </c>
    </row>
    <row r="142" spans="3:18" x14ac:dyDescent="0.25">
      <c r="C142" t="s">
        <v>174</v>
      </c>
      <c r="D142" t="s">
        <v>176</v>
      </c>
      <c r="E142">
        <v>131633</v>
      </c>
      <c r="H142" t="s">
        <v>972</v>
      </c>
      <c r="K142">
        <v>0</v>
      </c>
      <c r="M142">
        <v>0</v>
      </c>
      <c r="O142">
        <v>0</v>
      </c>
    </row>
    <row r="143" spans="3:18" x14ac:dyDescent="0.25">
      <c r="C143" t="s">
        <v>174</v>
      </c>
      <c r="D143" t="s">
        <v>176</v>
      </c>
      <c r="E143">
        <v>131634</v>
      </c>
      <c r="H143" t="s">
        <v>973</v>
      </c>
      <c r="K143">
        <v>0</v>
      </c>
      <c r="M143">
        <v>0</v>
      </c>
      <c r="O143">
        <v>0</v>
      </c>
    </row>
    <row r="144" spans="3:18" x14ac:dyDescent="0.25">
      <c r="E144" t="s">
        <v>974</v>
      </c>
      <c r="K144">
        <v>0</v>
      </c>
      <c r="M144">
        <v>0</v>
      </c>
      <c r="O144">
        <v>0</v>
      </c>
      <c r="R144" t="s">
        <v>205</v>
      </c>
    </row>
    <row r="145" spans="3:15" x14ac:dyDescent="0.25">
      <c r="C145" t="s">
        <v>174</v>
      </c>
      <c r="D145" t="s">
        <v>176</v>
      </c>
      <c r="E145">
        <v>130100</v>
      </c>
      <c r="H145" t="s">
        <v>528</v>
      </c>
      <c r="K145">
        <v>0</v>
      </c>
      <c r="M145">
        <v>0</v>
      </c>
      <c r="O145">
        <v>0</v>
      </c>
    </row>
    <row r="146" spans="3:15" x14ac:dyDescent="0.25">
      <c r="C146" t="s">
        <v>174</v>
      </c>
      <c r="D146" t="s">
        <v>176</v>
      </c>
      <c r="E146">
        <v>130101</v>
      </c>
      <c r="H146" t="s">
        <v>975</v>
      </c>
      <c r="K146">
        <v>0</v>
      </c>
      <c r="M146">
        <v>0</v>
      </c>
      <c r="O146">
        <v>0</v>
      </c>
    </row>
    <row r="147" spans="3:15" x14ac:dyDescent="0.25">
      <c r="C147" t="s">
        <v>174</v>
      </c>
      <c r="D147" t="s">
        <v>176</v>
      </c>
      <c r="E147">
        <v>130102</v>
      </c>
      <c r="H147" t="s">
        <v>976</v>
      </c>
      <c r="K147">
        <v>0</v>
      </c>
      <c r="M147">
        <v>0</v>
      </c>
      <c r="O147">
        <v>0</v>
      </c>
    </row>
    <row r="148" spans="3:15" x14ac:dyDescent="0.25">
      <c r="C148" t="s">
        <v>174</v>
      </c>
      <c r="D148" t="s">
        <v>176</v>
      </c>
      <c r="E148">
        <v>130103</v>
      </c>
      <c r="H148" t="s">
        <v>977</v>
      </c>
      <c r="K148">
        <v>0</v>
      </c>
      <c r="M148">
        <v>0</v>
      </c>
      <c r="O148">
        <v>0</v>
      </c>
    </row>
    <row r="149" spans="3:15" x14ac:dyDescent="0.25">
      <c r="C149" t="s">
        <v>174</v>
      </c>
      <c r="D149" t="s">
        <v>176</v>
      </c>
      <c r="E149">
        <v>130104</v>
      </c>
      <c r="H149" t="s">
        <v>978</v>
      </c>
      <c r="K149">
        <v>0</v>
      </c>
      <c r="M149">
        <v>0</v>
      </c>
      <c r="O149">
        <v>0</v>
      </c>
    </row>
    <row r="150" spans="3:15" x14ac:dyDescent="0.25">
      <c r="C150" t="s">
        <v>174</v>
      </c>
      <c r="D150" t="s">
        <v>176</v>
      </c>
      <c r="E150">
        <v>130110</v>
      </c>
      <c r="H150" t="s">
        <v>529</v>
      </c>
      <c r="K150">
        <v>0</v>
      </c>
      <c r="M150">
        <v>0</v>
      </c>
      <c r="O150">
        <v>0</v>
      </c>
    </row>
    <row r="151" spans="3:15" x14ac:dyDescent="0.25">
      <c r="C151" t="s">
        <v>174</v>
      </c>
      <c r="D151" t="s">
        <v>176</v>
      </c>
      <c r="E151">
        <v>130111</v>
      </c>
      <c r="H151" t="s">
        <v>979</v>
      </c>
      <c r="K151">
        <v>0</v>
      </c>
      <c r="M151">
        <v>0</v>
      </c>
      <c r="O151">
        <v>0</v>
      </c>
    </row>
    <row r="152" spans="3:15" x14ac:dyDescent="0.25">
      <c r="C152" t="s">
        <v>174</v>
      </c>
      <c r="D152" t="s">
        <v>176</v>
      </c>
      <c r="E152">
        <v>130112</v>
      </c>
      <c r="H152" t="s">
        <v>980</v>
      </c>
      <c r="K152">
        <v>0</v>
      </c>
      <c r="M152">
        <v>0</v>
      </c>
      <c r="O152">
        <v>0</v>
      </c>
    </row>
    <row r="153" spans="3:15" x14ac:dyDescent="0.25">
      <c r="C153" t="s">
        <v>174</v>
      </c>
      <c r="D153" t="s">
        <v>176</v>
      </c>
      <c r="E153">
        <v>130113</v>
      </c>
      <c r="H153" t="s">
        <v>981</v>
      </c>
      <c r="K153">
        <v>0</v>
      </c>
      <c r="M153">
        <v>0</v>
      </c>
      <c r="O153">
        <v>0</v>
      </c>
    </row>
    <row r="154" spans="3:15" x14ac:dyDescent="0.25">
      <c r="C154" t="s">
        <v>174</v>
      </c>
      <c r="D154" t="s">
        <v>176</v>
      </c>
      <c r="E154">
        <v>130120</v>
      </c>
      <c r="H154" t="s">
        <v>982</v>
      </c>
      <c r="K154">
        <v>0</v>
      </c>
      <c r="M154">
        <v>0</v>
      </c>
      <c r="O154">
        <v>0</v>
      </c>
    </row>
    <row r="155" spans="3:15" x14ac:dyDescent="0.25">
      <c r="C155" t="s">
        <v>174</v>
      </c>
      <c r="D155" t="s">
        <v>176</v>
      </c>
      <c r="E155">
        <v>130121</v>
      </c>
      <c r="H155" t="s">
        <v>983</v>
      </c>
      <c r="K155">
        <v>0</v>
      </c>
      <c r="M155">
        <v>0</v>
      </c>
      <c r="O155">
        <v>0</v>
      </c>
    </row>
    <row r="156" spans="3:15" x14ac:dyDescent="0.25">
      <c r="C156" t="s">
        <v>174</v>
      </c>
      <c r="D156" t="s">
        <v>176</v>
      </c>
      <c r="E156">
        <v>130122</v>
      </c>
      <c r="H156" t="s">
        <v>984</v>
      </c>
      <c r="K156">
        <v>0</v>
      </c>
      <c r="M156">
        <v>0</v>
      </c>
      <c r="O156">
        <v>0</v>
      </c>
    </row>
    <row r="157" spans="3:15" x14ac:dyDescent="0.25">
      <c r="C157" t="s">
        <v>174</v>
      </c>
      <c r="D157" t="s">
        <v>176</v>
      </c>
      <c r="E157">
        <v>130123</v>
      </c>
      <c r="H157" t="s">
        <v>985</v>
      </c>
      <c r="K157">
        <v>0</v>
      </c>
      <c r="M157">
        <v>0</v>
      </c>
      <c r="O157">
        <v>0</v>
      </c>
    </row>
    <row r="158" spans="3:15" x14ac:dyDescent="0.25">
      <c r="C158" t="s">
        <v>174</v>
      </c>
      <c r="D158" t="s">
        <v>176</v>
      </c>
      <c r="E158">
        <v>130200</v>
      </c>
      <c r="H158" t="s">
        <v>986</v>
      </c>
      <c r="K158">
        <v>0</v>
      </c>
      <c r="M158">
        <v>0</v>
      </c>
      <c r="O158">
        <v>0</v>
      </c>
    </row>
    <row r="159" spans="3:15" x14ac:dyDescent="0.25">
      <c r="C159" t="s">
        <v>174</v>
      </c>
      <c r="D159" t="s">
        <v>176</v>
      </c>
      <c r="E159">
        <v>130201</v>
      </c>
      <c r="H159" t="s">
        <v>987</v>
      </c>
      <c r="K159">
        <v>0</v>
      </c>
      <c r="M159">
        <v>0</v>
      </c>
      <c r="O159">
        <v>0</v>
      </c>
    </row>
    <row r="160" spans="3:15" x14ac:dyDescent="0.25">
      <c r="C160" t="s">
        <v>174</v>
      </c>
      <c r="D160" t="s">
        <v>176</v>
      </c>
      <c r="E160">
        <v>130202</v>
      </c>
      <c r="H160" t="s">
        <v>988</v>
      </c>
      <c r="K160">
        <v>0</v>
      </c>
      <c r="M160">
        <v>0</v>
      </c>
      <c r="O160">
        <v>0</v>
      </c>
    </row>
    <row r="161" spans="3:15" x14ac:dyDescent="0.25">
      <c r="C161" t="s">
        <v>174</v>
      </c>
      <c r="D161" t="s">
        <v>176</v>
      </c>
      <c r="E161">
        <v>130203</v>
      </c>
      <c r="H161" t="s">
        <v>989</v>
      </c>
      <c r="K161">
        <v>0</v>
      </c>
      <c r="M161">
        <v>0</v>
      </c>
      <c r="O161">
        <v>0</v>
      </c>
    </row>
    <row r="162" spans="3:15" x14ac:dyDescent="0.25">
      <c r="C162" t="s">
        <v>174</v>
      </c>
      <c r="D162" t="s">
        <v>176</v>
      </c>
      <c r="E162">
        <v>130204</v>
      </c>
      <c r="H162" t="s">
        <v>990</v>
      </c>
      <c r="K162">
        <v>0</v>
      </c>
      <c r="M162">
        <v>0</v>
      </c>
      <c r="O162">
        <v>0</v>
      </c>
    </row>
    <row r="163" spans="3:15" x14ac:dyDescent="0.25">
      <c r="C163" t="s">
        <v>174</v>
      </c>
      <c r="D163" t="s">
        <v>176</v>
      </c>
      <c r="E163">
        <v>130210</v>
      </c>
      <c r="H163" t="s">
        <v>991</v>
      </c>
      <c r="K163">
        <v>0</v>
      </c>
      <c r="M163">
        <v>0</v>
      </c>
      <c r="O163">
        <v>0</v>
      </c>
    </row>
    <row r="164" spans="3:15" x14ac:dyDescent="0.25">
      <c r="C164" t="s">
        <v>174</v>
      </c>
      <c r="D164" t="s">
        <v>176</v>
      </c>
      <c r="E164">
        <v>130211</v>
      </c>
      <c r="H164" t="s">
        <v>992</v>
      </c>
      <c r="K164">
        <v>0</v>
      </c>
      <c r="M164">
        <v>0</v>
      </c>
      <c r="O164">
        <v>0</v>
      </c>
    </row>
    <row r="165" spans="3:15" x14ac:dyDescent="0.25">
      <c r="C165" t="s">
        <v>174</v>
      </c>
      <c r="D165" t="s">
        <v>176</v>
      </c>
      <c r="E165">
        <v>130212</v>
      </c>
      <c r="H165" t="s">
        <v>993</v>
      </c>
      <c r="K165">
        <v>0</v>
      </c>
      <c r="M165">
        <v>0</v>
      </c>
      <c r="O165">
        <v>0</v>
      </c>
    </row>
    <row r="166" spans="3:15" x14ac:dyDescent="0.25">
      <c r="C166" t="s">
        <v>174</v>
      </c>
      <c r="D166" t="s">
        <v>176</v>
      </c>
      <c r="E166">
        <v>130213</v>
      </c>
      <c r="H166" t="s">
        <v>994</v>
      </c>
      <c r="K166">
        <v>0</v>
      </c>
      <c r="M166">
        <v>0</v>
      </c>
      <c r="O166">
        <v>0</v>
      </c>
    </row>
    <row r="167" spans="3:15" x14ac:dyDescent="0.25">
      <c r="C167" t="s">
        <v>174</v>
      </c>
      <c r="D167" t="s">
        <v>176</v>
      </c>
      <c r="E167">
        <v>130214</v>
      </c>
      <c r="H167" t="s">
        <v>995</v>
      </c>
      <c r="K167">
        <v>0</v>
      </c>
      <c r="M167">
        <v>0</v>
      </c>
      <c r="O167">
        <v>0</v>
      </c>
    </row>
    <row r="168" spans="3:15" x14ac:dyDescent="0.25">
      <c r="C168" t="s">
        <v>174</v>
      </c>
      <c r="D168" t="s">
        <v>176</v>
      </c>
      <c r="E168">
        <v>130220</v>
      </c>
      <c r="H168" t="s">
        <v>532</v>
      </c>
      <c r="K168">
        <v>0</v>
      </c>
      <c r="M168">
        <v>0</v>
      </c>
      <c r="O168">
        <v>0</v>
      </c>
    </row>
    <row r="169" spans="3:15" x14ac:dyDescent="0.25">
      <c r="C169" t="s">
        <v>174</v>
      </c>
      <c r="D169" t="s">
        <v>176</v>
      </c>
      <c r="E169">
        <v>130221</v>
      </c>
      <c r="H169" t="s">
        <v>996</v>
      </c>
      <c r="K169">
        <v>0</v>
      </c>
      <c r="M169">
        <v>0</v>
      </c>
      <c r="O169">
        <v>0</v>
      </c>
    </row>
    <row r="170" spans="3:15" x14ac:dyDescent="0.25">
      <c r="C170" t="s">
        <v>174</v>
      </c>
      <c r="D170" t="s">
        <v>176</v>
      </c>
      <c r="E170">
        <v>130222</v>
      </c>
      <c r="H170" t="s">
        <v>997</v>
      </c>
      <c r="K170">
        <v>0</v>
      </c>
      <c r="M170">
        <v>0</v>
      </c>
      <c r="O170">
        <v>0</v>
      </c>
    </row>
    <row r="171" spans="3:15" x14ac:dyDescent="0.25">
      <c r="C171" t="s">
        <v>174</v>
      </c>
      <c r="D171" t="s">
        <v>176</v>
      </c>
      <c r="E171">
        <v>130223</v>
      </c>
      <c r="H171" t="s">
        <v>998</v>
      </c>
      <c r="K171">
        <v>0</v>
      </c>
      <c r="M171">
        <v>0</v>
      </c>
      <c r="O171">
        <v>0</v>
      </c>
    </row>
    <row r="172" spans="3:15" x14ac:dyDescent="0.25">
      <c r="C172" t="s">
        <v>174</v>
      </c>
      <c r="D172" t="s">
        <v>176</v>
      </c>
      <c r="E172">
        <v>130224</v>
      </c>
      <c r="H172" t="s">
        <v>999</v>
      </c>
      <c r="K172">
        <v>0</v>
      </c>
      <c r="M172">
        <v>0</v>
      </c>
      <c r="O172">
        <v>0</v>
      </c>
    </row>
    <row r="173" spans="3:15" x14ac:dyDescent="0.25">
      <c r="C173" t="s">
        <v>174</v>
      </c>
      <c r="D173" t="s">
        <v>176</v>
      </c>
      <c r="E173">
        <v>130230</v>
      </c>
      <c r="H173" t="s">
        <v>1000</v>
      </c>
      <c r="K173">
        <v>0</v>
      </c>
      <c r="M173">
        <v>0</v>
      </c>
      <c r="O173">
        <v>0</v>
      </c>
    </row>
    <row r="174" spans="3:15" x14ac:dyDescent="0.25">
      <c r="C174" t="s">
        <v>174</v>
      </c>
      <c r="D174" t="s">
        <v>176</v>
      </c>
      <c r="E174">
        <v>130231</v>
      </c>
      <c r="H174" t="s">
        <v>1001</v>
      </c>
      <c r="K174">
        <v>0</v>
      </c>
      <c r="M174">
        <v>0</v>
      </c>
      <c r="O174">
        <v>0</v>
      </c>
    </row>
    <row r="175" spans="3:15" x14ac:dyDescent="0.25">
      <c r="C175" t="s">
        <v>174</v>
      </c>
      <c r="D175" t="s">
        <v>176</v>
      </c>
      <c r="E175">
        <v>130232</v>
      </c>
      <c r="H175" t="s">
        <v>1002</v>
      </c>
      <c r="K175">
        <v>0</v>
      </c>
      <c r="M175">
        <v>0</v>
      </c>
      <c r="O175">
        <v>0</v>
      </c>
    </row>
    <row r="176" spans="3:15" x14ac:dyDescent="0.25">
      <c r="C176" t="s">
        <v>174</v>
      </c>
      <c r="D176" t="s">
        <v>176</v>
      </c>
      <c r="E176">
        <v>130233</v>
      </c>
      <c r="H176" t="s">
        <v>1003</v>
      </c>
      <c r="K176">
        <v>0</v>
      </c>
      <c r="M176">
        <v>0</v>
      </c>
      <c r="O176">
        <v>0</v>
      </c>
    </row>
    <row r="177" spans="3:15" x14ac:dyDescent="0.25">
      <c r="C177" t="s">
        <v>174</v>
      </c>
      <c r="D177" t="s">
        <v>176</v>
      </c>
      <c r="E177">
        <v>130234</v>
      </c>
      <c r="H177" t="s">
        <v>1004</v>
      </c>
      <c r="K177">
        <v>0</v>
      </c>
      <c r="M177">
        <v>0</v>
      </c>
      <c r="O177">
        <v>0</v>
      </c>
    </row>
    <row r="178" spans="3:15" x14ac:dyDescent="0.25">
      <c r="C178" t="s">
        <v>174</v>
      </c>
      <c r="D178" t="s">
        <v>176</v>
      </c>
      <c r="E178">
        <v>130300</v>
      </c>
      <c r="H178" t="s">
        <v>1005</v>
      </c>
      <c r="K178">
        <v>0</v>
      </c>
      <c r="M178">
        <v>0</v>
      </c>
      <c r="O178">
        <v>0</v>
      </c>
    </row>
    <row r="179" spans="3:15" x14ac:dyDescent="0.25">
      <c r="C179" t="s">
        <v>174</v>
      </c>
      <c r="D179" t="s">
        <v>176</v>
      </c>
      <c r="E179">
        <v>130301</v>
      </c>
      <c r="H179" t="s">
        <v>1006</v>
      </c>
      <c r="K179">
        <v>0</v>
      </c>
      <c r="M179">
        <v>0</v>
      </c>
      <c r="O179">
        <v>0</v>
      </c>
    </row>
    <row r="180" spans="3:15" x14ac:dyDescent="0.25">
      <c r="C180" t="s">
        <v>174</v>
      </c>
      <c r="D180" t="s">
        <v>176</v>
      </c>
      <c r="E180">
        <v>130302</v>
      </c>
      <c r="H180" t="s">
        <v>1007</v>
      </c>
      <c r="K180">
        <v>0</v>
      </c>
      <c r="M180">
        <v>0</v>
      </c>
      <c r="O180">
        <v>0</v>
      </c>
    </row>
    <row r="181" spans="3:15" x14ac:dyDescent="0.25">
      <c r="C181" t="s">
        <v>174</v>
      </c>
      <c r="D181" t="s">
        <v>176</v>
      </c>
      <c r="E181">
        <v>130303</v>
      </c>
      <c r="H181" t="s">
        <v>1008</v>
      </c>
      <c r="K181">
        <v>0</v>
      </c>
      <c r="M181">
        <v>0</v>
      </c>
      <c r="O181">
        <v>0</v>
      </c>
    </row>
    <row r="182" spans="3:15" x14ac:dyDescent="0.25">
      <c r="C182" t="s">
        <v>174</v>
      </c>
      <c r="D182" t="s">
        <v>176</v>
      </c>
      <c r="E182">
        <v>130304</v>
      </c>
      <c r="H182" t="s">
        <v>1009</v>
      </c>
      <c r="K182">
        <v>0</v>
      </c>
      <c r="M182">
        <v>0</v>
      </c>
      <c r="O182">
        <v>0</v>
      </c>
    </row>
    <row r="183" spans="3:15" x14ac:dyDescent="0.25">
      <c r="C183" t="s">
        <v>174</v>
      </c>
      <c r="D183" t="s">
        <v>176</v>
      </c>
      <c r="E183">
        <v>130400</v>
      </c>
      <c r="H183" t="s">
        <v>1010</v>
      </c>
      <c r="K183">
        <v>0</v>
      </c>
      <c r="M183">
        <v>0</v>
      </c>
      <c r="O183">
        <v>0</v>
      </c>
    </row>
    <row r="184" spans="3:15" x14ac:dyDescent="0.25">
      <c r="C184" t="s">
        <v>174</v>
      </c>
      <c r="D184" t="s">
        <v>176</v>
      </c>
      <c r="E184">
        <v>130401</v>
      </c>
      <c r="H184" t="s">
        <v>1011</v>
      </c>
      <c r="K184">
        <v>0</v>
      </c>
      <c r="M184">
        <v>0</v>
      </c>
      <c r="O184">
        <v>0</v>
      </c>
    </row>
    <row r="185" spans="3:15" x14ac:dyDescent="0.25">
      <c r="C185" t="s">
        <v>174</v>
      </c>
      <c r="D185" t="s">
        <v>176</v>
      </c>
      <c r="E185">
        <v>130402</v>
      </c>
      <c r="H185" t="s">
        <v>1012</v>
      </c>
      <c r="K185">
        <v>0</v>
      </c>
      <c r="M185">
        <v>0</v>
      </c>
      <c r="O185">
        <v>0</v>
      </c>
    </row>
    <row r="186" spans="3:15" x14ac:dyDescent="0.25">
      <c r="C186" t="s">
        <v>174</v>
      </c>
      <c r="D186" t="s">
        <v>176</v>
      </c>
      <c r="E186">
        <v>130403</v>
      </c>
      <c r="H186" t="s">
        <v>1013</v>
      </c>
      <c r="K186">
        <v>0</v>
      </c>
      <c r="M186">
        <v>0</v>
      </c>
      <c r="O186">
        <v>0</v>
      </c>
    </row>
    <row r="187" spans="3:15" x14ac:dyDescent="0.25">
      <c r="C187" t="s">
        <v>174</v>
      </c>
      <c r="D187" t="s">
        <v>176</v>
      </c>
      <c r="E187">
        <v>130500</v>
      </c>
      <c r="H187" t="s">
        <v>218</v>
      </c>
      <c r="K187">
        <v>0</v>
      </c>
      <c r="M187">
        <v>0</v>
      </c>
      <c r="O187">
        <v>0</v>
      </c>
    </row>
    <row r="188" spans="3:15" x14ac:dyDescent="0.25">
      <c r="C188" t="s">
        <v>174</v>
      </c>
      <c r="D188" t="s">
        <v>176</v>
      </c>
      <c r="E188">
        <v>130501</v>
      </c>
      <c r="H188" t="s">
        <v>1014</v>
      </c>
      <c r="K188">
        <v>0</v>
      </c>
      <c r="M188">
        <v>0</v>
      </c>
      <c r="O188">
        <v>0</v>
      </c>
    </row>
    <row r="189" spans="3:15" x14ac:dyDescent="0.25">
      <c r="C189" t="s">
        <v>174</v>
      </c>
      <c r="D189" t="s">
        <v>176</v>
      </c>
      <c r="E189">
        <v>130502</v>
      </c>
      <c r="H189" t="s">
        <v>1015</v>
      </c>
      <c r="K189">
        <v>0</v>
      </c>
      <c r="M189">
        <v>0</v>
      </c>
      <c r="O189">
        <v>0</v>
      </c>
    </row>
    <row r="190" spans="3:15" x14ac:dyDescent="0.25">
      <c r="C190" t="s">
        <v>174</v>
      </c>
      <c r="D190" t="s">
        <v>176</v>
      </c>
      <c r="E190">
        <v>130503</v>
      </c>
      <c r="H190" t="s">
        <v>1016</v>
      </c>
      <c r="K190">
        <v>0</v>
      </c>
      <c r="M190">
        <v>0</v>
      </c>
      <c r="O190">
        <v>0</v>
      </c>
    </row>
    <row r="191" spans="3:15" x14ac:dyDescent="0.25">
      <c r="C191" t="s">
        <v>174</v>
      </c>
      <c r="D191" t="s">
        <v>176</v>
      </c>
      <c r="E191">
        <v>132000</v>
      </c>
      <c r="H191" t="s">
        <v>533</v>
      </c>
      <c r="K191">
        <v>0</v>
      </c>
      <c r="M191">
        <v>0</v>
      </c>
      <c r="O191">
        <v>0</v>
      </c>
    </row>
    <row r="192" spans="3:15" x14ac:dyDescent="0.25">
      <c r="C192" t="s">
        <v>174</v>
      </c>
      <c r="D192" t="s">
        <v>176</v>
      </c>
      <c r="E192">
        <v>132001</v>
      </c>
      <c r="H192" t="s">
        <v>1017</v>
      </c>
      <c r="K192">
        <v>0</v>
      </c>
      <c r="M192">
        <v>0</v>
      </c>
      <c r="O192">
        <v>0</v>
      </c>
    </row>
    <row r="193" spans="3:17" x14ac:dyDescent="0.25">
      <c r="C193" t="s">
        <v>174</v>
      </c>
      <c r="D193" t="s">
        <v>176</v>
      </c>
      <c r="E193">
        <v>132002</v>
      </c>
      <c r="H193" t="s">
        <v>1018</v>
      </c>
      <c r="K193">
        <v>0</v>
      </c>
      <c r="M193">
        <v>0</v>
      </c>
      <c r="O193">
        <v>0</v>
      </c>
    </row>
    <row r="194" spans="3:17" x14ac:dyDescent="0.25">
      <c r="C194" t="s">
        <v>174</v>
      </c>
      <c r="D194" t="s">
        <v>176</v>
      </c>
      <c r="E194">
        <v>132003</v>
      </c>
      <c r="H194" t="s">
        <v>1019</v>
      </c>
      <c r="K194">
        <v>0</v>
      </c>
      <c r="M194">
        <v>0</v>
      </c>
      <c r="O194">
        <v>0</v>
      </c>
    </row>
    <row r="195" spans="3:17" x14ac:dyDescent="0.25">
      <c r="C195" t="s">
        <v>174</v>
      </c>
      <c r="D195" t="s">
        <v>176</v>
      </c>
      <c r="E195">
        <v>132004</v>
      </c>
      <c r="H195" t="s">
        <v>1020</v>
      </c>
      <c r="K195">
        <v>0</v>
      </c>
      <c r="M195">
        <v>0</v>
      </c>
      <c r="O195">
        <v>0</v>
      </c>
    </row>
    <row r="196" spans="3:17" x14ac:dyDescent="0.25">
      <c r="C196" t="s">
        <v>174</v>
      </c>
      <c r="D196" t="s">
        <v>176</v>
      </c>
      <c r="E196">
        <v>132005</v>
      </c>
      <c r="H196" t="s">
        <v>1021</v>
      </c>
      <c r="K196">
        <v>0</v>
      </c>
      <c r="M196">
        <v>0</v>
      </c>
      <c r="O196">
        <v>0</v>
      </c>
    </row>
    <row r="197" spans="3:17" x14ac:dyDescent="0.25">
      <c r="C197" t="s">
        <v>174</v>
      </c>
      <c r="D197" t="s">
        <v>176</v>
      </c>
      <c r="E197">
        <v>132007</v>
      </c>
      <c r="H197" t="s">
        <v>534</v>
      </c>
      <c r="K197">
        <v>0</v>
      </c>
      <c r="M197">
        <v>0</v>
      </c>
      <c r="O197">
        <v>0</v>
      </c>
    </row>
    <row r="198" spans="3:17" x14ac:dyDescent="0.25">
      <c r="C198" t="s">
        <v>174</v>
      </c>
      <c r="D198" t="s">
        <v>176</v>
      </c>
      <c r="E198">
        <v>132008</v>
      </c>
      <c r="H198" t="s">
        <v>1022</v>
      </c>
      <c r="K198">
        <v>0</v>
      </c>
      <c r="M198">
        <v>0</v>
      </c>
      <c r="O198">
        <v>0</v>
      </c>
    </row>
    <row r="199" spans="3:17" x14ac:dyDescent="0.25">
      <c r="C199" t="s">
        <v>174</v>
      </c>
      <c r="D199" t="s">
        <v>176</v>
      </c>
      <c r="E199">
        <v>1130500</v>
      </c>
      <c r="H199" t="s">
        <v>218</v>
      </c>
      <c r="K199" s="40">
        <v>20201425.73</v>
      </c>
      <c r="M199" s="40">
        <v>18726512.579999998</v>
      </c>
      <c r="O199" s="40">
        <v>1474913.15</v>
      </c>
      <c r="Q199">
        <v>7.9</v>
      </c>
    </row>
    <row r="200" spans="3:17" x14ac:dyDescent="0.25">
      <c r="C200" t="s">
        <v>174</v>
      </c>
      <c r="D200" t="s">
        <v>176</v>
      </c>
      <c r="E200">
        <v>1130501</v>
      </c>
      <c r="H200" t="s">
        <v>1014</v>
      </c>
      <c r="K200">
        <v>0</v>
      </c>
      <c r="M200">
        <v>0</v>
      </c>
      <c r="O200">
        <v>0</v>
      </c>
    </row>
    <row r="201" spans="3:17" x14ac:dyDescent="0.25">
      <c r="C201" t="s">
        <v>174</v>
      </c>
      <c r="D201" t="s">
        <v>176</v>
      </c>
      <c r="E201">
        <v>1130502</v>
      </c>
      <c r="H201" t="s">
        <v>1015</v>
      </c>
      <c r="K201">
        <v>0</v>
      </c>
      <c r="M201">
        <v>0</v>
      </c>
      <c r="O201">
        <v>0</v>
      </c>
    </row>
    <row r="202" spans="3:17" x14ac:dyDescent="0.25">
      <c r="C202" t="s">
        <v>174</v>
      </c>
      <c r="D202" t="s">
        <v>176</v>
      </c>
      <c r="E202">
        <v>1130503</v>
      </c>
      <c r="H202" t="s">
        <v>1016</v>
      </c>
      <c r="K202">
        <v>0</v>
      </c>
      <c r="M202">
        <v>0</v>
      </c>
      <c r="O202">
        <v>0</v>
      </c>
    </row>
    <row r="203" spans="3:17" x14ac:dyDescent="0.25">
      <c r="C203" t="s">
        <v>174</v>
      </c>
      <c r="D203" t="s">
        <v>176</v>
      </c>
      <c r="E203">
        <v>1130504</v>
      </c>
      <c r="H203" t="s">
        <v>1023</v>
      </c>
      <c r="K203">
        <v>0</v>
      </c>
      <c r="M203">
        <v>0</v>
      </c>
      <c r="O203">
        <v>0</v>
      </c>
    </row>
    <row r="204" spans="3:17" x14ac:dyDescent="0.25">
      <c r="C204" t="s">
        <v>174</v>
      </c>
      <c r="D204" t="s">
        <v>176</v>
      </c>
      <c r="E204">
        <v>1131740</v>
      </c>
      <c r="H204" t="s">
        <v>219</v>
      </c>
      <c r="K204" s="40">
        <v>537403.92000000004</v>
      </c>
      <c r="M204" s="40">
        <v>544139.07999999996</v>
      </c>
      <c r="O204" s="40">
        <v>-6735.16</v>
      </c>
      <c r="Q204">
        <v>-1.2</v>
      </c>
    </row>
    <row r="205" spans="3:17" x14ac:dyDescent="0.25">
      <c r="C205" t="s">
        <v>174</v>
      </c>
      <c r="D205" t="s">
        <v>176</v>
      </c>
      <c r="E205">
        <v>1131741</v>
      </c>
      <c r="H205" t="s">
        <v>1024</v>
      </c>
      <c r="K205">
        <v>0</v>
      </c>
      <c r="M205">
        <v>0</v>
      </c>
      <c r="O205">
        <v>0</v>
      </c>
    </row>
    <row r="206" spans="3:17" x14ac:dyDescent="0.25">
      <c r="C206" t="s">
        <v>174</v>
      </c>
      <c r="D206" t="s">
        <v>176</v>
      </c>
      <c r="E206">
        <v>1131742</v>
      </c>
      <c r="H206" t="s">
        <v>1025</v>
      </c>
      <c r="K206">
        <v>0</v>
      </c>
      <c r="M206">
        <v>0</v>
      </c>
      <c r="O206">
        <v>0</v>
      </c>
    </row>
    <row r="207" spans="3:17" x14ac:dyDescent="0.25">
      <c r="C207" t="s">
        <v>174</v>
      </c>
      <c r="D207" t="s">
        <v>176</v>
      </c>
      <c r="E207">
        <v>1131743</v>
      </c>
      <c r="H207" t="s">
        <v>1026</v>
      </c>
      <c r="K207">
        <v>0</v>
      </c>
      <c r="M207">
        <v>0</v>
      </c>
      <c r="O207">
        <v>0</v>
      </c>
    </row>
    <row r="208" spans="3:17" x14ac:dyDescent="0.25">
      <c r="C208" t="s">
        <v>174</v>
      </c>
      <c r="D208" t="s">
        <v>176</v>
      </c>
      <c r="E208">
        <v>1131744</v>
      </c>
      <c r="H208" t="s">
        <v>1027</v>
      </c>
      <c r="K208">
        <v>0</v>
      </c>
      <c r="M208">
        <v>0</v>
      </c>
      <c r="O208">
        <v>0</v>
      </c>
    </row>
    <row r="209" spans="3:18" x14ac:dyDescent="0.25">
      <c r="C209" t="s">
        <v>174</v>
      </c>
      <c r="D209" t="s">
        <v>176</v>
      </c>
      <c r="E209">
        <v>1131750</v>
      </c>
      <c r="H209" t="s">
        <v>1028</v>
      </c>
      <c r="K209">
        <v>0</v>
      </c>
      <c r="M209">
        <v>0</v>
      </c>
      <c r="O209">
        <v>0</v>
      </c>
    </row>
    <row r="210" spans="3:18" x14ac:dyDescent="0.25">
      <c r="C210" t="s">
        <v>174</v>
      </c>
      <c r="D210" t="s">
        <v>176</v>
      </c>
      <c r="E210">
        <v>1131751</v>
      </c>
      <c r="H210" t="s">
        <v>1029</v>
      </c>
      <c r="K210">
        <v>0</v>
      </c>
      <c r="M210">
        <v>0</v>
      </c>
      <c r="O210">
        <v>0</v>
      </c>
    </row>
    <row r="211" spans="3:18" x14ac:dyDescent="0.25">
      <c r="C211" t="s">
        <v>174</v>
      </c>
      <c r="D211" t="s">
        <v>176</v>
      </c>
      <c r="E211">
        <v>1131752</v>
      </c>
      <c r="H211" t="s">
        <v>1030</v>
      </c>
      <c r="K211">
        <v>0</v>
      </c>
      <c r="M211">
        <v>0</v>
      </c>
      <c r="O211">
        <v>0</v>
      </c>
    </row>
    <row r="212" spans="3:18" x14ac:dyDescent="0.25">
      <c r="C212" t="s">
        <v>174</v>
      </c>
      <c r="D212" t="s">
        <v>176</v>
      </c>
      <c r="E212">
        <v>1131753</v>
      </c>
      <c r="H212" t="s">
        <v>1031</v>
      </c>
      <c r="K212">
        <v>0</v>
      </c>
      <c r="M212">
        <v>0</v>
      </c>
      <c r="O212">
        <v>0</v>
      </c>
    </row>
    <row r="213" spans="3:18" x14ac:dyDescent="0.25">
      <c r="C213" t="s">
        <v>174</v>
      </c>
      <c r="D213" t="s">
        <v>176</v>
      </c>
      <c r="E213">
        <v>1131754</v>
      </c>
      <c r="H213" t="s">
        <v>1032</v>
      </c>
      <c r="K213">
        <v>0</v>
      </c>
      <c r="M213">
        <v>0</v>
      </c>
      <c r="O213">
        <v>0</v>
      </c>
    </row>
    <row r="214" spans="3:18" x14ac:dyDescent="0.25">
      <c r="C214" t="s">
        <v>174</v>
      </c>
      <c r="D214" t="s">
        <v>176</v>
      </c>
      <c r="E214">
        <v>1131760</v>
      </c>
      <c r="H214" t="s">
        <v>220</v>
      </c>
      <c r="K214" s="40">
        <v>8627.15</v>
      </c>
      <c r="M214" s="40">
        <v>8627.15</v>
      </c>
      <c r="O214">
        <v>0</v>
      </c>
    </row>
    <row r="215" spans="3:18" x14ac:dyDescent="0.25">
      <c r="C215" t="s">
        <v>174</v>
      </c>
      <c r="D215" t="s">
        <v>176</v>
      </c>
      <c r="E215">
        <v>1131761</v>
      </c>
      <c r="H215" t="s">
        <v>1033</v>
      </c>
      <c r="K215">
        <v>0</v>
      </c>
      <c r="M215">
        <v>0</v>
      </c>
      <c r="O215">
        <v>0</v>
      </c>
    </row>
    <row r="216" spans="3:18" x14ac:dyDescent="0.25">
      <c r="C216" t="s">
        <v>174</v>
      </c>
      <c r="D216" t="s">
        <v>176</v>
      </c>
      <c r="E216">
        <v>1131762</v>
      </c>
      <c r="H216" t="s">
        <v>1034</v>
      </c>
      <c r="K216">
        <v>0</v>
      </c>
      <c r="M216">
        <v>0</v>
      </c>
      <c r="O216">
        <v>0</v>
      </c>
    </row>
    <row r="217" spans="3:18" x14ac:dyDescent="0.25">
      <c r="C217" t="s">
        <v>174</v>
      </c>
      <c r="D217" t="s">
        <v>176</v>
      </c>
      <c r="E217">
        <v>1131763</v>
      </c>
      <c r="H217" t="s">
        <v>1035</v>
      </c>
      <c r="K217">
        <v>0</v>
      </c>
      <c r="M217">
        <v>0</v>
      </c>
      <c r="O217">
        <v>0</v>
      </c>
    </row>
    <row r="218" spans="3:18" x14ac:dyDescent="0.25">
      <c r="C218" t="s">
        <v>174</v>
      </c>
      <c r="D218" t="s">
        <v>176</v>
      </c>
      <c r="E218">
        <v>1131764</v>
      </c>
      <c r="H218" t="s">
        <v>1036</v>
      </c>
      <c r="K218">
        <v>0</v>
      </c>
      <c r="M218">
        <v>0</v>
      </c>
      <c r="O218">
        <v>0</v>
      </c>
    </row>
    <row r="219" spans="3:18" x14ac:dyDescent="0.25">
      <c r="E219" t="s">
        <v>221</v>
      </c>
      <c r="K219" s="40">
        <v>20747456.800000001</v>
      </c>
      <c r="M219" s="40">
        <v>19279278.809999999</v>
      </c>
      <c r="O219" s="40">
        <v>1468177.99</v>
      </c>
      <c r="Q219">
        <v>7.6</v>
      </c>
      <c r="R219" t="s">
        <v>205</v>
      </c>
    </row>
    <row r="220" spans="3:18" x14ac:dyDescent="0.25">
      <c r="C220" t="s">
        <v>174</v>
      </c>
      <c r="D220" t="s">
        <v>176</v>
      </c>
      <c r="E220">
        <v>131100</v>
      </c>
      <c r="H220" t="s">
        <v>1037</v>
      </c>
      <c r="K220">
        <v>0</v>
      </c>
      <c r="M220">
        <v>0</v>
      </c>
      <c r="O220">
        <v>0</v>
      </c>
    </row>
    <row r="221" spans="3:18" x14ac:dyDescent="0.25">
      <c r="C221" t="s">
        <v>174</v>
      </c>
      <c r="D221" t="s">
        <v>176</v>
      </c>
      <c r="E221">
        <v>131101</v>
      </c>
      <c r="H221" t="s">
        <v>1038</v>
      </c>
      <c r="K221">
        <v>0</v>
      </c>
      <c r="M221">
        <v>0</v>
      </c>
      <c r="O221">
        <v>0</v>
      </c>
    </row>
    <row r="222" spans="3:18" x14ac:dyDescent="0.25">
      <c r="C222" t="s">
        <v>174</v>
      </c>
      <c r="D222" t="s">
        <v>176</v>
      </c>
      <c r="E222">
        <v>131102</v>
      </c>
      <c r="H222" t="s">
        <v>1039</v>
      </c>
      <c r="K222">
        <v>0</v>
      </c>
      <c r="M222">
        <v>0</v>
      </c>
      <c r="O222">
        <v>0</v>
      </c>
    </row>
    <row r="223" spans="3:18" x14ac:dyDescent="0.25">
      <c r="C223" t="s">
        <v>174</v>
      </c>
      <c r="D223" t="s">
        <v>176</v>
      </c>
      <c r="E223">
        <v>131103</v>
      </c>
      <c r="H223" t="s">
        <v>1040</v>
      </c>
      <c r="K223">
        <v>0</v>
      </c>
      <c r="M223">
        <v>0</v>
      </c>
      <c r="O223">
        <v>0</v>
      </c>
    </row>
    <row r="224" spans="3:18" x14ac:dyDescent="0.25">
      <c r="C224" t="s">
        <v>174</v>
      </c>
      <c r="D224" t="s">
        <v>176</v>
      </c>
      <c r="E224">
        <v>131110</v>
      </c>
      <c r="H224" t="s">
        <v>1041</v>
      </c>
      <c r="K224">
        <v>0</v>
      </c>
      <c r="M224">
        <v>0</v>
      </c>
      <c r="O224">
        <v>0</v>
      </c>
    </row>
    <row r="225" spans="3:15" x14ac:dyDescent="0.25">
      <c r="C225" t="s">
        <v>174</v>
      </c>
      <c r="D225" t="s">
        <v>176</v>
      </c>
      <c r="E225">
        <v>131111</v>
      </c>
      <c r="H225" t="s">
        <v>1042</v>
      </c>
      <c r="K225">
        <v>0</v>
      </c>
      <c r="M225">
        <v>0</v>
      </c>
      <c r="O225">
        <v>0</v>
      </c>
    </row>
    <row r="226" spans="3:15" x14ac:dyDescent="0.25">
      <c r="C226" t="s">
        <v>174</v>
      </c>
      <c r="D226" t="s">
        <v>176</v>
      </c>
      <c r="E226">
        <v>131112</v>
      </c>
      <c r="H226" t="s">
        <v>1043</v>
      </c>
      <c r="K226">
        <v>0</v>
      </c>
      <c r="M226">
        <v>0</v>
      </c>
      <c r="O226">
        <v>0</v>
      </c>
    </row>
    <row r="227" spans="3:15" x14ac:dyDescent="0.25">
      <c r="C227" t="s">
        <v>174</v>
      </c>
      <c r="D227" t="s">
        <v>176</v>
      </c>
      <c r="E227">
        <v>131113</v>
      </c>
      <c r="H227" t="s">
        <v>1044</v>
      </c>
      <c r="K227">
        <v>0</v>
      </c>
      <c r="M227">
        <v>0</v>
      </c>
      <c r="O227">
        <v>0</v>
      </c>
    </row>
    <row r="228" spans="3:15" x14ac:dyDescent="0.25">
      <c r="C228" t="s">
        <v>174</v>
      </c>
      <c r="D228" t="s">
        <v>176</v>
      </c>
      <c r="E228">
        <v>131114</v>
      </c>
      <c r="H228" t="s">
        <v>1045</v>
      </c>
      <c r="K228">
        <v>0</v>
      </c>
      <c r="M228">
        <v>0</v>
      </c>
      <c r="O228">
        <v>0</v>
      </c>
    </row>
    <row r="229" spans="3:15" x14ac:dyDescent="0.25">
      <c r="C229" t="s">
        <v>174</v>
      </c>
      <c r="D229" t="s">
        <v>176</v>
      </c>
      <c r="E229">
        <v>131120</v>
      </c>
      <c r="H229" t="s">
        <v>1046</v>
      </c>
      <c r="K229">
        <v>0</v>
      </c>
      <c r="M229">
        <v>0</v>
      </c>
      <c r="O229">
        <v>0</v>
      </c>
    </row>
    <row r="230" spans="3:15" x14ac:dyDescent="0.25">
      <c r="C230" t="s">
        <v>174</v>
      </c>
      <c r="D230" t="s">
        <v>176</v>
      </c>
      <c r="E230">
        <v>131121</v>
      </c>
      <c r="H230" t="s">
        <v>1047</v>
      </c>
      <c r="K230">
        <v>0</v>
      </c>
      <c r="M230">
        <v>0</v>
      </c>
      <c r="O230">
        <v>0</v>
      </c>
    </row>
    <row r="231" spans="3:15" x14ac:dyDescent="0.25">
      <c r="C231" t="s">
        <v>174</v>
      </c>
      <c r="D231" t="s">
        <v>176</v>
      </c>
      <c r="E231">
        <v>131122</v>
      </c>
      <c r="H231" t="s">
        <v>1043</v>
      </c>
      <c r="K231">
        <v>0</v>
      </c>
      <c r="M231">
        <v>0</v>
      </c>
      <c r="O231">
        <v>0</v>
      </c>
    </row>
    <row r="232" spans="3:15" x14ac:dyDescent="0.25">
      <c r="C232" t="s">
        <v>174</v>
      </c>
      <c r="D232" t="s">
        <v>176</v>
      </c>
      <c r="E232">
        <v>131123</v>
      </c>
      <c r="H232" t="s">
        <v>1048</v>
      </c>
      <c r="K232">
        <v>0</v>
      </c>
      <c r="M232">
        <v>0</v>
      </c>
      <c r="O232">
        <v>0</v>
      </c>
    </row>
    <row r="233" spans="3:15" x14ac:dyDescent="0.25">
      <c r="C233" t="s">
        <v>174</v>
      </c>
      <c r="D233" t="s">
        <v>176</v>
      </c>
      <c r="E233">
        <v>131124</v>
      </c>
      <c r="H233" t="s">
        <v>1049</v>
      </c>
      <c r="K233">
        <v>0</v>
      </c>
      <c r="M233">
        <v>0</v>
      </c>
      <c r="O233">
        <v>0</v>
      </c>
    </row>
    <row r="234" spans="3:15" x14ac:dyDescent="0.25">
      <c r="C234" t="s">
        <v>174</v>
      </c>
      <c r="D234" t="s">
        <v>176</v>
      </c>
      <c r="E234">
        <v>131200</v>
      </c>
      <c r="H234" t="s">
        <v>1050</v>
      </c>
      <c r="K234">
        <v>0</v>
      </c>
      <c r="M234">
        <v>0</v>
      </c>
      <c r="O234">
        <v>0</v>
      </c>
    </row>
    <row r="235" spans="3:15" x14ac:dyDescent="0.25">
      <c r="C235" t="s">
        <v>174</v>
      </c>
      <c r="D235" t="s">
        <v>176</v>
      </c>
      <c r="E235">
        <v>131201</v>
      </c>
      <c r="H235" t="s">
        <v>1051</v>
      </c>
      <c r="K235">
        <v>0</v>
      </c>
      <c r="M235">
        <v>0</v>
      </c>
      <c r="O235">
        <v>0</v>
      </c>
    </row>
    <row r="236" spans="3:15" x14ac:dyDescent="0.25">
      <c r="C236" t="s">
        <v>174</v>
      </c>
      <c r="D236" t="s">
        <v>176</v>
      </c>
      <c r="E236">
        <v>131202</v>
      </c>
      <c r="H236" t="s">
        <v>1052</v>
      </c>
      <c r="K236">
        <v>0</v>
      </c>
      <c r="M236">
        <v>0</v>
      </c>
      <c r="O236">
        <v>0</v>
      </c>
    </row>
    <row r="237" spans="3:15" x14ac:dyDescent="0.25">
      <c r="C237" t="s">
        <v>174</v>
      </c>
      <c r="D237" t="s">
        <v>176</v>
      </c>
      <c r="E237">
        <v>131203</v>
      </c>
      <c r="H237" t="s">
        <v>1053</v>
      </c>
      <c r="K237">
        <v>0</v>
      </c>
      <c r="M237">
        <v>0</v>
      </c>
      <c r="O237">
        <v>0</v>
      </c>
    </row>
    <row r="238" spans="3:15" x14ac:dyDescent="0.25">
      <c r="C238" t="s">
        <v>174</v>
      </c>
      <c r="D238" t="s">
        <v>176</v>
      </c>
      <c r="E238">
        <v>131300</v>
      </c>
      <c r="H238" t="s">
        <v>1054</v>
      </c>
      <c r="K238">
        <v>0</v>
      </c>
      <c r="M238">
        <v>0</v>
      </c>
      <c r="O238">
        <v>0</v>
      </c>
    </row>
    <row r="239" spans="3:15" x14ac:dyDescent="0.25">
      <c r="C239" t="s">
        <v>174</v>
      </c>
      <c r="D239" t="s">
        <v>176</v>
      </c>
      <c r="E239">
        <v>131301</v>
      </c>
      <c r="H239" t="s">
        <v>1055</v>
      </c>
      <c r="K239">
        <v>0</v>
      </c>
      <c r="M239">
        <v>0</v>
      </c>
      <c r="O239">
        <v>0</v>
      </c>
    </row>
    <row r="240" spans="3:15" x14ac:dyDescent="0.25">
      <c r="C240" t="s">
        <v>174</v>
      </c>
      <c r="D240" t="s">
        <v>176</v>
      </c>
      <c r="E240">
        <v>131302</v>
      </c>
      <c r="H240" t="s">
        <v>1056</v>
      </c>
      <c r="K240">
        <v>0</v>
      </c>
      <c r="M240">
        <v>0</v>
      </c>
      <c r="O240">
        <v>0</v>
      </c>
    </row>
    <row r="241" spans="3:18" x14ac:dyDescent="0.25">
      <c r="C241" t="s">
        <v>174</v>
      </c>
      <c r="D241" t="s">
        <v>176</v>
      </c>
      <c r="E241">
        <v>131303</v>
      </c>
      <c r="H241" t="s">
        <v>1057</v>
      </c>
      <c r="K241">
        <v>0</v>
      </c>
      <c r="M241">
        <v>0</v>
      </c>
      <c r="O241">
        <v>0</v>
      </c>
    </row>
    <row r="242" spans="3:18" x14ac:dyDescent="0.25">
      <c r="C242" t="s">
        <v>174</v>
      </c>
      <c r="D242" t="s">
        <v>176</v>
      </c>
      <c r="E242">
        <v>131304</v>
      </c>
      <c r="H242" t="s">
        <v>1058</v>
      </c>
      <c r="K242">
        <v>0</v>
      </c>
      <c r="M242">
        <v>0</v>
      </c>
      <c r="O242">
        <v>0</v>
      </c>
    </row>
    <row r="243" spans="3:18" x14ac:dyDescent="0.25">
      <c r="C243" t="s">
        <v>174</v>
      </c>
      <c r="D243" t="s">
        <v>176</v>
      </c>
      <c r="E243">
        <v>131500</v>
      </c>
      <c r="H243" t="s">
        <v>535</v>
      </c>
      <c r="K243">
        <v>0</v>
      </c>
      <c r="M243">
        <v>0</v>
      </c>
      <c r="O243">
        <v>0</v>
      </c>
    </row>
    <row r="244" spans="3:18" x14ac:dyDescent="0.25">
      <c r="C244" t="s">
        <v>174</v>
      </c>
      <c r="D244" t="s">
        <v>176</v>
      </c>
      <c r="E244">
        <v>131501</v>
      </c>
      <c r="H244" t="s">
        <v>1059</v>
      </c>
      <c r="K244">
        <v>0</v>
      </c>
      <c r="M244">
        <v>0</v>
      </c>
      <c r="O244">
        <v>0</v>
      </c>
    </row>
    <row r="245" spans="3:18" x14ac:dyDescent="0.25">
      <c r="C245" t="s">
        <v>174</v>
      </c>
      <c r="D245" t="s">
        <v>176</v>
      </c>
      <c r="E245">
        <v>131502</v>
      </c>
      <c r="H245" t="s">
        <v>1060</v>
      </c>
      <c r="K245">
        <v>0</v>
      </c>
      <c r="M245">
        <v>0</v>
      </c>
      <c r="O245">
        <v>0</v>
      </c>
    </row>
    <row r="246" spans="3:18" x14ac:dyDescent="0.25">
      <c r="C246" t="s">
        <v>174</v>
      </c>
      <c r="D246" t="s">
        <v>176</v>
      </c>
      <c r="E246">
        <v>131503</v>
      </c>
      <c r="H246" t="s">
        <v>1061</v>
      </c>
      <c r="K246">
        <v>0</v>
      </c>
      <c r="M246">
        <v>0</v>
      </c>
      <c r="O246">
        <v>0</v>
      </c>
    </row>
    <row r="247" spans="3:18" x14ac:dyDescent="0.25">
      <c r="C247" t="s">
        <v>174</v>
      </c>
      <c r="D247" t="s">
        <v>176</v>
      </c>
      <c r="E247">
        <v>131504</v>
      </c>
      <c r="H247" t="s">
        <v>1062</v>
      </c>
      <c r="K247">
        <v>0</v>
      </c>
      <c r="M247">
        <v>0</v>
      </c>
      <c r="O247">
        <v>0</v>
      </c>
    </row>
    <row r="248" spans="3:18" x14ac:dyDescent="0.25">
      <c r="C248" t="s">
        <v>174</v>
      </c>
      <c r="D248" t="s">
        <v>176</v>
      </c>
      <c r="E248">
        <v>1131500</v>
      </c>
      <c r="H248" t="s">
        <v>222</v>
      </c>
      <c r="K248" s="40">
        <v>3284837.03</v>
      </c>
      <c r="M248" s="40">
        <v>7010250.1100000003</v>
      </c>
      <c r="O248" s="40">
        <v>-3725413.08</v>
      </c>
      <c r="Q248">
        <v>-53.1</v>
      </c>
    </row>
    <row r="249" spans="3:18" x14ac:dyDescent="0.25">
      <c r="C249" t="s">
        <v>174</v>
      </c>
      <c r="D249" t="s">
        <v>176</v>
      </c>
      <c r="E249">
        <v>1131501</v>
      </c>
      <c r="H249" t="s">
        <v>1063</v>
      </c>
      <c r="K249">
        <v>0</v>
      </c>
      <c r="M249">
        <v>0</v>
      </c>
      <c r="O249">
        <v>0</v>
      </c>
    </row>
    <row r="250" spans="3:18" x14ac:dyDescent="0.25">
      <c r="C250" t="s">
        <v>174</v>
      </c>
      <c r="D250" t="s">
        <v>176</v>
      </c>
      <c r="E250">
        <v>1131502</v>
      </c>
      <c r="H250" t="s">
        <v>1064</v>
      </c>
      <c r="K250">
        <v>0</v>
      </c>
      <c r="M250">
        <v>0</v>
      </c>
      <c r="O250">
        <v>0</v>
      </c>
    </row>
    <row r="251" spans="3:18" x14ac:dyDescent="0.25">
      <c r="C251" t="s">
        <v>174</v>
      </c>
      <c r="D251" t="s">
        <v>176</v>
      </c>
      <c r="E251">
        <v>1131503</v>
      </c>
      <c r="H251" t="s">
        <v>1065</v>
      </c>
      <c r="K251">
        <v>0</v>
      </c>
      <c r="M251">
        <v>0</v>
      </c>
      <c r="O251">
        <v>0</v>
      </c>
    </row>
    <row r="252" spans="3:18" x14ac:dyDescent="0.25">
      <c r="C252" t="s">
        <v>174</v>
      </c>
      <c r="D252" t="s">
        <v>176</v>
      </c>
      <c r="E252">
        <v>1131504</v>
      </c>
      <c r="H252" t="s">
        <v>1066</v>
      </c>
      <c r="K252">
        <v>0</v>
      </c>
      <c r="M252">
        <v>0</v>
      </c>
      <c r="O252">
        <v>0</v>
      </c>
    </row>
    <row r="253" spans="3:18" x14ac:dyDescent="0.25">
      <c r="E253" t="s">
        <v>223</v>
      </c>
      <c r="K253" s="40">
        <v>3284837.03</v>
      </c>
      <c r="M253" s="40">
        <v>7010250.1100000003</v>
      </c>
      <c r="O253" s="40">
        <v>-3725413.08</v>
      </c>
      <c r="Q253">
        <v>-53.1</v>
      </c>
      <c r="R253" t="s">
        <v>205</v>
      </c>
    </row>
    <row r="254" spans="3:18" x14ac:dyDescent="0.25">
      <c r="C254" t="s">
        <v>174</v>
      </c>
      <c r="D254" t="s">
        <v>176</v>
      </c>
      <c r="E254">
        <v>1110112</v>
      </c>
      <c r="H254" t="s">
        <v>1067</v>
      </c>
      <c r="K254">
        <v>0</v>
      </c>
      <c r="M254">
        <v>0</v>
      </c>
      <c r="O254">
        <v>0</v>
      </c>
    </row>
    <row r="255" spans="3:18" x14ac:dyDescent="0.25">
      <c r="K255">
        <v>0</v>
      </c>
      <c r="M255">
        <v>0</v>
      </c>
      <c r="O255">
        <v>0</v>
      </c>
      <c r="R255" t="s">
        <v>205</v>
      </c>
    </row>
    <row r="256" spans="3:18" x14ac:dyDescent="0.25">
      <c r="C256" t="s">
        <v>174</v>
      </c>
      <c r="D256" t="s">
        <v>176</v>
      </c>
      <c r="E256">
        <v>133000</v>
      </c>
      <c r="H256" t="s">
        <v>536</v>
      </c>
      <c r="K256">
        <v>0</v>
      </c>
      <c r="M256">
        <v>0</v>
      </c>
      <c r="O256">
        <v>0</v>
      </c>
    </row>
    <row r="257" spans="3:15" x14ac:dyDescent="0.25">
      <c r="C257" t="s">
        <v>174</v>
      </c>
      <c r="D257" t="s">
        <v>176</v>
      </c>
      <c r="E257">
        <v>133001</v>
      </c>
      <c r="H257" t="s">
        <v>1068</v>
      </c>
      <c r="K257">
        <v>0</v>
      </c>
      <c r="M257">
        <v>0</v>
      </c>
      <c r="O257">
        <v>0</v>
      </c>
    </row>
    <row r="258" spans="3:15" x14ac:dyDescent="0.25">
      <c r="C258" t="s">
        <v>174</v>
      </c>
      <c r="D258" t="s">
        <v>176</v>
      </c>
      <c r="E258">
        <v>133002</v>
      </c>
      <c r="H258" t="s">
        <v>1069</v>
      </c>
      <c r="K258">
        <v>0</v>
      </c>
      <c r="M258">
        <v>0</v>
      </c>
      <c r="O258">
        <v>0</v>
      </c>
    </row>
    <row r="259" spans="3:15" x14ac:dyDescent="0.25">
      <c r="C259" t="s">
        <v>174</v>
      </c>
      <c r="D259" t="s">
        <v>176</v>
      </c>
      <c r="E259">
        <v>133003</v>
      </c>
      <c r="H259" t="s">
        <v>1070</v>
      </c>
      <c r="K259">
        <v>0</v>
      </c>
      <c r="M259">
        <v>0</v>
      </c>
      <c r="O259">
        <v>0</v>
      </c>
    </row>
    <row r="260" spans="3:15" x14ac:dyDescent="0.25">
      <c r="C260" t="s">
        <v>174</v>
      </c>
      <c r="D260" t="s">
        <v>176</v>
      </c>
      <c r="E260">
        <v>133004</v>
      </c>
      <c r="H260" t="s">
        <v>1071</v>
      </c>
      <c r="K260">
        <v>0</v>
      </c>
      <c r="M260">
        <v>0</v>
      </c>
      <c r="O260">
        <v>0</v>
      </c>
    </row>
    <row r="261" spans="3:15" x14ac:dyDescent="0.25">
      <c r="C261" t="s">
        <v>174</v>
      </c>
      <c r="D261" t="s">
        <v>176</v>
      </c>
      <c r="E261">
        <v>133005</v>
      </c>
      <c r="H261" t="s">
        <v>1072</v>
      </c>
      <c r="K261">
        <v>0</v>
      </c>
      <c r="M261">
        <v>0</v>
      </c>
      <c r="O261">
        <v>0</v>
      </c>
    </row>
    <row r="262" spans="3:15" x14ac:dyDescent="0.25">
      <c r="C262" t="s">
        <v>174</v>
      </c>
      <c r="D262" t="s">
        <v>176</v>
      </c>
      <c r="E262">
        <v>133006</v>
      </c>
      <c r="H262" t="s">
        <v>1073</v>
      </c>
      <c r="K262">
        <v>0</v>
      </c>
      <c r="M262">
        <v>0</v>
      </c>
      <c r="O262">
        <v>0</v>
      </c>
    </row>
    <row r="263" spans="3:15" x14ac:dyDescent="0.25">
      <c r="C263" t="s">
        <v>174</v>
      </c>
      <c r="D263" t="s">
        <v>176</v>
      </c>
      <c r="E263">
        <v>133007</v>
      </c>
      <c r="H263" t="s">
        <v>1074</v>
      </c>
      <c r="K263">
        <v>0</v>
      </c>
      <c r="M263">
        <v>0</v>
      </c>
      <c r="O263">
        <v>0</v>
      </c>
    </row>
    <row r="264" spans="3:15" x14ac:dyDescent="0.25">
      <c r="C264" t="s">
        <v>174</v>
      </c>
      <c r="D264" t="s">
        <v>176</v>
      </c>
      <c r="E264">
        <v>133008</v>
      </c>
      <c r="H264" t="s">
        <v>1075</v>
      </c>
      <c r="K264">
        <v>0</v>
      </c>
      <c r="M264">
        <v>0</v>
      </c>
      <c r="O264">
        <v>0</v>
      </c>
    </row>
    <row r="265" spans="3:15" x14ac:dyDescent="0.25">
      <c r="C265" t="s">
        <v>174</v>
      </c>
      <c r="D265" t="s">
        <v>176</v>
      </c>
      <c r="E265">
        <v>133009</v>
      </c>
      <c r="H265" t="s">
        <v>1076</v>
      </c>
      <c r="K265">
        <v>0</v>
      </c>
      <c r="M265">
        <v>0</v>
      </c>
      <c r="O265">
        <v>0</v>
      </c>
    </row>
    <row r="266" spans="3:15" x14ac:dyDescent="0.25">
      <c r="C266" t="s">
        <v>174</v>
      </c>
      <c r="D266" t="s">
        <v>176</v>
      </c>
      <c r="E266">
        <v>133010</v>
      </c>
      <c r="H266" t="s">
        <v>868</v>
      </c>
      <c r="K266">
        <v>0</v>
      </c>
      <c r="M266">
        <v>0</v>
      </c>
      <c r="O266">
        <v>0</v>
      </c>
    </row>
    <row r="267" spans="3:15" x14ac:dyDescent="0.25">
      <c r="C267" t="s">
        <v>174</v>
      </c>
      <c r="D267" t="s">
        <v>176</v>
      </c>
      <c r="E267">
        <v>133011</v>
      </c>
      <c r="H267" t="s">
        <v>1077</v>
      </c>
      <c r="K267">
        <v>0</v>
      </c>
      <c r="M267">
        <v>0</v>
      </c>
      <c r="O267">
        <v>0</v>
      </c>
    </row>
    <row r="268" spans="3:15" x14ac:dyDescent="0.25">
      <c r="C268" t="s">
        <v>174</v>
      </c>
      <c r="D268" t="s">
        <v>176</v>
      </c>
      <c r="E268">
        <v>133012</v>
      </c>
      <c r="H268" t="s">
        <v>1078</v>
      </c>
      <c r="K268">
        <v>0</v>
      </c>
      <c r="M268">
        <v>0</v>
      </c>
      <c r="O268">
        <v>0</v>
      </c>
    </row>
    <row r="269" spans="3:15" x14ac:dyDescent="0.25">
      <c r="C269" t="s">
        <v>174</v>
      </c>
      <c r="D269" t="s">
        <v>176</v>
      </c>
      <c r="E269">
        <v>133100</v>
      </c>
      <c r="H269" t="s">
        <v>1079</v>
      </c>
      <c r="K269">
        <v>0</v>
      </c>
      <c r="M269">
        <v>0</v>
      </c>
      <c r="O269">
        <v>0</v>
      </c>
    </row>
    <row r="270" spans="3:15" x14ac:dyDescent="0.25">
      <c r="C270" t="s">
        <v>174</v>
      </c>
      <c r="D270" t="s">
        <v>176</v>
      </c>
      <c r="E270">
        <v>133101</v>
      </c>
      <c r="H270" t="s">
        <v>1080</v>
      </c>
      <c r="K270">
        <v>0</v>
      </c>
      <c r="M270">
        <v>0</v>
      </c>
      <c r="O270">
        <v>0</v>
      </c>
    </row>
    <row r="271" spans="3:15" x14ac:dyDescent="0.25">
      <c r="C271" t="s">
        <v>174</v>
      </c>
      <c r="D271" t="s">
        <v>176</v>
      </c>
      <c r="E271">
        <v>133102</v>
      </c>
      <c r="H271" t="s">
        <v>1081</v>
      </c>
      <c r="K271">
        <v>0</v>
      </c>
      <c r="M271">
        <v>0</v>
      </c>
      <c r="O271">
        <v>0</v>
      </c>
    </row>
    <row r="272" spans="3:15" x14ac:dyDescent="0.25">
      <c r="C272" t="s">
        <v>174</v>
      </c>
      <c r="D272" t="s">
        <v>176</v>
      </c>
      <c r="E272">
        <v>1133000</v>
      </c>
      <c r="H272" t="s">
        <v>1082</v>
      </c>
      <c r="K272">
        <v>0</v>
      </c>
      <c r="M272">
        <v>0</v>
      </c>
      <c r="O272">
        <v>0</v>
      </c>
    </row>
    <row r="273" spans="3:17" x14ac:dyDescent="0.25">
      <c r="C273" t="s">
        <v>174</v>
      </c>
      <c r="D273" t="s">
        <v>176</v>
      </c>
      <c r="E273">
        <v>1133002</v>
      </c>
      <c r="H273" t="s">
        <v>1083</v>
      </c>
      <c r="K273">
        <v>0</v>
      </c>
      <c r="M273">
        <v>0</v>
      </c>
      <c r="O273">
        <v>0</v>
      </c>
    </row>
    <row r="274" spans="3:17" x14ac:dyDescent="0.25">
      <c r="C274" t="s">
        <v>174</v>
      </c>
      <c r="D274" t="s">
        <v>176</v>
      </c>
      <c r="E274">
        <v>1133004</v>
      </c>
      <c r="H274" t="s">
        <v>1084</v>
      </c>
      <c r="K274">
        <v>0</v>
      </c>
      <c r="M274">
        <v>0</v>
      </c>
      <c r="O274">
        <v>0</v>
      </c>
    </row>
    <row r="275" spans="3:17" x14ac:dyDescent="0.25">
      <c r="C275" t="s">
        <v>174</v>
      </c>
      <c r="D275" t="s">
        <v>176</v>
      </c>
      <c r="E275">
        <v>1133005</v>
      </c>
      <c r="H275" t="s">
        <v>224</v>
      </c>
      <c r="K275" s="40">
        <v>231938568.16</v>
      </c>
      <c r="M275" s="40">
        <v>314079011.27999997</v>
      </c>
      <c r="O275" s="40">
        <v>-82140443.120000005</v>
      </c>
      <c r="Q275">
        <v>-26.2</v>
      </c>
    </row>
    <row r="276" spans="3:17" x14ac:dyDescent="0.25">
      <c r="C276" t="s">
        <v>174</v>
      </c>
      <c r="D276" t="s">
        <v>176</v>
      </c>
      <c r="E276">
        <v>1133006</v>
      </c>
      <c r="H276" t="s">
        <v>1085</v>
      </c>
      <c r="K276">
        <v>0</v>
      </c>
      <c r="M276">
        <v>0</v>
      </c>
      <c r="O276">
        <v>0</v>
      </c>
    </row>
    <row r="277" spans="3:17" x14ac:dyDescent="0.25">
      <c r="C277" t="s">
        <v>174</v>
      </c>
      <c r="D277" t="s">
        <v>176</v>
      </c>
      <c r="E277">
        <v>1133007</v>
      </c>
      <c r="H277" t="s">
        <v>1086</v>
      </c>
      <c r="K277">
        <v>0</v>
      </c>
      <c r="M277">
        <v>0</v>
      </c>
      <c r="O277">
        <v>0</v>
      </c>
    </row>
    <row r="278" spans="3:17" x14ac:dyDescent="0.25">
      <c r="C278" t="s">
        <v>174</v>
      </c>
      <c r="D278" t="s">
        <v>176</v>
      </c>
      <c r="E278">
        <v>1133009</v>
      </c>
      <c r="H278" t="s">
        <v>1087</v>
      </c>
      <c r="K278">
        <v>0</v>
      </c>
      <c r="M278">
        <v>0</v>
      </c>
      <c r="O278">
        <v>0</v>
      </c>
    </row>
    <row r="279" spans="3:17" x14ac:dyDescent="0.25">
      <c r="C279" t="s">
        <v>174</v>
      </c>
      <c r="D279" t="s">
        <v>176</v>
      </c>
      <c r="E279">
        <v>1133013</v>
      </c>
      <c r="H279" t="s">
        <v>1088</v>
      </c>
      <c r="K279">
        <v>0</v>
      </c>
      <c r="M279">
        <v>0</v>
      </c>
      <c r="O279">
        <v>0</v>
      </c>
    </row>
    <row r="280" spans="3:17" x14ac:dyDescent="0.25">
      <c r="C280" t="s">
        <v>174</v>
      </c>
      <c r="D280" t="s">
        <v>176</v>
      </c>
      <c r="E280">
        <v>1133014</v>
      </c>
      <c r="H280" t="s">
        <v>225</v>
      </c>
      <c r="K280" s="40">
        <v>749241.2</v>
      </c>
      <c r="M280" s="40">
        <v>414136.92</v>
      </c>
      <c r="O280" s="40">
        <v>335104.28000000003</v>
      </c>
      <c r="Q280">
        <v>80.900000000000006</v>
      </c>
    </row>
    <row r="281" spans="3:17" x14ac:dyDescent="0.25">
      <c r="C281" t="s">
        <v>174</v>
      </c>
      <c r="D281" t="s">
        <v>176</v>
      </c>
      <c r="E281">
        <v>1133015</v>
      </c>
      <c r="H281" t="s">
        <v>1089</v>
      </c>
      <c r="K281">
        <v>0</v>
      </c>
      <c r="M281">
        <v>0</v>
      </c>
      <c r="O281">
        <v>0</v>
      </c>
    </row>
    <row r="282" spans="3:17" x14ac:dyDescent="0.25">
      <c r="C282" t="s">
        <v>174</v>
      </c>
      <c r="D282" t="s">
        <v>176</v>
      </c>
      <c r="E282">
        <v>1133021</v>
      </c>
      <c r="H282" t="s">
        <v>1090</v>
      </c>
      <c r="K282">
        <v>0</v>
      </c>
      <c r="M282">
        <v>0</v>
      </c>
      <c r="O282">
        <v>0</v>
      </c>
    </row>
    <row r="283" spans="3:17" x14ac:dyDescent="0.25">
      <c r="C283" t="s">
        <v>174</v>
      </c>
      <c r="D283" t="s">
        <v>176</v>
      </c>
      <c r="E283">
        <v>1133030</v>
      </c>
      <c r="H283" t="s">
        <v>1091</v>
      </c>
      <c r="K283">
        <v>0</v>
      </c>
      <c r="M283">
        <v>0</v>
      </c>
      <c r="O283">
        <v>0</v>
      </c>
    </row>
    <row r="284" spans="3:17" x14ac:dyDescent="0.25">
      <c r="C284" t="s">
        <v>174</v>
      </c>
      <c r="D284" t="s">
        <v>176</v>
      </c>
      <c r="E284">
        <v>1133031</v>
      </c>
      <c r="H284" t="s">
        <v>1092</v>
      </c>
      <c r="K284">
        <v>0</v>
      </c>
      <c r="M284">
        <v>0</v>
      </c>
      <c r="O284">
        <v>0</v>
      </c>
    </row>
    <row r="285" spans="3:17" x14ac:dyDescent="0.25">
      <c r="C285" t="s">
        <v>174</v>
      </c>
      <c r="D285" t="s">
        <v>176</v>
      </c>
      <c r="E285">
        <v>1133032</v>
      </c>
      <c r="H285" t="s">
        <v>1093</v>
      </c>
      <c r="K285">
        <v>0</v>
      </c>
      <c r="M285">
        <v>0</v>
      </c>
      <c r="O285">
        <v>0</v>
      </c>
    </row>
    <row r="286" spans="3:17" x14ac:dyDescent="0.25">
      <c r="C286" t="s">
        <v>174</v>
      </c>
      <c r="D286" t="s">
        <v>176</v>
      </c>
      <c r="E286">
        <v>1133033</v>
      </c>
      <c r="H286" t="s">
        <v>1094</v>
      </c>
      <c r="K286">
        <v>0</v>
      </c>
      <c r="M286">
        <v>0</v>
      </c>
      <c r="O286">
        <v>0</v>
      </c>
    </row>
    <row r="287" spans="3:17" x14ac:dyDescent="0.25">
      <c r="C287" t="s">
        <v>174</v>
      </c>
      <c r="D287" t="s">
        <v>176</v>
      </c>
      <c r="E287">
        <v>1133038</v>
      </c>
      <c r="H287" t="s">
        <v>1095</v>
      </c>
      <c r="K287">
        <v>0</v>
      </c>
      <c r="M287">
        <v>0</v>
      </c>
      <c r="O287">
        <v>0</v>
      </c>
    </row>
    <row r="288" spans="3:17" x14ac:dyDescent="0.25">
      <c r="C288" t="s">
        <v>174</v>
      </c>
      <c r="D288" t="s">
        <v>176</v>
      </c>
      <c r="E288">
        <v>1133236</v>
      </c>
      <c r="H288" t="s">
        <v>1096</v>
      </c>
      <c r="K288">
        <v>0</v>
      </c>
      <c r="M288">
        <v>0</v>
      </c>
      <c r="O288">
        <v>0</v>
      </c>
    </row>
    <row r="289" spans="3:18" x14ac:dyDescent="0.25">
      <c r="C289" t="s">
        <v>174</v>
      </c>
      <c r="D289" t="s">
        <v>176</v>
      </c>
      <c r="E289">
        <v>1133239</v>
      </c>
      <c r="H289" t="s">
        <v>1097</v>
      </c>
      <c r="K289">
        <v>0</v>
      </c>
      <c r="M289">
        <v>0</v>
      </c>
      <c r="O289">
        <v>0</v>
      </c>
    </row>
    <row r="290" spans="3:18" x14ac:dyDescent="0.25">
      <c r="C290" t="s">
        <v>174</v>
      </c>
      <c r="D290" t="s">
        <v>176</v>
      </c>
      <c r="E290">
        <v>1133242</v>
      </c>
      <c r="H290" t="s">
        <v>1098</v>
      </c>
      <c r="K290">
        <v>0</v>
      </c>
      <c r="M290">
        <v>0</v>
      </c>
      <c r="O290">
        <v>0</v>
      </c>
    </row>
    <row r="291" spans="3:18" x14ac:dyDescent="0.25">
      <c r="C291" t="s">
        <v>174</v>
      </c>
      <c r="D291" t="s">
        <v>176</v>
      </c>
      <c r="E291">
        <v>1133246</v>
      </c>
      <c r="H291" t="s">
        <v>1099</v>
      </c>
      <c r="K291">
        <v>0</v>
      </c>
      <c r="M291">
        <v>0</v>
      </c>
      <c r="O291">
        <v>0</v>
      </c>
    </row>
    <row r="292" spans="3:18" x14ac:dyDescent="0.25">
      <c r="C292" t="s">
        <v>174</v>
      </c>
      <c r="D292" t="s">
        <v>176</v>
      </c>
      <c r="E292">
        <v>1140200</v>
      </c>
      <c r="H292" t="s">
        <v>1100</v>
      </c>
      <c r="K292">
        <v>0</v>
      </c>
      <c r="M292">
        <v>0</v>
      </c>
      <c r="O292">
        <v>0</v>
      </c>
    </row>
    <row r="293" spans="3:18" x14ac:dyDescent="0.25">
      <c r="E293" t="s">
        <v>226</v>
      </c>
      <c r="K293" s="40">
        <v>232687809.36000001</v>
      </c>
      <c r="M293" s="40">
        <v>314493148.19999999</v>
      </c>
      <c r="O293" s="40">
        <v>-81805338.840000004</v>
      </c>
      <c r="Q293">
        <v>-26</v>
      </c>
      <c r="R293" t="s">
        <v>205</v>
      </c>
    </row>
    <row r="294" spans="3:18" x14ac:dyDescent="0.25">
      <c r="C294" t="s">
        <v>174</v>
      </c>
      <c r="D294" t="s">
        <v>176</v>
      </c>
      <c r="E294">
        <v>133200</v>
      </c>
      <c r="H294" t="s">
        <v>537</v>
      </c>
      <c r="K294">
        <v>0</v>
      </c>
      <c r="M294">
        <v>0</v>
      </c>
      <c r="O294">
        <v>0</v>
      </c>
    </row>
    <row r="295" spans="3:18" x14ac:dyDescent="0.25">
      <c r="C295" t="s">
        <v>174</v>
      </c>
      <c r="D295" t="s">
        <v>176</v>
      </c>
      <c r="E295">
        <v>133201</v>
      </c>
      <c r="H295" t="s">
        <v>1101</v>
      </c>
      <c r="K295">
        <v>0</v>
      </c>
      <c r="M295">
        <v>0</v>
      </c>
      <c r="O295">
        <v>0</v>
      </c>
    </row>
    <row r="296" spans="3:18" x14ac:dyDescent="0.25">
      <c r="C296" t="s">
        <v>174</v>
      </c>
      <c r="D296" t="s">
        <v>176</v>
      </c>
      <c r="E296">
        <v>133202</v>
      </c>
      <c r="H296" t="s">
        <v>1102</v>
      </c>
      <c r="K296">
        <v>0</v>
      </c>
      <c r="M296">
        <v>0</v>
      </c>
      <c r="O296">
        <v>0</v>
      </c>
    </row>
    <row r="297" spans="3:18" x14ac:dyDescent="0.25">
      <c r="C297" t="s">
        <v>174</v>
      </c>
      <c r="D297" t="s">
        <v>176</v>
      </c>
      <c r="E297">
        <v>133203</v>
      </c>
      <c r="H297" t="s">
        <v>1103</v>
      </c>
      <c r="K297">
        <v>0</v>
      </c>
      <c r="M297">
        <v>0</v>
      </c>
      <c r="O297">
        <v>0</v>
      </c>
    </row>
    <row r="298" spans="3:18" x14ac:dyDescent="0.25">
      <c r="C298" t="s">
        <v>174</v>
      </c>
      <c r="D298" t="s">
        <v>176</v>
      </c>
      <c r="E298">
        <v>133204</v>
      </c>
      <c r="H298" t="s">
        <v>1104</v>
      </c>
      <c r="K298">
        <v>0</v>
      </c>
      <c r="M298">
        <v>0</v>
      </c>
      <c r="O298">
        <v>0</v>
      </c>
    </row>
    <row r="299" spans="3:18" x14ac:dyDescent="0.25">
      <c r="C299" t="s">
        <v>174</v>
      </c>
      <c r="D299" t="s">
        <v>176</v>
      </c>
      <c r="E299">
        <v>133205</v>
      </c>
      <c r="H299" t="s">
        <v>1105</v>
      </c>
      <c r="K299">
        <v>0</v>
      </c>
      <c r="M299">
        <v>0</v>
      </c>
      <c r="O299">
        <v>0</v>
      </c>
    </row>
    <row r="300" spans="3:18" x14ac:dyDescent="0.25">
      <c r="C300" t="s">
        <v>174</v>
      </c>
      <c r="D300" t="s">
        <v>176</v>
      </c>
      <c r="E300">
        <v>133206</v>
      </c>
      <c r="H300" t="s">
        <v>1106</v>
      </c>
      <c r="K300">
        <v>0</v>
      </c>
      <c r="M300">
        <v>0</v>
      </c>
      <c r="O300">
        <v>0</v>
      </c>
    </row>
    <row r="301" spans="3:18" x14ac:dyDescent="0.25">
      <c r="C301" t="s">
        <v>174</v>
      </c>
      <c r="D301" t="s">
        <v>176</v>
      </c>
      <c r="E301">
        <v>133207</v>
      </c>
      <c r="H301" t="s">
        <v>1107</v>
      </c>
      <c r="K301">
        <v>0</v>
      </c>
      <c r="M301">
        <v>0</v>
      </c>
      <c r="O301">
        <v>0</v>
      </c>
    </row>
    <row r="302" spans="3:18" x14ac:dyDescent="0.25">
      <c r="C302" t="s">
        <v>174</v>
      </c>
      <c r="D302" t="s">
        <v>176</v>
      </c>
      <c r="E302">
        <v>133208</v>
      </c>
      <c r="H302" t="s">
        <v>1108</v>
      </c>
      <c r="K302">
        <v>0</v>
      </c>
      <c r="M302">
        <v>0</v>
      </c>
      <c r="O302">
        <v>0</v>
      </c>
    </row>
    <row r="303" spans="3:18" x14ac:dyDescent="0.25">
      <c r="C303" t="s">
        <v>174</v>
      </c>
      <c r="D303" t="s">
        <v>176</v>
      </c>
      <c r="E303">
        <v>133209</v>
      </c>
      <c r="H303" t="s">
        <v>1109</v>
      </c>
      <c r="K303">
        <v>0</v>
      </c>
      <c r="M303">
        <v>0</v>
      </c>
      <c r="O303">
        <v>0</v>
      </c>
    </row>
    <row r="304" spans="3:18" x14ac:dyDescent="0.25">
      <c r="C304" t="s">
        <v>174</v>
      </c>
      <c r="D304" t="s">
        <v>176</v>
      </c>
      <c r="E304">
        <v>133210</v>
      </c>
      <c r="H304" t="s">
        <v>1110</v>
      </c>
      <c r="K304">
        <v>0</v>
      </c>
      <c r="M304">
        <v>0</v>
      </c>
      <c r="O304">
        <v>0</v>
      </c>
    </row>
    <row r="305" spans="3:15" x14ac:dyDescent="0.25">
      <c r="C305" t="s">
        <v>174</v>
      </c>
      <c r="D305" t="s">
        <v>176</v>
      </c>
      <c r="E305">
        <v>133211</v>
      </c>
      <c r="H305" t="s">
        <v>1111</v>
      </c>
      <c r="K305">
        <v>0</v>
      </c>
      <c r="M305">
        <v>0</v>
      </c>
      <c r="O305">
        <v>0</v>
      </c>
    </row>
    <row r="306" spans="3:15" x14ac:dyDescent="0.25">
      <c r="C306" t="s">
        <v>174</v>
      </c>
      <c r="D306" t="s">
        <v>176</v>
      </c>
      <c r="E306">
        <v>133212</v>
      </c>
      <c r="H306" t="s">
        <v>1112</v>
      </c>
      <c r="K306">
        <v>0</v>
      </c>
      <c r="M306">
        <v>0</v>
      </c>
      <c r="O306">
        <v>0</v>
      </c>
    </row>
    <row r="307" spans="3:15" x14ac:dyDescent="0.25">
      <c r="C307" t="s">
        <v>174</v>
      </c>
      <c r="D307" t="s">
        <v>176</v>
      </c>
      <c r="E307">
        <v>133213</v>
      </c>
      <c r="H307" t="s">
        <v>1113</v>
      </c>
      <c r="K307">
        <v>0</v>
      </c>
      <c r="M307">
        <v>0</v>
      </c>
      <c r="O307">
        <v>0</v>
      </c>
    </row>
    <row r="308" spans="3:15" x14ac:dyDescent="0.25">
      <c r="C308" t="s">
        <v>174</v>
      </c>
      <c r="D308" t="s">
        <v>176</v>
      </c>
      <c r="E308">
        <v>133214</v>
      </c>
      <c r="H308" t="s">
        <v>1114</v>
      </c>
      <c r="K308">
        <v>0</v>
      </c>
      <c r="M308">
        <v>0</v>
      </c>
      <c r="O308">
        <v>0</v>
      </c>
    </row>
    <row r="309" spans="3:15" x14ac:dyDescent="0.25">
      <c r="C309" t="s">
        <v>174</v>
      </c>
      <c r="D309" t="s">
        <v>176</v>
      </c>
      <c r="E309">
        <v>133215</v>
      </c>
      <c r="H309" t="s">
        <v>1115</v>
      </c>
      <c r="K309">
        <v>0</v>
      </c>
      <c r="M309">
        <v>0</v>
      </c>
      <c r="O309">
        <v>0</v>
      </c>
    </row>
    <row r="310" spans="3:15" x14ac:dyDescent="0.25">
      <c r="C310" t="s">
        <v>174</v>
      </c>
      <c r="D310" t="s">
        <v>176</v>
      </c>
      <c r="E310">
        <v>133216</v>
      </c>
      <c r="H310" t="s">
        <v>1116</v>
      </c>
      <c r="K310">
        <v>0</v>
      </c>
      <c r="M310">
        <v>0</v>
      </c>
      <c r="O310">
        <v>0</v>
      </c>
    </row>
    <row r="311" spans="3:15" x14ac:dyDescent="0.25">
      <c r="C311" t="s">
        <v>174</v>
      </c>
      <c r="D311" t="s">
        <v>176</v>
      </c>
      <c r="E311">
        <v>133218</v>
      </c>
      <c r="H311" t="s">
        <v>1117</v>
      </c>
      <c r="K311">
        <v>0</v>
      </c>
      <c r="M311">
        <v>0</v>
      </c>
      <c r="O311">
        <v>0</v>
      </c>
    </row>
    <row r="312" spans="3:15" x14ac:dyDescent="0.25">
      <c r="C312" t="s">
        <v>174</v>
      </c>
      <c r="D312" t="s">
        <v>176</v>
      </c>
      <c r="E312">
        <v>133220</v>
      </c>
      <c r="H312" t="s">
        <v>537</v>
      </c>
      <c r="K312">
        <v>0</v>
      </c>
      <c r="M312">
        <v>0</v>
      </c>
      <c r="O312">
        <v>0</v>
      </c>
    </row>
    <row r="313" spans="3:15" x14ac:dyDescent="0.25">
      <c r="C313" t="s">
        <v>174</v>
      </c>
      <c r="D313" t="s">
        <v>176</v>
      </c>
      <c r="E313">
        <v>133221</v>
      </c>
      <c r="H313" t="s">
        <v>1101</v>
      </c>
      <c r="K313">
        <v>0</v>
      </c>
      <c r="M313">
        <v>0</v>
      </c>
      <c r="O313">
        <v>0</v>
      </c>
    </row>
    <row r="314" spans="3:15" x14ac:dyDescent="0.25">
      <c r="C314" t="s">
        <v>174</v>
      </c>
      <c r="D314" t="s">
        <v>176</v>
      </c>
      <c r="E314">
        <v>133222</v>
      </c>
      <c r="H314" t="s">
        <v>1102</v>
      </c>
      <c r="K314">
        <v>0</v>
      </c>
      <c r="M314">
        <v>0</v>
      </c>
      <c r="O314">
        <v>0</v>
      </c>
    </row>
    <row r="315" spans="3:15" x14ac:dyDescent="0.25">
      <c r="C315" t="s">
        <v>174</v>
      </c>
      <c r="D315" t="s">
        <v>176</v>
      </c>
      <c r="E315">
        <v>133223</v>
      </c>
      <c r="H315" t="s">
        <v>1103</v>
      </c>
      <c r="K315">
        <v>0</v>
      </c>
      <c r="M315">
        <v>0</v>
      </c>
      <c r="O315">
        <v>0</v>
      </c>
    </row>
    <row r="316" spans="3:15" x14ac:dyDescent="0.25">
      <c r="C316" t="s">
        <v>174</v>
      </c>
      <c r="D316" t="s">
        <v>176</v>
      </c>
      <c r="E316">
        <v>133224</v>
      </c>
      <c r="H316" t="s">
        <v>1104</v>
      </c>
      <c r="K316">
        <v>0</v>
      </c>
      <c r="M316">
        <v>0</v>
      </c>
      <c r="O316">
        <v>0</v>
      </c>
    </row>
    <row r="317" spans="3:15" x14ac:dyDescent="0.25">
      <c r="C317" t="s">
        <v>174</v>
      </c>
      <c r="D317" t="s">
        <v>176</v>
      </c>
      <c r="E317">
        <v>133225</v>
      </c>
      <c r="H317" t="s">
        <v>1105</v>
      </c>
      <c r="K317">
        <v>0</v>
      </c>
      <c r="M317">
        <v>0</v>
      </c>
      <c r="O317">
        <v>0</v>
      </c>
    </row>
    <row r="318" spans="3:15" x14ac:dyDescent="0.25">
      <c r="C318" t="s">
        <v>174</v>
      </c>
      <c r="D318" t="s">
        <v>176</v>
      </c>
      <c r="E318">
        <v>133226</v>
      </c>
      <c r="H318" t="s">
        <v>1118</v>
      </c>
      <c r="K318">
        <v>0</v>
      </c>
      <c r="M318">
        <v>0</v>
      </c>
      <c r="O318">
        <v>0</v>
      </c>
    </row>
    <row r="319" spans="3:15" x14ac:dyDescent="0.25">
      <c r="C319" t="s">
        <v>174</v>
      </c>
      <c r="D319" t="s">
        <v>176</v>
      </c>
      <c r="E319">
        <v>133227</v>
      </c>
      <c r="H319" t="s">
        <v>1107</v>
      </c>
      <c r="K319">
        <v>0</v>
      </c>
      <c r="M319">
        <v>0</v>
      </c>
      <c r="O319">
        <v>0</v>
      </c>
    </row>
    <row r="320" spans="3:15" x14ac:dyDescent="0.25">
      <c r="C320" t="s">
        <v>174</v>
      </c>
      <c r="D320" t="s">
        <v>176</v>
      </c>
      <c r="E320">
        <v>133228</v>
      </c>
      <c r="H320" t="s">
        <v>1108</v>
      </c>
      <c r="K320">
        <v>0</v>
      </c>
      <c r="M320">
        <v>0</v>
      </c>
      <c r="O320">
        <v>0</v>
      </c>
    </row>
    <row r="321" spans="3:17" x14ac:dyDescent="0.25">
      <c r="C321" t="s">
        <v>174</v>
      </c>
      <c r="D321" t="s">
        <v>176</v>
      </c>
      <c r="E321">
        <v>133229</v>
      </c>
      <c r="H321" t="s">
        <v>1109</v>
      </c>
      <c r="K321">
        <v>0</v>
      </c>
      <c r="M321">
        <v>0</v>
      </c>
      <c r="O321">
        <v>0</v>
      </c>
    </row>
    <row r="322" spans="3:17" x14ac:dyDescent="0.25">
      <c r="C322" t="s">
        <v>174</v>
      </c>
      <c r="D322" t="s">
        <v>176</v>
      </c>
      <c r="E322">
        <v>133230</v>
      </c>
      <c r="H322" t="s">
        <v>1110</v>
      </c>
      <c r="K322">
        <v>0</v>
      </c>
      <c r="M322">
        <v>0</v>
      </c>
      <c r="O322">
        <v>0</v>
      </c>
    </row>
    <row r="323" spans="3:17" x14ac:dyDescent="0.25">
      <c r="C323" t="s">
        <v>174</v>
      </c>
      <c r="D323" t="s">
        <v>176</v>
      </c>
      <c r="E323">
        <v>133231</v>
      </c>
      <c r="H323" t="s">
        <v>1111</v>
      </c>
      <c r="K323">
        <v>0</v>
      </c>
      <c r="M323">
        <v>0</v>
      </c>
      <c r="O323">
        <v>0</v>
      </c>
    </row>
    <row r="324" spans="3:17" x14ac:dyDescent="0.25">
      <c r="C324" t="s">
        <v>174</v>
      </c>
      <c r="D324" t="s">
        <v>176</v>
      </c>
      <c r="E324">
        <v>133232</v>
      </c>
      <c r="H324" t="s">
        <v>1112</v>
      </c>
      <c r="K324">
        <v>0</v>
      </c>
      <c r="M324">
        <v>0</v>
      </c>
      <c r="O324">
        <v>0</v>
      </c>
    </row>
    <row r="325" spans="3:17" x14ac:dyDescent="0.25">
      <c r="C325" t="s">
        <v>174</v>
      </c>
      <c r="D325" t="s">
        <v>176</v>
      </c>
      <c r="E325">
        <v>133233</v>
      </c>
      <c r="H325" t="s">
        <v>1113</v>
      </c>
      <c r="K325">
        <v>0</v>
      </c>
      <c r="M325">
        <v>0</v>
      </c>
      <c r="O325">
        <v>0</v>
      </c>
    </row>
    <row r="326" spans="3:17" x14ac:dyDescent="0.25">
      <c r="C326" t="s">
        <v>174</v>
      </c>
      <c r="D326" t="s">
        <v>176</v>
      </c>
      <c r="E326">
        <v>133234</v>
      </c>
      <c r="H326" t="s">
        <v>1114</v>
      </c>
      <c r="K326">
        <v>0</v>
      </c>
      <c r="M326">
        <v>0</v>
      </c>
      <c r="O326">
        <v>0</v>
      </c>
    </row>
    <row r="327" spans="3:17" x14ac:dyDescent="0.25">
      <c r="C327" t="s">
        <v>174</v>
      </c>
      <c r="D327" t="s">
        <v>176</v>
      </c>
      <c r="E327">
        <v>133235</v>
      </c>
      <c r="H327" t="s">
        <v>1115</v>
      </c>
      <c r="K327">
        <v>0</v>
      </c>
      <c r="M327">
        <v>0</v>
      </c>
      <c r="O327">
        <v>0</v>
      </c>
    </row>
    <row r="328" spans="3:17" x14ac:dyDescent="0.25">
      <c r="C328" t="s">
        <v>174</v>
      </c>
      <c r="D328" t="s">
        <v>176</v>
      </c>
      <c r="E328">
        <v>133236</v>
      </c>
      <c r="H328" t="s">
        <v>1116</v>
      </c>
      <c r="K328">
        <v>0</v>
      </c>
      <c r="M328">
        <v>0</v>
      </c>
      <c r="O328">
        <v>0</v>
      </c>
    </row>
    <row r="329" spans="3:17" x14ac:dyDescent="0.25">
      <c r="C329" t="s">
        <v>174</v>
      </c>
      <c r="D329" t="s">
        <v>176</v>
      </c>
      <c r="E329">
        <v>133238</v>
      </c>
      <c r="H329" t="s">
        <v>1117</v>
      </c>
      <c r="K329">
        <v>0</v>
      </c>
      <c r="M329">
        <v>0</v>
      </c>
      <c r="O329">
        <v>0</v>
      </c>
    </row>
    <row r="330" spans="3:17" x14ac:dyDescent="0.25">
      <c r="C330" t="s">
        <v>174</v>
      </c>
      <c r="D330" t="s">
        <v>176</v>
      </c>
      <c r="E330">
        <v>133239</v>
      </c>
      <c r="H330" t="s">
        <v>1119</v>
      </c>
      <c r="K330">
        <v>0</v>
      </c>
      <c r="M330">
        <v>0</v>
      </c>
      <c r="O330">
        <v>0</v>
      </c>
    </row>
    <row r="331" spans="3:17" x14ac:dyDescent="0.25">
      <c r="C331" t="s">
        <v>174</v>
      </c>
      <c r="D331" t="s">
        <v>176</v>
      </c>
      <c r="E331">
        <v>1133008</v>
      </c>
      <c r="H331" t="s">
        <v>1120</v>
      </c>
      <c r="K331">
        <v>0</v>
      </c>
      <c r="M331">
        <v>0</v>
      </c>
      <c r="O331">
        <v>0</v>
      </c>
    </row>
    <row r="332" spans="3:17" x14ac:dyDescent="0.25">
      <c r="C332" t="s">
        <v>174</v>
      </c>
      <c r="D332" t="s">
        <v>176</v>
      </c>
      <c r="E332">
        <v>1133011</v>
      </c>
      <c r="H332" t="s">
        <v>227</v>
      </c>
      <c r="K332" s="40">
        <v>220442428.38999999</v>
      </c>
      <c r="M332" s="40">
        <v>191780768.91999999</v>
      </c>
      <c r="O332" s="40">
        <v>28661659.469999999</v>
      </c>
      <c r="Q332">
        <v>14.9</v>
      </c>
    </row>
    <row r="333" spans="3:17" x14ac:dyDescent="0.25">
      <c r="C333" t="s">
        <v>174</v>
      </c>
      <c r="D333" t="s">
        <v>176</v>
      </c>
      <c r="E333">
        <v>1133012</v>
      </c>
      <c r="H333" t="s">
        <v>1121</v>
      </c>
      <c r="K333">
        <v>0</v>
      </c>
      <c r="M333">
        <v>0</v>
      </c>
      <c r="O333">
        <v>0</v>
      </c>
    </row>
    <row r="334" spans="3:17" x14ac:dyDescent="0.25">
      <c r="C334" t="s">
        <v>174</v>
      </c>
      <c r="D334" t="s">
        <v>176</v>
      </c>
      <c r="E334">
        <v>1133016</v>
      </c>
      <c r="H334" t="s">
        <v>228</v>
      </c>
      <c r="K334" s="40">
        <v>455554.4</v>
      </c>
      <c r="M334" s="40">
        <v>708230.57</v>
      </c>
      <c r="O334" s="40">
        <v>-252676.17</v>
      </c>
      <c r="Q334">
        <v>-35.700000000000003</v>
      </c>
    </row>
    <row r="335" spans="3:17" x14ac:dyDescent="0.25">
      <c r="C335" t="s">
        <v>174</v>
      </c>
      <c r="D335" t="s">
        <v>176</v>
      </c>
      <c r="E335">
        <v>1133017</v>
      </c>
      <c r="H335" t="s">
        <v>1122</v>
      </c>
      <c r="K335">
        <v>0</v>
      </c>
      <c r="M335">
        <v>0</v>
      </c>
      <c r="O335">
        <v>0</v>
      </c>
    </row>
    <row r="336" spans="3:17" x14ac:dyDescent="0.25">
      <c r="C336" t="s">
        <v>174</v>
      </c>
      <c r="D336" t="s">
        <v>176</v>
      </c>
      <c r="E336">
        <v>1133036</v>
      </c>
      <c r="H336" t="s">
        <v>1123</v>
      </c>
      <c r="K336">
        <v>0</v>
      </c>
      <c r="M336">
        <v>0</v>
      </c>
      <c r="O336">
        <v>0</v>
      </c>
    </row>
    <row r="337" spans="3:18" x14ac:dyDescent="0.25">
      <c r="C337" t="s">
        <v>174</v>
      </c>
      <c r="D337" t="s">
        <v>176</v>
      </c>
      <c r="E337">
        <v>1133237</v>
      </c>
      <c r="H337" t="s">
        <v>1124</v>
      </c>
      <c r="K337">
        <v>0</v>
      </c>
      <c r="M337">
        <v>0</v>
      </c>
      <c r="O337">
        <v>0</v>
      </c>
    </row>
    <row r="338" spans="3:18" x14ac:dyDescent="0.25">
      <c r="C338" t="s">
        <v>174</v>
      </c>
      <c r="D338" t="s">
        <v>176</v>
      </c>
      <c r="E338">
        <v>1133238</v>
      </c>
      <c r="H338" t="s">
        <v>1125</v>
      </c>
      <c r="K338">
        <v>0</v>
      </c>
      <c r="M338">
        <v>0</v>
      </c>
      <c r="O338">
        <v>0</v>
      </c>
    </row>
    <row r="339" spans="3:18" x14ac:dyDescent="0.25">
      <c r="C339" t="s">
        <v>174</v>
      </c>
      <c r="D339" t="s">
        <v>176</v>
      </c>
      <c r="E339">
        <v>1133245</v>
      </c>
      <c r="H339" t="s">
        <v>1126</v>
      </c>
      <c r="K339">
        <v>0</v>
      </c>
      <c r="M339">
        <v>0</v>
      </c>
      <c r="O339">
        <v>0</v>
      </c>
    </row>
    <row r="340" spans="3:18" x14ac:dyDescent="0.25">
      <c r="E340" t="s">
        <v>229</v>
      </c>
      <c r="K340" s="40">
        <v>220897982.78999999</v>
      </c>
      <c r="M340" s="40">
        <v>192488999.49000001</v>
      </c>
      <c r="O340" s="40">
        <v>28408983.300000001</v>
      </c>
      <c r="Q340">
        <v>14.8</v>
      </c>
      <c r="R340" t="s">
        <v>205</v>
      </c>
    </row>
    <row r="341" spans="3:18" x14ac:dyDescent="0.25">
      <c r="C341" t="s">
        <v>174</v>
      </c>
      <c r="D341" t="s">
        <v>176</v>
      </c>
      <c r="E341">
        <v>133217</v>
      </c>
      <c r="H341" t="s">
        <v>1127</v>
      </c>
      <c r="K341">
        <v>0</v>
      </c>
      <c r="M341">
        <v>0</v>
      </c>
      <c r="O341">
        <v>0</v>
      </c>
    </row>
    <row r="342" spans="3:18" x14ac:dyDescent="0.25">
      <c r="C342" t="s">
        <v>174</v>
      </c>
      <c r="D342" t="s">
        <v>176</v>
      </c>
      <c r="E342">
        <v>133237</v>
      </c>
      <c r="H342" t="s">
        <v>1128</v>
      </c>
      <c r="K342">
        <v>0</v>
      </c>
      <c r="M342">
        <v>0</v>
      </c>
      <c r="O342">
        <v>0</v>
      </c>
    </row>
    <row r="343" spans="3:18" x14ac:dyDescent="0.25">
      <c r="C343" t="s">
        <v>174</v>
      </c>
      <c r="D343" t="s">
        <v>176</v>
      </c>
      <c r="E343">
        <v>1133259</v>
      </c>
      <c r="H343" t="s">
        <v>230</v>
      </c>
      <c r="K343" s="40">
        <v>12031750</v>
      </c>
      <c r="M343" s="40">
        <v>12273750</v>
      </c>
      <c r="O343" s="40">
        <v>-242000</v>
      </c>
      <c r="Q343">
        <v>-2</v>
      </c>
    </row>
    <row r="344" spans="3:18" x14ac:dyDescent="0.25">
      <c r="C344" t="s">
        <v>174</v>
      </c>
      <c r="D344" t="s">
        <v>176</v>
      </c>
      <c r="E344">
        <v>1133260</v>
      </c>
      <c r="H344" t="s">
        <v>231</v>
      </c>
      <c r="K344" s="40">
        <v>57652.15</v>
      </c>
      <c r="M344" s="40">
        <v>32389.05</v>
      </c>
      <c r="O344" s="40">
        <v>25263.1</v>
      </c>
      <c r="Q344">
        <v>78</v>
      </c>
    </row>
    <row r="345" spans="3:18" x14ac:dyDescent="0.25">
      <c r="E345" t="s">
        <v>232</v>
      </c>
      <c r="K345" s="40">
        <v>12089402.15</v>
      </c>
      <c r="M345" s="40">
        <v>12306139.050000001</v>
      </c>
      <c r="O345" s="40">
        <v>-216736.9</v>
      </c>
      <c r="Q345">
        <v>-1.8</v>
      </c>
      <c r="R345" t="s">
        <v>205</v>
      </c>
    </row>
    <row r="346" spans="3:18" x14ac:dyDescent="0.25">
      <c r="C346" t="s">
        <v>174</v>
      </c>
      <c r="D346" t="s">
        <v>176</v>
      </c>
      <c r="E346">
        <v>1133034</v>
      </c>
      <c r="H346" t="s">
        <v>1129</v>
      </c>
      <c r="K346">
        <v>0</v>
      </c>
      <c r="M346">
        <v>0</v>
      </c>
      <c r="O346">
        <v>0</v>
      </c>
    </row>
    <row r="347" spans="3:18" x14ac:dyDescent="0.25">
      <c r="C347" t="s">
        <v>174</v>
      </c>
      <c r="D347" t="s">
        <v>176</v>
      </c>
      <c r="E347">
        <v>1133240</v>
      </c>
      <c r="H347" t="s">
        <v>1130</v>
      </c>
      <c r="K347">
        <v>0</v>
      </c>
      <c r="M347">
        <v>0</v>
      </c>
      <c r="O347">
        <v>0</v>
      </c>
    </row>
    <row r="348" spans="3:18" x14ac:dyDescent="0.25">
      <c r="C348" t="s">
        <v>174</v>
      </c>
      <c r="D348" t="s">
        <v>176</v>
      </c>
      <c r="E348">
        <v>1133243</v>
      </c>
      <c r="H348" t="s">
        <v>1131</v>
      </c>
      <c r="K348">
        <v>0</v>
      </c>
      <c r="M348">
        <v>0</v>
      </c>
      <c r="O348">
        <v>0</v>
      </c>
    </row>
    <row r="349" spans="3:18" x14ac:dyDescent="0.25">
      <c r="C349" t="s">
        <v>174</v>
      </c>
      <c r="D349" t="s">
        <v>176</v>
      </c>
      <c r="E349">
        <v>1133261</v>
      </c>
      <c r="H349" t="s">
        <v>233</v>
      </c>
      <c r="K349" s="40">
        <v>14773844.029999999</v>
      </c>
      <c r="M349" s="40">
        <v>14851593.73</v>
      </c>
      <c r="O349" s="40">
        <v>-77749.7</v>
      </c>
      <c r="Q349">
        <v>-0.5</v>
      </c>
    </row>
    <row r="350" spans="3:18" x14ac:dyDescent="0.25">
      <c r="C350" t="s">
        <v>174</v>
      </c>
      <c r="D350" t="s">
        <v>176</v>
      </c>
      <c r="E350">
        <v>1133262</v>
      </c>
      <c r="H350" t="s">
        <v>234</v>
      </c>
      <c r="K350" s="40">
        <v>52583.02</v>
      </c>
      <c r="M350" s="40">
        <v>45383.77</v>
      </c>
      <c r="O350" s="40">
        <v>7199.25</v>
      </c>
      <c r="Q350">
        <v>15.9</v>
      </c>
    </row>
    <row r="351" spans="3:18" x14ac:dyDescent="0.25">
      <c r="K351" s="40">
        <v>14826427.050000001</v>
      </c>
      <c r="M351" s="40">
        <v>14896977.5</v>
      </c>
      <c r="O351" s="40">
        <v>-70550.45</v>
      </c>
      <c r="Q351">
        <v>-0.5</v>
      </c>
      <c r="R351" t="s">
        <v>205</v>
      </c>
    </row>
    <row r="352" spans="3:18" x14ac:dyDescent="0.25">
      <c r="C352" t="s">
        <v>174</v>
      </c>
      <c r="D352" t="s">
        <v>176</v>
      </c>
      <c r="E352">
        <v>1133035</v>
      </c>
      <c r="H352" t="s">
        <v>1132</v>
      </c>
      <c r="K352">
        <v>0</v>
      </c>
      <c r="M352">
        <v>0</v>
      </c>
      <c r="O352">
        <v>0</v>
      </c>
    </row>
    <row r="353" spans="3:18" x14ac:dyDescent="0.25">
      <c r="C353" t="s">
        <v>174</v>
      </c>
      <c r="D353" t="s">
        <v>176</v>
      </c>
      <c r="E353">
        <v>1133241</v>
      </c>
      <c r="H353" t="s">
        <v>1133</v>
      </c>
      <c r="K353">
        <v>0</v>
      </c>
      <c r="M353">
        <v>0</v>
      </c>
      <c r="O353">
        <v>0</v>
      </c>
    </row>
    <row r="354" spans="3:18" x14ac:dyDescent="0.25">
      <c r="C354" t="s">
        <v>174</v>
      </c>
      <c r="D354" t="s">
        <v>176</v>
      </c>
      <c r="E354">
        <v>1133244</v>
      </c>
      <c r="H354" t="s">
        <v>1134</v>
      </c>
      <c r="K354">
        <v>0</v>
      </c>
      <c r="M354">
        <v>0</v>
      </c>
      <c r="O354">
        <v>0</v>
      </c>
    </row>
    <row r="355" spans="3:18" x14ac:dyDescent="0.25">
      <c r="K355">
        <v>0</v>
      </c>
      <c r="M355">
        <v>0</v>
      </c>
      <c r="O355">
        <v>0</v>
      </c>
      <c r="R355" t="s">
        <v>205</v>
      </c>
    </row>
    <row r="356" spans="3:18" x14ac:dyDescent="0.25">
      <c r="C356" t="s">
        <v>174</v>
      </c>
      <c r="D356" t="s">
        <v>176</v>
      </c>
      <c r="E356">
        <v>138500</v>
      </c>
      <c r="H356" t="s">
        <v>1135</v>
      </c>
      <c r="K356">
        <v>0</v>
      </c>
      <c r="M356">
        <v>0</v>
      </c>
      <c r="O356">
        <v>0</v>
      </c>
    </row>
    <row r="357" spans="3:18" x14ac:dyDescent="0.25">
      <c r="E357" t="s">
        <v>1136</v>
      </c>
      <c r="K357">
        <v>0</v>
      </c>
      <c r="M357">
        <v>0</v>
      </c>
      <c r="O357">
        <v>0</v>
      </c>
      <c r="R357" t="s">
        <v>205</v>
      </c>
    </row>
    <row r="358" spans="3:18" x14ac:dyDescent="0.25">
      <c r="C358" t="s">
        <v>174</v>
      </c>
      <c r="D358" t="s">
        <v>176</v>
      </c>
      <c r="E358">
        <v>137000</v>
      </c>
      <c r="H358" t="s">
        <v>1137</v>
      </c>
      <c r="K358">
        <v>0</v>
      </c>
      <c r="M358">
        <v>0</v>
      </c>
      <c r="O358">
        <v>0</v>
      </c>
    </row>
    <row r="359" spans="3:18" x14ac:dyDescent="0.25">
      <c r="E359" t="s">
        <v>1138</v>
      </c>
      <c r="K359">
        <v>0</v>
      </c>
      <c r="M359">
        <v>0</v>
      </c>
      <c r="O359">
        <v>0</v>
      </c>
      <c r="R359" t="s">
        <v>205</v>
      </c>
    </row>
    <row r="360" spans="3:18" x14ac:dyDescent="0.25">
      <c r="C360" t="s">
        <v>174</v>
      </c>
      <c r="D360" t="s">
        <v>176</v>
      </c>
      <c r="E360">
        <v>133250</v>
      </c>
      <c r="H360" t="s">
        <v>1139</v>
      </c>
      <c r="K360">
        <v>0</v>
      </c>
      <c r="M360">
        <v>0</v>
      </c>
      <c r="O360">
        <v>0</v>
      </c>
    </row>
    <row r="361" spans="3:18" x14ac:dyDescent="0.25">
      <c r="C361" t="s">
        <v>174</v>
      </c>
      <c r="D361" t="s">
        <v>176</v>
      </c>
      <c r="E361">
        <v>133251</v>
      </c>
      <c r="H361" t="s">
        <v>1140</v>
      </c>
      <c r="K361">
        <v>0</v>
      </c>
      <c r="M361">
        <v>0</v>
      </c>
      <c r="O361">
        <v>0</v>
      </c>
    </row>
    <row r="362" spans="3:18" x14ac:dyDescent="0.25">
      <c r="C362" t="s">
        <v>174</v>
      </c>
      <c r="D362" t="s">
        <v>176</v>
      </c>
      <c r="E362">
        <v>133252</v>
      </c>
      <c r="H362" t="s">
        <v>1141</v>
      </c>
      <c r="K362">
        <v>0</v>
      </c>
      <c r="M362">
        <v>0</v>
      </c>
      <c r="O362">
        <v>0</v>
      </c>
    </row>
    <row r="363" spans="3:18" x14ac:dyDescent="0.25">
      <c r="C363" t="s">
        <v>174</v>
      </c>
      <c r="D363" t="s">
        <v>176</v>
      </c>
      <c r="E363">
        <v>133253</v>
      </c>
      <c r="H363" t="s">
        <v>1141</v>
      </c>
      <c r="K363">
        <v>0</v>
      </c>
      <c r="M363">
        <v>0</v>
      </c>
      <c r="O363">
        <v>0</v>
      </c>
    </row>
    <row r="364" spans="3:18" x14ac:dyDescent="0.25">
      <c r="C364" t="s">
        <v>174</v>
      </c>
      <c r="D364" t="s">
        <v>176</v>
      </c>
      <c r="E364">
        <v>133254</v>
      </c>
      <c r="H364" t="s">
        <v>1142</v>
      </c>
      <c r="K364">
        <v>0</v>
      </c>
      <c r="M364">
        <v>0</v>
      </c>
      <c r="O364">
        <v>0</v>
      </c>
    </row>
    <row r="365" spans="3:18" x14ac:dyDescent="0.25">
      <c r="C365" t="s">
        <v>174</v>
      </c>
      <c r="D365" t="s">
        <v>176</v>
      </c>
      <c r="E365">
        <v>1133251</v>
      </c>
      <c r="H365" t="s">
        <v>1143</v>
      </c>
      <c r="K365">
        <v>0</v>
      </c>
      <c r="M365">
        <v>0</v>
      </c>
      <c r="O365">
        <v>0</v>
      </c>
    </row>
    <row r="366" spans="3:18" x14ac:dyDescent="0.25">
      <c r="C366" t="s">
        <v>174</v>
      </c>
      <c r="D366" t="s">
        <v>176</v>
      </c>
      <c r="E366">
        <v>1133252</v>
      </c>
      <c r="H366" t="s">
        <v>1144</v>
      </c>
      <c r="K366">
        <v>0</v>
      </c>
      <c r="M366">
        <v>0</v>
      </c>
      <c r="O366">
        <v>0</v>
      </c>
    </row>
    <row r="367" spans="3:18" x14ac:dyDescent="0.25">
      <c r="C367" t="s">
        <v>174</v>
      </c>
      <c r="D367" t="s">
        <v>176</v>
      </c>
      <c r="E367">
        <v>1133253</v>
      </c>
      <c r="H367" t="s">
        <v>1145</v>
      </c>
      <c r="K367">
        <v>0</v>
      </c>
      <c r="M367">
        <v>0</v>
      </c>
      <c r="O367">
        <v>0</v>
      </c>
    </row>
    <row r="368" spans="3:18" x14ac:dyDescent="0.25">
      <c r="C368" t="s">
        <v>174</v>
      </c>
      <c r="D368" t="s">
        <v>176</v>
      </c>
      <c r="E368">
        <v>1133254</v>
      </c>
      <c r="H368" t="s">
        <v>235</v>
      </c>
      <c r="K368" s="40">
        <v>475000000</v>
      </c>
      <c r="M368" s="40">
        <v>470000000</v>
      </c>
      <c r="O368" s="40">
        <v>5000000</v>
      </c>
      <c r="Q368">
        <v>1.1000000000000001</v>
      </c>
    </row>
    <row r="369" spans="3:18" x14ac:dyDescent="0.25">
      <c r="C369" t="s">
        <v>174</v>
      </c>
      <c r="D369" t="s">
        <v>176</v>
      </c>
      <c r="E369">
        <v>1133255</v>
      </c>
      <c r="H369" t="s">
        <v>236</v>
      </c>
      <c r="K369" s="40">
        <v>317558294.22000003</v>
      </c>
      <c r="M369" s="40">
        <v>322564507.32999998</v>
      </c>
      <c r="O369" s="40">
        <v>-5006213.1100000003</v>
      </c>
      <c r="Q369">
        <v>-1.6</v>
      </c>
    </row>
    <row r="370" spans="3:18" x14ac:dyDescent="0.25">
      <c r="C370" t="s">
        <v>174</v>
      </c>
      <c r="D370" t="s">
        <v>176</v>
      </c>
      <c r="E370">
        <v>1133256</v>
      </c>
      <c r="H370" t="s">
        <v>237</v>
      </c>
      <c r="K370" s="40">
        <v>140000000</v>
      </c>
      <c r="M370" s="40">
        <v>140000000</v>
      </c>
      <c r="O370">
        <v>0</v>
      </c>
    </row>
    <row r="371" spans="3:18" x14ac:dyDescent="0.25">
      <c r="E371" t="s">
        <v>238</v>
      </c>
      <c r="K371" s="40">
        <v>932558294.22000003</v>
      </c>
      <c r="M371" s="40">
        <v>932564507.33000004</v>
      </c>
      <c r="O371" s="40">
        <v>-6213.11</v>
      </c>
      <c r="R371" t="s">
        <v>205</v>
      </c>
    </row>
    <row r="372" spans="3:18" x14ac:dyDescent="0.25">
      <c r="C372" t="s">
        <v>174</v>
      </c>
      <c r="D372" t="s">
        <v>176</v>
      </c>
      <c r="E372">
        <v>1133270</v>
      </c>
      <c r="H372" t="s">
        <v>239</v>
      </c>
      <c r="K372" s="40">
        <v>8301300</v>
      </c>
      <c r="M372" s="40">
        <v>6528350</v>
      </c>
      <c r="O372" s="40">
        <v>1772950</v>
      </c>
      <c r="Q372">
        <v>27.2</v>
      </c>
    </row>
    <row r="373" spans="3:18" x14ac:dyDescent="0.25">
      <c r="C373" t="s">
        <v>174</v>
      </c>
      <c r="D373" t="s">
        <v>176</v>
      </c>
      <c r="E373">
        <v>1133271</v>
      </c>
      <c r="H373" t="e">
        <f>- AFS-Mark To Market USD</f>
        <v>#NAME?</v>
      </c>
      <c r="K373">
        <v>0</v>
      </c>
      <c r="M373">
        <v>0</v>
      </c>
      <c r="O373">
        <v>0</v>
      </c>
    </row>
    <row r="374" spans="3:18" x14ac:dyDescent="0.25">
      <c r="K374" s="40">
        <v>8301300</v>
      </c>
      <c r="M374" s="40">
        <v>6528350</v>
      </c>
      <c r="O374" s="40">
        <v>1772950</v>
      </c>
      <c r="Q374">
        <v>27.2</v>
      </c>
      <c r="R374" t="s">
        <v>205</v>
      </c>
    </row>
    <row r="375" spans="3:18" x14ac:dyDescent="0.25">
      <c r="C375" t="s">
        <v>174</v>
      </c>
      <c r="D375" t="s">
        <v>176</v>
      </c>
      <c r="E375">
        <v>138900</v>
      </c>
      <c r="H375" t="s">
        <v>541</v>
      </c>
      <c r="K375">
        <v>0</v>
      </c>
      <c r="M375">
        <v>0</v>
      </c>
      <c r="O375">
        <v>0</v>
      </c>
    </row>
    <row r="376" spans="3:18" x14ac:dyDescent="0.25">
      <c r="C376" t="s">
        <v>174</v>
      </c>
      <c r="D376" t="s">
        <v>176</v>
      </c>
      <c r="E376">
        <v>138903</v>
      </c>
      <c r="H376" t="s">
        <v>542</v>
      </c>
      <c r="K376">
        <v>0</v>
      </c>
      <c r="M376">
        <v>0</v>
      </c>
      <c r="O376">
        <v>0</v>
      </c>
    </row>
    <row r="377" spans="3:18" x14ac:dyDescent="0.25">
      <c r="E377" t="s">
        <v>543</v>
      </c>
      <c r="K377">
        <v>0</v>
      </c>
      <c r="M377">
        <v>0</v>
      </c>
      <c r="O377">
        <v>0</v>
      </c>
      <c r="R377" t="s">
        <v>205</v>
      </c>
    </row>
    <row r="378" spans="3:18" x14ac:dyDescent="0.25">
      <c r="C378" t="s">
        <v>174</v>
      </c>
      <c r="D378" t="s">
        <v>176</v>
      </c>
      <c r="E378">
        <v>138600</v>
      </c>
      <c r="H378" t="s">
        <v>1146</v>
      </c>
      <c r="K378">
        <v>0</v>
      </c>
      <c r="M378">
        <v>0</v>
      </c>
      <c r="O378">
        <v>0</v>
      </c>
    </row>
    <row r="379" spans="3:18" x14ac:dyDescent="0.25">
      <c r="C379" t="s">
        <v>174</v>
      </c>
      <c r="D379" t="s">
        <v>176</v>
      </c>
      <c r="E379">
        <v>138902</v>
      </c>
      <c r="H379" t="s">
        <v>1147</v>
      </c>
      <c r="K379">
        <v>0</v>
      </c>
      <c r="M379">
        <v>0</v>
      </c>
      <c r="O379">
        <v>0</v>
      </c>
    </row>
    <row r="380" spans="3:18" x14ac:dyDescent="0.25">
      <c r="C380" t="s">
        <v>174</v>
      </c>
      <c r="D380" t="s">
        <v>176</v>
      </c>
      <c r="E380">
        <v>138904</v>
      </c>
      <c r="H380" t="s">
        <v>1148</v>
      </c>
      <c r="K380">
        <v>0</v>
      </c>
      <c r="M380">
        <v>0</v>
      </c>
      <c r="O380">
        <v>0</v>
      </c>
    </row>
    <row r="381" spans="3:18" x14ac:dyDescent="0.25">
      <c r="C381" t="s">
        <v>174</v>
      </c>
      <c r="D381" t="s">
        <v>176</v>
      </c>
      <c r="E381">
        <v>1138902</v>
      </c>
      <c r="H381" t="s">
        <v>240</v>
      </c>
      <c r="K381" s="40">
        <v>1498180.63</v>
      </c>
      <c r="M381" s="40">
        <v>1468199.48</v>
      </c>
      <c r="O381" s="40">
        <v>29981.15</v>
      </c>
      <c r="Q381">
        <v>2</v>
      </c>
    </row>
    <row r="382" spans="3:18" x14ac:dyDescent="0.25">
      <c r="C382" t="s">
        <v>174</v>
      </c>
      <c r="D382" t="s">
        <v>176</v>
      </c>
      <c r="E382">
        <v>1138910</v>
      </c>
      <c r="H382" t="s">
        <v>1149</v>
      </c>
      <c r="K382">
        <v>0</v>
      </c>
      <c r="M382">
        <v>0</v>
      </c>
      <c r="O382">
        <v>0</v>
      </c>
    </row>
    <row r="383" spans="3:18" x14ac:dyDescent="0.25">
      <c r="E383" t="s">
        <v>241</v>
      </c>
      <c r="K383" s="40">
        <v>1498180.63</v>
      </c>
      <c r="M383" s="40">
        <v>1468199.48</v>
      </c>
      <c r="O383" s="40">
        <v>29981.15</v>
      </c>
      <c r="Q383">
        <v>2</v>
      </c>
      <c r="R383" t="s">
        <v>205</v>
      </c>
    </row>
    <row r="384" spans="3:18" x14ac:dyDescent="0.25">
      <c r="C384" t="s">
        <v>174</v>
      </c>
      <c r="D384" t="s">
        <v>176</v>
      </c>
      <c r="E384">
        <v>136254</v>
      </c>
      <c r="H384" t="s">
        <v>546</v>
      </c>
      <c r="K384">
        <v>0</v>
      </c>
      <c r="M384">
        <v>0</v>
      </c>
      <c r="O384">
        <v>0</v>
      </c>
    </row>
    <row r="385" spans="3:18" x14ac:dyDescent="0.25">
      <c r="C385" t="s">
        <v>174</v>
      </c>
      <c r="D385" t="s">
        <v>176</v>
      </c>
      <c r="E385">
        <v>138901</v>
      </c>
      <c r="H385" t="s">
        <v>547</v>
      </c>
      <c r="K385">
        <v>0</v>
      </c>
      <c r="M385">
        <v>0</v>
      </c>
      <c r="O385">
        <v>0</v>
      </c>
    </row>
    <row r="386" spans="3:18" x14ac:dyDescent="0.25">
      <c r="E386" t="s">
        <v>548</v>
      </c>
      <c r="K386">
        <v>0</v>
      </c>
      <c r="M386">
        <v>0</v>
      </c>
      <c r="O386">
        <v>0</v>
      </c>
      <c r="R386" t="s">
        <v>205</v>
      </c>
    </row>
    <row r="387" spans="3:18" x14ac:dyDescent="0.25">
      <c r="C387" t="s">
        <v>174</v>
      </c>
      <c r="D387" t="s">
        <v>176</v>
      </c>
      <c r="E387">
        <v>134000</v>
      </c>
      <c r="H387" t="s">
        <v>549</v>
      </c>
      <c r="K387">
        <v>0</v>
      </c>
      <c r="M387">
        <v>0</v>
      </c>
      <c r="O387">
        <v>0</v>
      </c>
    </row>
    <row r="388" spans="3:18" x14ac:dyDescent="0.25">
      <c r="C388" t="s">
        <v>174</v>
      </c>
      <c r="D388" t="s">
        <v>176</v>
      </c>
      <c r="E388">
        <v>136000</v>
      </c>
      <c r="H388" t="s">
        <v>242</v>
      </c>
      <c r="K388">
        <v>0</v>
      </c>
      <c r="M388">
        <v>0</v>
      </c>
      <c r="O388">
        <v>0</v>
      </c>
    </row>
    <row r="389" spans="3:18" x14ac:dyDescent="0.25">
      <c r="C389" t="s">
        <v>174</v>
      </c>
      <c r="D389" t="s">
        <v>176</v>
      </c>
      <c r="E389">
        <v>136001</v>
      </c>
      <c r="H389" t="s">
        <v>552</v>
      </c>
      <c r="K389">
        <v>0</v>
      </c>
      <c r="M389">
        <v>0</v>
      </c>
      <c r="O389">
        <v>0</v>
      </c>
    </row>
    <row r="390" spans="3:18" x14ac:dyDescent="0.25">
      <c r="C390" t="s">
        <v>174</v>
      </c>
      <c r="D390" t="s">
        <v>176</v>
      </c>
      <c r="E390">
        <v>1136000</v>
      </c>
      <c r="H390" t="s">
        <v>242</v>
      </c>
      <c r="K390" s="40">
        <v>33522918.91</v>
      </c>
      <c r="M390" s="40">
        <v>33292719.09</v>
      </c>
      <c r="O390" s="40">
        <v>230199.82</v>
      </c>
      <c r="Q390">
        <v>0.7</v>
      </c>
    </row>
    <row r="391" spans="3:18" x14ac:dyDescent="0.25">
      <c r="C391" t="s">
        <v>174</v>
      </c>
      <c r="D391" t="s">
        <v>176</v>
      </c>
      <c r="E391">
        <v>1136001</v>
      </c>
      <c r="H391" t="s">
        <v>1150</v>
      </c>
      <c r="K391">
        <v>0</v>
      </c>
      <c r="M391">
        <v>0</v>
      </c>
      <c r="O391">
        <v>0</v>
      </c>
    </row>
    <row r="392" spans="3:18" x14ac:dyDescent="0.25">
      <c r="C392" t="s">
        <v>174</v>
      </c>
      <c r="D392" t="s">
        <v>176</v>
      </c>
      <c r="E392">
        <v>1136002</v>
      </c>
      <c r="H392" t="s">
        <v>243</v>
      </c>
      <c r="K392" s="40">
        <v>40306641.759999998</v>
      </c>
      <c r="M392" s="40">
        <v>43795508.18</v>
      </c>
      <c r="O392" s="40">
        <v>-3488866.42</v>
      </c>
      <c r="Q392">
        <v>-8</v>
      </c>
    </row>
    <row r="393" spans="3:18" x14ac:dyDescent="0.25">
      <c r="K393" s="40">
        <v>73829560.670000002</v>
      </c>
      <c r="M393" s="40">
        <v>77088227.269999996</v>
      </c>
      <c r="O393" s="40">
        <v>-3258666.6</v>
      </c>
      <c r="Q393">
        <v>-4.2</v>
      </c>
      <c r="R393" t="s">
        <v>205</v>
      </c>
    </row>
    <row r="394" spans="3:18" x14ac:dyDescent="0.25">
      <c r="E394" t="s">
        <v>1151</v>
      </c>
    </row>
    <row r="395" spans="3:18" x14ac:dyDescent="0.25">
      <c r="C395" t="s">
        <v>174</v>
      </c>
      <c r="D395" t="s">
        <v>176</v>
      </c>
      <c r="E395">
        <v>1130506</v>
      </c>
      <c r="H395" t="s">
        <v>1152</v>
      </c>
      <c r="K395">
        <v>0</v>
      </c>
      <c r="M395">
        <v>0</v>
      </c>
      <c r="O395">
        <v>0</v>
      </c>
    </row>
    <row r="396" spans="3:18" x14ac:dyDescent="0.25">
      <c r="C396" t="s">
        <v>174</v>
      </c>
      <c r="D396" t="s">
        <v>176</v>
      </c>
      <c r="E396">
        <v>1130507</v>
      </c>
      <c r="H396" t="s">
        <v>1153</v>
      </c>
      <c r="K396">
        <v>0</v>
      </c>
      <c r="M396">
        <v>0</v>
      </c>
      <c r="O396">
        <v>0</v>
      </c>
    </row>
    <row r="397" spans="3:18" x14ac:dyDescent="0.25">
      <c r="C397" t="s">
        <v>174</v>
      </c>
      <c r="D397" t="s">
        <v>176</v>
      </c>
      <c r="E397">
        <v>1130509</v>
      </c>
      <c r="H397" t="s">
        <v>1154</v>
      </c>
      <c r="K397">
        <v>0</v>
      </c>
      <c r="M397">
        <v>0</v>
      </c>
      <c r="O397">
        <v>0</v>
      </c>
    </row>
    <row r="398" spans="3:18" x14ac:dyDescent="0.25">
      <c r="C398" t="s">
        <v>174</v>
      </c>
      <c r="D398" t="s">
        <v>176</v>
      </c>
      <c r="E398">
        <v>2230000</v>
      </c>
      <c r="H398" t="s">
        <v>1155</v>
      </c>
      <c r="K398">
        <v>0</v>
      </c>
      <c r="M398">
        <v>0</v>
      </c>
      <c r="O398">
        <v>0</v>
      </c>
    </row>
    <row r="399" spans="3:18" x14ac:dyDescent="0.25">
      <c r="C399" t="s">
        <v>174</v>
      </c>
      <c r="D399" t="s">
        <v>176</v>
      </c>
      <c r="E399">
        <v>2230001</v>
      </c>
      <c r="H399" t="s">
        <v>1156</v>
      </c>
      <c r="K399">
        <v>0</v>
      </c>
      <c r="M399">
        <v>0</v>
      </c>
      <c r="O399">
        <v>0</v>
      </c>
    </row>
    <row r="400" spans="3:18" x14ac:dyDescent="0.25">
      <c r="E400" t="s">
        <v>1151</v>
      </c>
      <c r="K400">
        <v>0</v>
      </c>
      <c r="M400">
        <v>0</v>
      </c>
      <c r="O400">
        <v>0</v>
      </c>
      <c r="R400" t="s">
        <v>205</v>
      </c>
    </row>
    <row r="401" spans="3:18" x14ac:dyDescent="0.25">
      <c r="E401" t="s">
        <v>1157</v>
      </c>
    </row>
    <row r="402" spans="3:18" x14ac:dyDescent="0.25">
      <c r="C402" t="s">
        <v>174</v>
      </c>
      <c r="D402" t="s">
        <v>176</v>
      </c>
      <c r="E402">
        <v>1150200</v>
      </c>
      <c r="H402" t="s">
        <v>1158</v>
      </c>
      <c r="K402">
        <v>0</v>
      </c>
      <c r="M402">
        <v>0</v>
      </c>
      <c r="O402">
        <v>0</v>
      </c>
    </row>
    <row r="403" spans="3:18" x14ac:dyDescent="0.25">
      <c r="C403" t="s">
        <v>174</v>
      </c>
      <c r="D403" t="s">
        <v>176</v>
      </c>
      <c r="E403">
        <v>2293000</v>
      </c>
      <c r="H403" t="s">
        <v>1159</v>
      </c>
      <c r="K403">
        <v>0</v>
      </c>
      <c r="M403">
        <v>0</v>
      </c>
      <c r="O403">
        <v>0</v>
      </c>
    </row>
    <row r="404" spans="3:18" x14ac:dyDescent="0.25">
      <c r="C404" t="s">
        <v>174</v>
      </c>
      <c r="D404" t="s">
        <v>176</v>
      </c>
      <c r="E404">
        <v>2293100</v>
      </c>
      <c r="H404" t="s">
        <v>1160</v>
      </c>
      <c r="K404">
        <v>0</v>
      </c>
      <c r="M404">
        <v>0</v>
      </c>
      <c r="O404">
        <v>0</v>
      </c>
    </row>
    <row r="405" spans="3:18" x14ac:dyDescent="0.25">
      <c r="E405" t="s">
        <v>1157</v>
      </c>
      <c r="K405">
        <v>0</v>
      </c>
      <c r="M405">
        <v>0</v>
      </c>
      <c r="O405">
        <v>0</v>
      </c>
      <c r="R405" t="s">
        <v>205</v>
      </c>
    </row>
    <row r="406" spans="3:18" x14ac:dyDescent="0.25">
      <c r="E406" t="s">
        <v>1161</v>
      </c>
    </row>
    <row r="407" spans="3:18" x14ac:dyDescent="0.25">
      <c r="C407" t="s">
        <v>174</v>
      </c>
      <c r="D407" t="s">
        <v>176</v>
      </c>
      <c r="E407">
        <v>1139200</v>
      </c>
      <c r="H407" t="s">
        <v>1162</v>
      </c>
      <c r="K407">
        <v>0</v>
      </c>
      <c r="M407">
        <v>0</v>
      </c>
      <c r="O407">
        <v>0</v>
      </c>
    </row>
    <row r="408" spans="3:18" x14ac:dyDescent="0.25">
      <c r="C408" t="s">
        <v>174</v>
      </c>
      <c r="D408" t="s">
        <v>176</v>
      </c>
      <c r="E408">
        <v>1139260</v>
      </c>
      <c r="H408" t="s">
        <v>1163</v>
      </c>
      <c r="K408">
        <v>0</v>
      </c>
      <c r="M408">
        <v>0</v>
      </c>
      <c r="O408">
        <v>0</v>
      </c>
    </row>
    <row r="409" spans="3:18" x14ac:dyDescent="0.25">
      <c r="C409" t="s">
        <v>174</v>
      </c>
      <c r="D409" t="s">
        <v>176</v>
      </c>
      <c r="E409">
        <v>2293001</v>
      </c>
      <c r="H409" t="s">
        <v>1164</v>
      </c>
      <c r="K409">
        <v>0</v>
      </c>
      <c r="M409">
        <v>0</v>
      </c>
      <c r="O409">
        <v>0</v>
      </c>
    </row>
    <row r="410" spans="3:18" x14ac:dyDescent="0.25">
      <c r="C410" t="s">
        <v>174</v>
      </c>
      <c r="D410" t="s">
        <v>176</v>
      </c>
      <c r="E410">
        <v>2293101</v>
      </c>
      <c r="H410" t="s">
        <v>1165</v>
      </c>
      <c r="K410">
        <v>0</v>
      </c>
      <c r="M410">
        <v>0</v>
      </c>
      <c r="O410">
        <v>0</v>
      </c>
    </row>
    <row r="411" spans="3:18" x14ac:dyDescent="0.25">
      <c r="E411" t="s">
        <v>1161</v>
      </c>
      <c r="K411">
        <v>0</v>
      </c>
      <c r="M411">
        <v>0</v>
      </c>
      <c r="O411">
        <v>0</v>
      </c>
      <c r="R411" t="s">
        <v>205</v>
      </c>
    </row>
    <row r="412" spans="3:18" x14ac:dyDescent="0.25">
      <c r="E412" t="s">
        <v>1166</v>
      </c>
    </row>
    <row r="413" spans="3:18" x14ac:dyDescent="0.25">
      <c r="C413" t="s">
        <v>174</v>
      </c>
      <c r="D413" t="s">
        <v>176</v>
      </c>
      <c r="E413">
        <v>1138700</v>
      </c>
      <c r="H413" t="s">
        <v>1167</v>
      </c>
      <c r="K413">
        <v>0</v>
      </c>
      <c r="M413">
        <v>0</v>
      </c>
      <c r="O413">
        <v>0</v>
      </c>
    </row>
    <row r="414" spans="3:18" x14ac:dyDescent="0.25">
      <c r="C414" t="s">
        <v>174</v>
      </c>
      <c r="D414" t="s">
        <v>176</v>
      </c>
      <c r="E414">
        <v>1138900</v>
      </c>
      <c r="H414" t="s">
        <v>1168</v>
      </c>
      <c r="K414">
        <v>0</v>
      </c>
      <c r="M414">
        <v>0</v>
      </c>
      <c r="O414">
        <v>0</v>
      </c>
    </row>
    <row r="415" spans="3:18" x14ac:dyDescent="0.25">
      <c r="C415" t="s">
        <v>174</v>
      </c>
      <c r="D415" t="s">
        <v>176</v>
      </c>
      <c r="E415">
        <v>1138903</v>
      </c>
      <c r="H415" t="s">
        <v>1169</v>
      </c>
      <c r="K415">
        <v>0</v>
      </c>
      <c r="M415">
        <v>0</v>
      </c>
      <c r="O415">
        <v>0</v>
      </c>
    </row>
    <row r="416" spans="3:18" x14ac:dyDescent="0.25">
      <c r="C416" t="s">
        <v>174</v>
      </c>
      <c r="D416" t="s">
        <v>176</v>
      </c>
      <c r="E416">
        <v>2230215</v>
      </c>
      <c r="H416" t="s">
        <v>1170</v>
      </c>
      <c r="K416">
        <v>0</v>
      </c>
      <c r="M416">
        <v>0</v>
      </c>
      <c r="O416">
        <v>0</v>
      </c>
    </row>
    <row r="417" spans="3:18" x14ac:dyDescent="0.25">
      <c r="E417" t="s">
        <v>1166</v>
      </c>
      <c r="K417">
        <v>0</v>
      </c>
      <c r="M417">
        <v>0</v>
      </c>
      <c r="O417">
        <v>0</v>
      </c>
      <c r="R417" t="s">
        <v>205</v>
      </c>
    </row>
    <row r="418" spans="3:18" x14ac:dyDescent="0.25">
      <c r="C418" t="s">
        <v>174</v>
      </c>
      <c r="D418" t="s">
        <v>176</v>
      </c>
      <c r="E418">
        <v>134001</v>
      </c>
      <c r="H418" t="s">
        <v>556</v>
      </c>
      <c r="K418">
        <v>0</v>
      </c>
      <c r="M418">
        <v>0</v>
      </c>
      <c r="O418">
        <v>0</v>
      </c>
    </row>
    <row r="419" spans="3:18" x14ac:dyDescent="0.25">
      <c r="K419">
        <v>0</v>
      </c>
      <c r="M419">
        <v>0</v>
      </c>
      <c r="O419">
        <v>0</v>
      </c>
      <c r="R419" t="s">
        <v>205</v>
      </c>
    </row>
    <row r="420" spans="3:18" x14ac:dyDescent="0.25">
      <c r="C420" t="s">
        <v>174</v>
      </c>
      <c r="D420" t="s">
        <v>176</v>
      </c>
      <c r="E420">
        <v>1134001</v>
      </c>
      <c r="H420" t="s">
        <v>1171</v>
      </c>
      <c r="K420">
        <v>0</v>
      </c>
      <c r="M420">
        <v>0</v>
      </c>
      <c r="O420">
        <v>0</v>
      </c>
    </row>
    <row r="421" spans="3:18" x14ac:dyDescent="0.25">
      <c r="C421" t="s">
        <v>174</v>
      </c>
      <c r="D421" t="s">
        <v>176</v>
      </c>
      <c r="E421">
        <v>1134002</v>
      </c>
      <c r="H421" t="s">
        <v>244</v>
      </c>
      <c r="K421" s="40">
        <v>11145.33</v>
      </c>
      <c r="M421" s="40">
        <v>7840.89</v>
      </c>
      <c r="O421" s="40">
        <v>3304.44</v>
      </c>
      <c r="Q421">
        <v>42.1</v>
      </c>
    </row>
    <row r="422" spans="3:18" x14ac:dyDescent="0.25">
      <c r="C422" t="s">
        <v>174</v>
      </c>
      <c r="D422" t="s">
        <v>176</v>
      </c>
      <c r="E422">
        <v>1138701</v>
      </c>
      <c r="H422" t="s">
        <v>1172</v>
      </c>
      <c r="K422">
        <v>0</v>
      </c>
      <c r="M422">
        <v>0</v>
      </c>
      <c r="O422">
        <v>0</v>
      </c>
    </row>
    <row r="423" spans="3:18" x14ac:dyDescent="0.25">
      <c r="K423" s="40">
        <v>11145.33</v>
      </c>
      <c r="M423" s="40">
        <v>7840.89</v>
      </c>
      <c r="O423" s="40">
        <v>3304.44</v>
      </c>
      <c r="Q423">
        <v>42.1</v>
      </c>
      <c r="R423" t="s">
        <v>205</v>
      </c>
    </row>
    <row r="424" spans="3:18" x14ac:dyDescent="0.25">
      <c r="C424" t="s">
        <v>174</v>
      </c>
      <c r="D424" t="s">
        <v>176</v>
      </c>
      <c r="E424">
        <v>135000</v>
      </c>
      <c r="H424" t="s">
        <v>558</v>
      </c>
      <c r="K424">
        <v>0</v>
      </c>
      <c r="M424">
        <v>0</v>
      </c>
      <c r="O424">
        <v>0</v>
      </c>
    </row>
    <row r="425" spans="3:18" x14ac:dyDescent="0.25">
      <c r="C425" t="s">
        <v>174</v>
      </c>
      <c r="D425" t="s">
        <v>176</v>
      </c>
      <c r="E425">
        <v>135001</v>
      </c>
      <c r="H425" t="s">
        <v>1173</v>
      </c>
      <c r="K425">
        <v>0</v>
      </c>
      <c r="M425">
        <v>0</v>
      </c>
      <c r="O425">
        <v>0</v>
      </c>
    </row>
    <row r="426" spans="3:18" x14ac:dyDescent="0.25">
      <c r="C426" t="s">
        <v>174</v>
      </c>
      <c r="D426" t="s">
        <v>176</v>
      </c>
      <c r="E426">
        <v>135002</v>
      </c>
      <c r="H426" t="s">
        <v>1174</v>
      </c>
      <c r="K426">
        <v>0</v>
      </c>
      <c r="M426">
        <v>0</v>
      </c>
      <c r="O426">
        <v>0</v>
      </c>
    </row>
    <row r="427" spans="3:18" x14ac:dyDescent="0.25">
      <c r="C427" t="s">
        <v>174</v>
      </c>
      <c r="D427" t="s">
        <v>176</v>
      </c>
      <c r="E427">
        <v>135003</v>
      </c>
      <c r="H427" t="s">
        <v>1175</v>
      </c>
      <c r="K427">
        <v>0</v>
      </c>
      <c r="M427">
        <v>0</v>
      </c>
      <c r="O427">
        <v>0</v>
      </c>
    </row>
    <row r="428" spans="3:18" x14ac:dyDescent="0.25">
      <c r="C428" t="s">
        <v>174</v>
      </c>
      <c r="D428" t="s">
        <v>176</v>
      </c>
      <c r="E428">
        <v>135004</v>
      </c>
      <c r="H428" t="s">
        <v>1176</v>
      </c>
      <c r="K428">
        <v>0</v>
      </c>
      <c r="M428">
        <v>0</v>
      </c>
      <c r="O428">
        <v>0</v>
      </c>
    </row>
    <row r="429" spans="3:18" x14ac:dyDescent="0.25">
      <c r="C429" t="s">
        <v>174</v>
      </c>
      <c r="D429" t="s">
        <v>176</v>
      </c>
      <c r="E429">
        <v>135005</v>
      </c>
      <c r="H429" t="s">
        <v>1177</v>
      </c>
      <c r="K429">
        <v>0</v>
      </c>
      <c r="M429">
        <v>0</v>
      </c>
      <c r="O429">
        <v>0</v>
      </c>
    </row>
    <row r="430" spans="3:18" x14ac:dyDescent="0.25">
      <c r="C430" t="s">
        <v>174</v>
      </c>
      <c r="D430" t="s">
        <v>176</v>
      </c>
      <c r="E430">
        <v>135006</v>
      </c>
      <c r="H430" t="s">
        <v>1178</v>
      </c>
      <c r="K430">
        <v>0</v>
      </c>
      <c r="M430">
        <v>0</v>
      </c>
      <c r="O430">
        <v>0</v>
      </c>
    </row>
    <row r="431" spans="3:18" x14ac:dyDescent="0.25">
      <c r="C431" t="s">
        <v>174</v>
      </c>
      <c r="D431" t="s">
        <v>176</v>
      </c>
      <c r="E431">
        <v>135007</v>
      </c>
      <c r="H431" t="s">
        <v>1179</v>
      </c>
      <c r="K431">
        <v>0</v>
      </c>
      <c r="M431">
        <v>0</v>
      </c>
      <c r="O431">
        <v>0</v>
      </c>
    </row>
    <row r="432" spans="3:18" x14ac:dyDescent="0.25">
      <c r="C432" t="s">
        <v>174</v>
      </c>
      <c r="D432" t="s">
        <v>176</v>
      </c>
      <c r="E432">
        <v>135008</v>
      </c>
      <c r="H432" t="s">
        <v>1180</v>
      </c>
      <c r="K432">
        <v>0</v>
      </c>
      <c r="M432">
        <v>0</v>
      </c>
      <c r="O432">
        <v>0</v>
      </c>
    </row>
    <row r="433" spans="3:15" x14ac:dyDescent="0.25">
      <c r="C433" t="s">
        <v>174</v>
      </c>
      <c r="D433" t="s">
        <v>176</v>
      </c>
      <c r="E433">
        <v>135009</v>
      </c>
      <c r="H433" t="s">
        <v>1181</v>
      </c>
      <c r="K433">
        <v>0</v>
      </c>
      <c r="M433">
        <v>0</v>
      </c>
      <c r="O433">
        <v>0</v>
      </c>
    </row>
    <row r="434" spans="3:15" x14ac:dyDescent="0.25">
      <c r="C434" t="s">
        <v>174</v>
      </c>
      <c r="D434" t="s">
        <v>176</v>
      </c>
      <c r="E434">
        <v>135010</v>
      </c>
      <c r="H434" t="s">
        <v>1182</v>
      </c>
      <c r="K434">
        <v>0</v>
      </c>
      <c r="M434">
        <v>0</v>
      </c>
      <c r="O434">
        <v>0</v>
      </c>
    </row>
    <row r="435" spans="3:15" x14ac:dyDescent="0.25">
      <c r="C435" t="s">
        <v>174</v>
      </c>
      <c r="D435" t="s">
        <v>176</v>
      </c>
      <c r="E435">
        <v>135011</v>
      </c>
      <c r="H435" t="s">
        <v>1183</v>
      </c>
      <c r="K435">
        <v>0</v>
      </c>
      <c r="M435">
        <v>0</v>
      </c>
      <c r="O435">
        <v>0</v>
      </c>
    </row>
    <row r="436" spans="3:15" x14ac:dyDescent="0.25">
      <c r="C436" t="s">
        <v>174</v>
      </c>
      <c r="D436" t="s">
        <v>176</v>
      </c>
      <c r="E436">
        <v>135012</v>
      </c>
      <c r="H436" t="s">
        <v>1184</v>
      </c>
      <c r="K436">
        <v>0</v>
      </c>
      <c r="M436">
        <v>0</v>
      </c>
      <c r="O436">
        <v>0</v>
      </c>
    </row>
    <row r="437" spans="3:15" x14ac:dyDescent="0.25">
      <c r="C437" t="s">
        <v>174</v>
      </c>
      <c r="D437" t="s">
        <v>176</v>
      </c>
      <c r="E437">
        <v>135013</v>
      </c>
      <c r="H437" t="s">
        <v>869</v>
      </c>
      <c r="K437">
        <v>0</v>
      </c>
      <c r="M437">
        <v>0</v>
      </c>
      <c r="O437">
        <v>0</v>
      </c>
    </row>
    <row r="438" spans="3:15" x14ac:dyDescent="0.25">
      <c r="C438" t="s">
        <v>174</v>
      </c>
      <c r="D438" t="s">
        <v>176</v>
      </c>
      <c r="E438">
        <v>135014</v>
      </c>
      <c r="H438" t="s">
        <v>1185</v>
      </c>
      <c r="K438">
        <v>0</v>
      </c>
      <c r="M438">
        <v>0</v>
      </c>
      <c r="O438">
        <v>0</v>
      </c>
    </row>
    <row r="439" spans="3:15" x14ac:dyDescent="0.25">
      <c r="C439" t="s">
        <v>174</v>
      </c>
      <c r="D439" t="s">
        <v>176</v>
      </c>
      <c r="E439">
        <v>135015</v>
      </c>
      <c r="H439" t="s">
        <v>1186</v>
      </c>
      <c r="K439">
        <v>0</v>
      </c>
      <c r="M439">
        <v>0</v>
      </c>
      <c r="O439">
        <v>0</v>
      </c>
    </row>
    <row r="440" spans="3:15" x14ac:dyDescent="0.25">
      <c r="C440" t="s">
        <v>174</v>
      </c>
      <c r="D440" t="s">
        <v>176</v>
      </c>
      <c r="E440">
        <v>135016</v>
      </c>
      <c r="H440" t="s">
        <v>1187</v>
      </c>
      <c r="K440">
        <v>0</v>
      </c>
      <c r="M440">
        <v>0</v>
      </c>
      <c r="O440">
        <v>0</v>
      </c>
    </row>
    <row r="441" spans="3:15" x14ac:dyDescent="0.25">
      <c r="C441" t="s">
        <v>174</v>
      </c>
      <c r="D441" t="s">
        <v>176</v>
      </c>
      <c r="E441">
        <v>135300</v>
      </c>
      <c r="H441" t="s">
        <v>1188</v>
      </c>
      <c r="K441">
        <v>0</v>
      </c>
      <c r="M441">
        <v>0</v>
      </c>
      <c r="O441">
        <v>0</v>
      </c>
    </row>
    <row r="442" spans="3:15" x14ac:dyDescent="0.25">
      <c r="C442" t="s">
        <v>174</v>
      </c>
      <c r="D442" t="s">
        <v>176</v>
      </c>
      <c r="E442">
        <v>135301</v>
      </c>
      <c r="H442" t="s">
        <v>1189</v>
      </c>
      <c r="K442">
        <v>0</v>
      </c>
      <c r="M442">
        <v>0</v>
      </c>
      <c r="O442">
        <v>0</v>
      </c>
    </row>
    <row r="443" spans="3:15" x14ac:dyDescent="0.25">
      <c r="C443" t="s">
        <v>174</v>
      </c>
      <c r="D443" t="s">
        <v>176</v>
      </c>
      <c r="E443">
        <v>135302</v>
      </c>
      <c r="H443" t="s">
        <v>1190</v>
      </c>
      <c r="K443">
        <v>0</v>
      </c>
      <c r="M443">
        <v>0</v>
      </c>
      <c r="O443">
        <v>0</v>
      </c>
    </row>
    <row r="444" spans="3:15" x14ac:dyDescent="0.25">
      <c r="C444" t="s">
        <v>174</v>
      </c>
      <c r="D444" t="s">
        <v>176</v>
      </c>
      <c r="E444">
        <v>135303</v>
      </c>
      <c r="H444" t="s">
        <v>1191</v>
      </c>
      <c r="K444">
        <v>0</v>
      </c>
      <c r="M444">
        <v>0</v>
      </c>
      <c r="O444">
        <v>0</v>
      </c>
    </row>
    <row r="445" spans="3:15" x14ac:dyDescent="0.25">
      <c r="C445" t="s">
        <v>174</v>
      </c>
      <c r="D445" t="s">
        <v>176</v>
      </c>
      <c r="E445">
        <v>135304</v>
      </c>
      <c r="H445" t="s">
        <v>1192</v>
      </c>
      <c r="K445">
        <v>0</v>
      </c>
      <c r="M445">
        <v>0</v>
      </c>
      <c r="O445">
        <v>0</v>
      </c>
    </row>
    <row r="446" spans="3:15" x14ac:dyDescent="0.25">
      <c r="C446" t="s">
        <v>174</v>
      </c>
      <c r="D446" t="s">
        <v>176</v>
      </c>
      <c r="E446">
        <v>135400</v>
      </c>
      <c r="H446" t="s">
        <v>1193</v>
      </c>
      <c r="K446">
        <v>0</v>
      </c>
      <c r="M446">
        <v>0</v>
      </c>
      <c r="O446">
        <v>0</v>
      </c>
    </row>
    <row r="447" spans="3:15" x14ac:dyDescent="0.25">
      <c r="C447" t="s">
        <v>174</v>
      </c>
      <c r="D447" t="s">
        <v>176</v>
      </c>
      <c r="E447">
        <v>135401</v>
      </c>
      <c r="H447" t="s">
        <v>1194</v>
      </c>
      <c r="K447">
        <v>0</v>
      </c>
      <c r="M447">
        <v>0</v>
      </c>
      <c r="O447">
        <v>0</v>
      </c>
    </row>
    <row r="448" spans="3:15" x14ac:dyDescent="0.25">
      <c r="C448" t="s">
        <v>174</v>
      </c>
      <c r="D448" t="s">
        <v>176</v>
      </c>
      <c r="E448">
        <v>135402</v>
      </c>
      <c r="H448" t="s">
        <v>1195</v>
      </c>
      <c r="K448">
        <v>0</v>
      </c>
      <c r="M448">
        <v>0</v>
      </c>
      <c r="O448">
        <v>0</v>
      </c>
    </row>
    <row r="449" spans="3:17" x14ac:dyDescent="0.25">
      <c r="C449" t="s">
        <v>174</v>
      </c>
      <c r="D449" t="s">
        <v>176</v>
      </c>
      <c r="E449">
        <v>135403</v>
      </c>
      <c r="H449" t="s">
        <v>1196</v>
      </c>
      <c r="K449">
        <v>0</v>
      </c>
      <c r="M449">
        <v>0</v>
      </c>
      <c r="O449">
        <v>0</v>
      </c>
    </row>
    <row r="450" spans="3:17" x14ac:dyDescent="0.25">
      <c r="C450" t="s">
        <v>174</v>
      </c>
      <c r="D450" t="s">
        <v>176</v>
      </c>
      <c r="E450">
        <v>135404</v>
      </c>
      <c r="H450" t="s">
        <v>1197</v>
      </c>
      <c r="K450">
        <v>0</v>
      </c>
      <c r="M450">
        <v>0</v>
      </c>
      <c r="O450">
        <v>0</v>
      </c>
    </row>
    <row r="451" spans="3:17" x14ac:dyDescent="0.25">
      <c r="C451" t="s">
        <v>174</v>
      </c>
      <c r="D451" t="s">
        <v>176</v>
      </c>
      <c r="E451">
        <v>135405</v>
      </c>
      <c r="H451" t="s">
        <v>1198</v>
      </c>
      <c r="K451">
        <v>0</v>
      </c>
      <c r="M451">
        <v>0</v>
      </c>
      <c r="O451">
        <v>0</v>
      </c>
    </row>
    <row r="452" spans="3:17" x14ac:dyDescent="0.25">
      <c r="C452" t="s">
        <v>174</v>
      </c>
      <c r="D452" t="s">
        <v>176</v>
      </c>
      <c r="E452">
        <v>1135000</v>
      </c>
      <c r="H452" t="s">
        <v>1199</v>
      </c>
      <c r="K452">
        <v>0</v>
      </c>
      <c r="M452">
        <v>0</v>
      </c>
      <c r="O452">
        <v>0</v>
      </c>
    </row>
    <row r="453" spans="3:17" x14ac:dyDescent="0.25">
      <c r="C453" t="s">
        <v>174</v>
      </c>
      <c r="D453" t="s">
        <v>176</v>
      </c>
      <c r="E453">
        <v>1135001</v>
      </c>
      <c r="H453" t="s">
        <v>1200</v>
      </c>
      <c r="K453">
        <v>0</v>
      </c>
      <c r="M453">
        <v>0</v>
      </c>
      <c r="O453">
        <v>0</v>
      </c>
    </row>
    <row r="454" spans="3:17" x14ac:dyDescent="0.25">
      <c r="C454" t="s">
        <v>174</v>
      </c>
      <c r="D454" t="s">
        <v>176</v>
      </c>
      <c r="E454">
        <v>1135002</v>
      </c>
      <c r="H454" t="s">
        <v>1201</v>
      </c>
      <c r="K454">
        <v>0</v>
      </c>
      <c r="M454">
        <v>0</v>
      </c>
      <c r="O454">
        <v>0</v>
      </c>
    </row>
    <row r="455" spans="3:17" x14ac:dyDescent="0.25">
      <c r="C455" t="s">
        <v>174</v>
      </c>
      <c r="D455" t="s">
        <v>176</v>
      </c>
      <c r="E455">
        <v>1135004</v>
      </c>
      <c r="H455" t="s">
        <v>1202</v>
      </c>
      <c r="K455">
        <v>0</v>
      </c>
      <c r="M455">
        <v>0</v>
      </c>
      <c r="O455">
        <v>0</v>
      </c>
    </row>
    <row r="456" spans="3:17" x14ac:dyDescent="0.25">
      <c r="C456" t="s">
        <v>174</v>
      </c>
      <c r="D456" t="s">
        <v>176</v>
      </c>
      <c r="E456">
        <v>1135005</v>
      </c>
      <c r="H456" t="s">
        <v>1203</v>
      </c>
      <c r="K456">
        <v>0</v>
      </c>
      <c r="M456">
        <v>0</v>
      </c>
      <c r="O456">
        <v>0</v>
      </c>
    </row>
    <row r="457" spans="3:17" x14ac:dyDescent="0.25">
      <c r="C457" t="s">
        <v>174</v>
      </c>
      <c r="D457" t="s">
        <v>176</v>
      </c>
      <c r="E457">
        <v>1135012</v>
      </c>
      <c r="H457" t="s">
        <v>245</v>
      </c>
      <c r="K457" s="40">
        <v>4881743.5</v>
      </c>
      <c r="M457" s="40">
        <v>4208537.47</v>
      </c>
      <c r="O457" s="40">
        <v>673206.03</v>
      </c>
      <c r="Q457">
        <v>16</v>
      </c>
    </row>
    <row r="458" spans="3:17" x14ac:dyDescent="0.25">
      <c r="C458" t="s">
        <v>174</v>
      </c>
      <c r="D458" t="s">
        <v>176</v>
      </c>
      <c r="E458">
        <v>1135014</v>
      </c>
      <c r="H458" t="s">
        <v>1204</v>
      </c>
      <c r="K458">
        <v>0</v>
      </c>
      <c r="M458">
        <v>0</v>
      </c>
      <c r="O458">
        <v>0</v>
      </c>
    </row>
    <row r="459" spans="3:17" x14ac:dyDescent="0.25">
      <c r="C459" t="s">
        <v>174</v>
      </c>
      <c r="D459" t="s">
        <v>176</v>
      </c>
      <c r="E459">
        <v>1135016</v>
      </c>
      <c r="H459" t="s">
        <v>1205</v>
      </c>
      <c r="K459">
        <v>0</v>
      </c>
      <c r="M459">
        <v>0</v>
      </c>
      <c r="O459">
        <v>0</v>
      </c>
    </row>
    <row r="460" spans="3:17" x14ac:dyDescent="0.25">
      <c r="C460" t="s">
        <v>174</v>
      </c>
      <c r="D460" t="s">
        <v>176</v>
      </c>
      <c r="E460">
        <v>1135017</v>
      </c>
      <c r="H460" t="s">
        <v>1206</v>
      </c>
      <c r="K460">
        <v>0</v>
      </c>
      <c r="M460">
        <v>0</v>
      </c>
      <c r="O460">
        <v>0</v>
      </c>
    </row>
    <row r="461" spans="3:17" x14ac:dyDescent="0.25">
      <c r="C461" t="s">
        <v>174</v>
      </c>
      <c r="D461" t="s">
        <v>176</v>
      </c>
      <c r="E461">
        <v>1135018</v>
      </c>
      <c r="H461" t="s">
        <v>1207</v>
      </c>
      <c r="K461">
        <v>0</v>
      </c>
      <c r="M461">
        <v>0</v>
      </c>
      <c r="O461">
        <v>0</v>
      </c>
    </row>
    <row r="462" spans="3:17" x14ac:dyDescent="0.25">
      <c r="C462" t="s">
        <v>174</v>
      </c>
      <c r="D462" t="s">
        <v>176</v>
      </c>
      <c r="E462">
        <v>1135019</v>
      </c>
      <c r="H462" t="s">
        <v>1208</v>
      </c>
      <c r="K462">
        <v>0</v>
      </c>
      <c r="M462">
        <v>0</v>
      </c>
      <c r="O462">
        <v>0</v>
      </c>
    </row>
    <row r="463" spans="3:17" x14ac:dyDescent="0.25">
      <c r="C463" t="s">
        <v>174</v>
      </c>
      <c r="D463" t="s">
        <v>176</v>
      </c>
      <c r="E463">
        <v>1135020</v>
      </c>
      <c r="H463" t="s">
        <v>1209</v>
      </c>
      <c r="K463">
        <v>0</v>
      </c>
      <c r="M463">
        <v>0</v>
      </c>
      <c r="O463">
        <v>0</v>
      </c>
    </row>
    <row r="464" spans="3:17" x14ac:dyDescent="0.25">
      <c r="C464" t="s">
        <v>174</v>
      </c>
      <c r="D464" t="s">
        <v>176</v>
      </c>
      <c r="E464">
        <v>1135022</v>
      </c>
      <c r="H464" t="s">
        <v>246</v>
      </c>
      <c r="K464" s="40">
        <v>1215350.6100000001</v>
      </c>
      <c r="M464" s="40">
        <v>749254.43</v>
      </c>
      <c r="O464" s="40">
        <v>466096.18</v>
      </c>
      <c r="Q464">
        <v>62.2</v>
      </c>
    </row>
    <row r="465" spans="3:18" x14ac:dyDescent="0.25">
      <c r="C465" t="s">
        <v>174</v>
      </c>
      <c r="D465" t="s">
        <v>176</v>
      </c>
      <c r="E465">
        <v>1135301</v>
      </c>
      <c r="H465" t="s">
        <v>1210</v>
      </c>
      <c r="K465">
        <v>0</v>
      </c>
      <c r="M465">
        <v>0</v>
      </c>
      <c r="O465">
        <v>0</v>
      </c>
    </row>
    <row r="466" spans="3:18" x14ac:dyDescent="0.25">
      <c r="C466" t="s">
        <v>174</v>
      </c>
      <c r="D466" t="s">
        <v>176</v>
      </c>
      <c r="E466">
        <v>1135302</v>
      </c>
      <c r="H466" t="s">
        <v>1211</v>
      </c>
      <c r="K466">
        <v>0</v>
      </c>
      <c r="M466">
        <v>0</v>
      </c>
      <c r="O466">
        <v>0</v>
      </c>
    </row>
    <row r="467" spans="3:18" x14ac:dyDescent="0.25">
      <c r="C467" t="s">
        <v>174</v>
      </c>
      <c r="D467" t="s">
        <v>176</v>
      </c>
      <c r="E467">
        <v>1135303</v>
      </c>
      <c r="H467" t="s">
        <v>1212</v>
      </c>
      <c r="K467">
        <v>0</v>
      </c>
      <c r="M467">
        <v>0</v>
      </c>
      <c r="O467">
        <v>0</v>
      </c>
    </row>
    <row r="468" spans="3:18" x14ac:dyDescent="0.25">
      <c r="C468" t="s">
        <v>174</v>
      </c>
      <c r="D468" t="s">
        <v>176</v>
      </c>
      <c r="E468">
        <v>1135401</v>
      </c>
      <c r="H468" t="s">
        <v>1213</v>
      </c>
      <c r="K468">
        <v>0</v>
      </c>
      <c r="M468">
        <v>0</v>
      </c>
      <c r="O468">
        <v>0</v>
      </c>
    </row>
    <row r="469" spans="3:18" x14ac:dyDescent="0.25">
      <c r="C469" t="s">
        <v>174</v>
      </c>
      <c r="D469" t="s">
        <v>176</v>
      </c>
      <c r="E469">
        <v>1135600</v>
      </c>
      <c r="H469" t="s">
        <v>247</v>
      </c>
      <c r="K469" s="40">
        <v>2953035.13</v>
      </c>
      <c r="M469" s="40">
        <v>2909145.79</v>
      </c>
      <c r="O469" s="40">
        <v>43889.34</v>
      </c>
      <c r="Q469">
        <v>1.5</v>
      </c>
    </row>
    <row r="470" spans="3:18" x14ac:dyDescent="0.25">
      <c r="C470" t="s">
        <v>174</v>
      </c>
      <c r="D470" t="s">
        <v>176</v>
      </c>
      <c r="E470">
        <v>1135601</v>
      </c>
      <c r="H470" t="s">
        <v>1214</v>
      </c>
      <c r="K470">
        <v>0</v>
      </c>
      <c r="M470">
        <v>0</v>
      </c>
      <c r="O470">
        <v>0</v>
      </c>
    </row>
    <row r="471" spans="3:18" x14ac:dyDescent="0.25">
      <c r="C471" t="s">
        <v>174</v>
      </c>
      <c r="D471" t="s">
        <v>176</v>
      </c>
      <c r="E471">
        <v>1135602</v>
      </c>
      <c r="H471" t="s">
        <v>248</v>
      </c>
      <c r="K471" s="40">
        <v>1072835.73</v>
      </c>
      <c r="M471" s="40">
        <v>1099264.8700000001</v>
      </c>
      <c r="O471" s="40">
        <v>-26429.14</v>
      </c>
      <c r="Q471">
        <v>-2.4</v>
      </c>
    </row>
    <row r="472" spans="3:18" x14ac:dyDescent="0.25">
      <c r="E472" t="s">
        <v>249</v>
      </c>
      <c r="K472" s="40">
        <v>10122964.970000001</v>
      </c>
      <c r="M472" s="40">
        <v>8966202.5600000005</v>
      </c>
      <c r="O472" s="40">
        <v>1156762.4099999999</v>
      </c>
      <c r="Q472">
        <v>12.9</v>
      </c>
      <c r="R472" t="s">
        <v>205</v>
      </c>
    </row>
    <row r="473" spans="3:18" x14ac:dyDescent="0.25">
      <c r="C473" t="s">
        <v>174</v>
      </c>
      <c r="D473" t="s">
        <v>176</v>
      </c>
      <c r="E473">
        <v>135100</v>
      </c>
      <c r="H473" t="s">
        <v>563</v>
      </c>
      <c r="K473">
        <v>0</v>
      </c>
      <c r="M473">
        <v>0</v>
      </c>
      <c r="O473">
        <v>0</v>
      </c>
    </row>
    <row r="474" spans="3:18" x14ac:dyDescent="0.25">
      <c r="C474" t="s">
        <v>174</v>
      </c>
      <c r="D474" t="s">
        <v>176</v>
      </c>
      <c r="E474">
        <v>135101</v>
      </c>
      <c r="H474" t="s">
        <v>1215</v>
      </c>
      <c r="K474">
        <v>0</v>
      </c>
      <c r="M474">
        <v>0</v>
      </c>
      <c r="O474">
        <v>0</v>
      </c>
    </row>
    <row r="475" spans="3:18" x14ac:dyDescent="0.25">
      <c r="C475" t="s">
        <v>174</v>
      </c>
      <c r="D475" t="s">
        <v>176</v>
      </c>
      <c r="E475">
        <v>135102</v>
      </c>
      <c r="H475" t="s">
        <v>1216</v>
      </c>
      <c r="K475">
        <v>0</v>
      </c>
      <c r="M475">
        <v>0</v>
      </c>
      <c r="O475">
        <v>0</v>
      </c>
    </row>
    <row r="476" spans="3:18" x14ac:dyDescent="0.25">
      <c r="C476" t="s">
        <v>174</v>
      </c>
      <c r="D476" t="s">
        <v>176</v>
      </c>
      <c r="E476">
        <v>135103</v>
      </c>
      <c r="H476" t="s">
        <v>1217</v>
      </c>
      <c r="K476">
        <v>0</v>
      </c>
      <c r="M476">
        <v>0</v>
      </c>
      <c r="O476">
        <v>0</v>
      </c>
    </row>
    <row r="477" spans="3:18" x14ac:dyDescent="0.25">
      <c r="C477" t="s">
        <v>174</v>
      </c>
      <c r="D477" t="s">
        <v>176</v>
      </c>
      <c r="E477">
        <v>135104</v>
      </c>
      <c r="H477" t="s">
        <v>1218</v>
      </c>
      <c r="K477">
        <v>0</v>
      </c>
      <c r="M477">
        <v>0</v>
      </c>
      <c r="O477">
        <v>0</v>
      </c>
    </row>
    <row r="478" spans="3:18" x14ac:dyDescent="0.25">
      <c r="C478" t="s">
        <v>174</v>
      </c>
      <c r="D478" t="s">
        <v>176</v>
      </c>
      <c r="E478">
        <v>135105</v>
      </c>
      <c r="H478" t="s">
        <v>1219</v>
      </c>
      <c r="K478">
        <v>0</v>
      </c>
      <c r="M478">
        <v>0</v>
      </c>
      <c r="O478">
        <v>0</v>
      </c>
    </row>
    <row r="479" spans="3:18" x14ac:dyDescent="0.25">
      <c r="C479" t="s">
        <v>174</v>
      </c>
      <c r="D479" t="s">
        <v>176</v>
      </c>
      <c r="E479">
        <v>135106</v>
      </c>
      <c r="H479" t="s">
        <v>1220</v>
      </c>
      <c r="K479">
        <v>0</v>
      </c>
      <c r="M479">
        <v>0</v>
      </c>
      <c r="O479">
        <v>0</v>
      </c>
    </row>
    <row r="480" spans="3:18" x14ac:dyDescent="0.25">
      <c r="C480" t="s">
        <v>174</v>
      </c>
      <c r="D480" t="s">
        <v>176</v>
      </c>
      <c r="E480">
        <v>135107</v>
      </c>
      <c r="H480" t="s">
        <v>1221</v>
      </c>
      <c r="K480">
        <v>0</v>
      </c>
      <c r="M480">
        <v>0</v>
      </c>
      <c r="O480">
        <v>0</v>
      </c>
    </row>
    <row r="481" spans="3:15" x14ac:dyDescent="0.25">
      <c r="C481" t="s">
        <v>174</v>
      </c>
      <c r="D481" t="s">
        <v>176</v>
      </c>
      <c r="E481">
        <v>135108</v>
      </c>
      <c r="H481" t="s">
        <v>1222</v>
      </c>
      <c r="K481">
        <v>0</v>
      </c>
      <c r="M481">
        <v>0</v>
      </c>
      <c r="O481">
        <v>0</v>
      </c>
    </row>
    <row r="482" spans="3:15" x14ac:dyDescent="0.25">
      <c r="C482" t="s">
        <v>174</v>
      </c>
      <c r="D482" t="s">
        <v>176</v>
      </c>
      <c r="E482">
        <v>135109</v>
      </c>
      <c r="H482" t="s">
        <v>1223</v>
      </c>
      <c r="K482">
        <v>0</v>
      </c>
      <c r="M482">
        <v>0</v>
      </c>
      <c r="O482">
        <v>0</v>
      </c>
    </row>
    <row r="483" spans="3:15" x14ac:dyDescent="0.25">
      <c r="C483" t="s">
        <v>174</v>
      </c>
      <c r="D483" t="s">
        <v>176</v>
      </c>
      <c r="E483">
        <v>135110</v>
      </c>
      <c r="H483" t="s">
        <v>1224</v>
      </c>
      <c r="K483">
        <v>0</v>
      </c>
      <c r="M483">
        <v>0</v>
      </c>
      <c r="O483">
        <v>0</v>
      </c>
    </row>
    <row r="484" spans="3:15" x14ac:dyDescent="0.25">
      <c r="C484" t="s">
        <v>174</v>
      </c>
      <c r="D484" t="s">
        <v>176</v>
      </c>
      <c r="E484">
        <v>135111</v>
      </c>
      <c r="H484" t="s">
        <v>1225</v>
      </c>
      <c r="K484">
        <v>0</v>
      </c>
      <c r="M484">
        <v>0</v>
      </c>
      <c r="O484">
        <v>0</v>
      </c>
    </row>
    <row r="485" spans="3:15" x14ac:dyDescent="0.25">
      <c r="C485" t="s">
        <v>174</v>
      </c>
      <c r="D485" t="s">
        <v>176</v>
      </c>
      <c r="E485">
        <v>135112</v>
      </c>
      <c r="H485" t="s">
        <v>1226</v>
      </c>
      <c r="K485">
        <v>0</v>
      </c>
      <c r="M485">
        <v>0</v>
      </c>
      <c r="O485">
        <v>0</v>
      </c>
    </row>
    <row r="486" spans="3:15" x14ac:dyDescent="0.25">
      <c r="C486" t="s">
        <v>174</v>
      </c>
      <c r="D486" t="s">
        <v>176</v>
      </c>
      <c r="E486">
        <v>135113</v>
      </c>
      <c r="H486" t="s">
        <v>1227</v>
      </c>
      <c r="K486">
        <v>0</v>
      </c>
      <c r="M486">
        <v>0</v>
      </c>
      <c r="O486">
        <v>0</v>
      </c>
    </row>
    <row r="487" spans="3:15" x14ac:dyDescent="0.25">
      <c r="C487" t="s">
        <v>174</v>
      </c>
      <c r="D487" t="s">
        <v>176</v>
      </c>
      <c r="E487">
        <v>135114</v>
      </c>
      <c r="H487" t="s">
        <v>1228</v>
      </c>
      <c r="K487">
        <v>0</v>
      </c>
      <c r="M487">
        <v>0</v>
      </c>
      <c r="O487">
        <v>0</v>
      </c>
    </row>
    <row r="488" spans="3:15" x14ac:dyDescent="0.25">
      <c r="C488" t="s">
        <v>174</v>
      </c>
      <c r="D488" t="s">
        <v>176</v>
      </c>
      <c r="E488">
        <v>135115</v>
      </c>
      <c r="H488" t="s">
        <v>1229</v>
      </c>
      <c r="K488">
        <v>0</v>
      </c>
      <c r="M488">
        <v>0</v>
      </c>
      <c r="O488">
        <v>0</v>
      </c>
    </row>
    <row r="489" spans="3:15" x14ac:dyDescent="0.25">
      <c r="C489" t="s">
        <v>174</v>
      </c>
      <c r="D489" t="s">
        <v>176</v>
      </c>
      <c r="E489">
        <v>135116</v>
      </c>
      <c r="H489" t="s">
        <v>1230</v>
      </c>
      <c r="K489">
        <v>0</v>
      </c>
      <c r="M489">
        <v>0</v>
      </c>
      <c r="O489">
        <v>0</v>
      </c>
    </row>
    <row r="490" spans="3:15" x14ac:dyDescent="0.25">
      <c r="C490" t="s">
        <v>174</v>
      </c>
      <c r="D490" t="s">
        <v>176</v>
      </c>
      <c r="E490">
        <v>135118</v>
      </c>
      <c r="H490" t="s">
        <v>1231</v>
      </c>
      <c r="K490">
        <v>0</v>
      </c>
      <c r="M490">
        <v>0</v>
      </c>
      <c r="O490">
        <v>0</v>
      </c>
    </row>
    <row r="491" spans="3:15" x14ac:dyDescent="0.25">
      <c r="C491" t="s">
        <v>174</v>
      </c>
      <c r="D491" t="s">
        <v>176</v>
      </c>
      <c r="E491">
        <v>135120</v>
      </c>
      <c r="H491" t="s">
        <v>563</v>
      </c>
      <c r="K491">
        <v>0</v>
      </c>
      <c r="M491">
        <v>0</v>
      </c>
      <c r="O491">
        <v>0</v>
      </c>
    </row>
    <row r="492" spans="3:15" x14ac:dyDescent="0.25">
      <c r="C492" t="s">
        <v>174</v>
      </c>
      <c r="D492" t="s">
        <v>176</v>
      </c>
      <c r="E492">
        <v>135121</v>
      </c>
      <c r="H492" t="s">
        <v>1215</v>
      </c>
      <c r="K492">
        <v>0</v>
      </c>
      <c r="M492">
        <v>0</v>
      </c>
      <c r="O492">
        <v>0</v>
      </c>
    </row>
    <row r="493" spans="3:15" x14ac:dyDescent="0.25">
      <c r="C493" t="s">
        <v>174</v>
      </c>
      <c r="D493" t="s">
        <v>176</v>
      </c>
      <c r="E493">
        <v>135122</v>
      </c>
      <c r="H493" t="s">
        <v>1216</v>
      </c>
      <c r="K493">
        <v>0</v>
      </c>
      <c r="M493">
        <v>0</v>
      </c>
      <c r="O493">
        <v>0</v>
      </c>
    </row>
    <row r="494" spans="3:15" x14ac:dyDescent="0.25">
      <c r="C494" t="s">
        <v>174</v>
      </c>
      <c r="D494" t="s">
        <v>176</v>
      </c>
      <c r="E494">
        <v>135123</v>
      </c>
      <c r="H494" t="s">
        <v>1217</v>
      </c>
      <c r="K494">
        <v>0</v>
      </c>
      <c r="M494">
        <v>0</v>
      </c>
      <c r="O494">
        <v>0</v>
      </c>
    </row>
    <row r="495" spans="3:15" x14ac:dyDescent="0.25">
      <c r="C495" t="s">
        <v>174</v>
      </c>
      <c r="D495" t="s">
        <v>176</v>
      </c>
      <c r="E495">
        <v>135124</v>
      </c>
      <c r="H495" t="s">
        <v>1218</v>
      </c>
      <c r="K495">
        <v>0</v>
      </c>
      <c r="M495">
        <v>0</v>
      </c>
      <c r="O495">
        <v>0</v>
      </c>
    </row>
    <row r="496" spans="3:15" x14ac:dyDescent="0.25">
      <c r="C496" t="s">
        <v>174</v>
      </c>
      <c r="D496" t="s">
        <v>176</v>
      </c>
      <c r="E496">
        <v>135125</v>
      </c>
      <c r="H496" t="s">
        <v>1219</v>
      </c>
      <c r="K496">
        <v>0</v>
      </c>
      <c r="M496">
        <v>0</v>
      </c>
      <c r="O496">
        <v>0</v>
      </c>
    </row>
    <row r="497" spans="3:15" x14ac:dyDescent="0.25">
      <c r="C497" t="s">
        <v>174</v>
      </c>
      <c r="D497" t="s">
        <v>176</v>
      </c>
      <c r="E497">
        <v>135126</v>
      </c>
      <c r="H497" t="s">
        <v>1232</v>
      </c>
      <c r="K497">
        <v>0</v>
      </c>
      <c r="M497">
        <v>0</v>
      </c>
      <c r="O497">
        <v>0</v>
      </c>
    </row>
    <row r="498" spans="3:15" x14ac:dyDescent="0.25">
      <c r="C498" t="s">
        <v>174</v>
      </c>
      <c r="D498" t="s">
        <v>176</v>
      </c>
      <c r="E498">
        <v>135127</v>
      </c>
      <c r="H498" t="s">
        <v>1221</v>
      </c>
      <c r="K498">
        <v>0</v>
      </c>
      <c r="M498">
        <v>0</v>
      </c>
      <c r="O498">
        <v>0</v>
      </c>
    </row>
    <row r="499" spans="3:15" x14ac:dyDescent="0.25">
      <c r="C499" t="s">
        <v>174</v>
      </c>
      <c r="D499" t="s">
        <v>176</v>
      </c>
      <c r="E499">
        <v>135128</v>
      </c>
      <c r="H499" t="s">
        <v>1222</v>
      </c>
      <c r="K499">
        <v>0</v>
      </c>
      <c r="M499">
        <v>0</v>
      </c>
      <c r="O499">
        <v>0</v>
      </c>
    </row>
    <row r="500" spans="3:15" x14ac:dyDescent="0.25">
      <c r="C500" t="s">
        <v>174</v>
      </c>
      <c r="D500" t="s">
        <v>176</v>
      </c>
      <c r="E500">
        <v>135129</v>
      </c>
      <c r="H500" t="s">
        <v>1223</v>
      </c>
      <c r="K500">
        <v>0</v>
      </c>
      <c r="M500">
        <v>0</v>
      </c>
      <c r="O500">
        <v>0</v>
      </c>
    </row>
    <row r="501" spans="3:15" x14ac:dyDescent="0.25">
      <c r="C501" t="s">
        <v>174</v>
      </c>
      <c r="D501" t="s">
        <v>176</v>
      </c>
      <c r="E501">
        <v>135130</v>
      </c>
      <c r="H501" t="s">
        <v>1224</v>
      </c>
      <c r="K501">
        <v>0</v>
      </c>
      <c r="M501">
        <v>0</v>
      </c>
      <c r="O501">
        <v>0</v>
      </c>
    </row>
    <row r="502" spans="3:15" x14ac:dyDescent="0.25">
      <c r="C502" t="s">
        <v>174</v>
      </c>
      <c r="D502" t="s">
        <v>176</v>
      </c>
      <c r="E502">
        <v>135131</v>
      </c>
      <c r="H502" t="s">
        <v>1225</v>
      </c>
      <c r="K502">
        <v>0</v>
      </c>
      <c r="M502">
        <v>0</v>
      </c>
      <c r="O502">
        <v>0</v>
      </c>
    </row>
    <row r="503" spans="3:15" x14ac:dyDescent="0.25">
      <c r="C503" t="s">
        <v>174</v>
      </c>
      <c r="D503" t="s">
        <v>176</v>
      </c>
      <c r="E503">
        <v>135132</v>
      </c>
      <c r="H503" t="s">
        <v>1226</v>
      </c>
      <c r="K503">
        <v>0</v>
      </c>
      <c r="M503">
        <v>0</v>
      </c>
      <c r="O503">
        <v>0</v>
      </c>
    </row>
    <row r="504" spans="3:15" x14ac:dyDescent="0.25">
      <c r="C504" t="s">
        <v>174</v>
      </c>
      <c r="D504" t="s">
        <v>176</v>
      </c>
      <c r="E504">
        <v>135133</v>
      </c>
      <c r="H504" t="s">
        <v>1227</v>
      </c>
      <c r="K504">
        <v>0</v>
      </c>
      <c r="M504">
        <v>0</v>
      </c>
      <c r="O504">
        <v>0</v>
      </c>
    </row>
    <row r="505" spans="3:15" x14ac:dyDescent="0.25">
      <c r="C505" t="s">
        <v>174</v>
      </c>
      <c r="D505" t="s">
        <v>176</v>
      </c>
      <c r="E505">
        <v>135134</v>
      </c>
      <c r="H505" t="s">
        <v>1228</v>
      </c>
      <c r="K505">
        <v>0</v>
      </c>
      <c r="M505">
        <v>0</v>
      </c>
      <c r="O505">
        <v>0</v>
      </c>
    </row>
    <row r="506" spans="3:15" x14ac:dyDescent="0.25">
      <c r="C506" t="s">
        <v>174</v>
      </c>
      <c r="D506" t="s">
        <v>176</v>
      </c>
      <c r="E506">
        <v>135135</v>
      </c>
      <c r="H506" t="s">
        <v>1229</v>
      </c>
      <c r="K506">
        <v>0</v>
      </c>
      <c r="M506">
        <v>0</v>
      </c>
      <c r="O506">
        <v>0</v>
      </c>
    </row>
    <row r="507" spans="3:15" x14ac:dyDescent="0.25">
      <c r="C507" t="s">
        <v>174</v>
      </c>
      <c r="D507" t="s">
        <v>176</v>
      </c>
      <c r="E507">
        <v>135136</v>
      </c>
      <c r="H507" t="s">
        <v>1230</v>
      </c>
      <c r="K507">
        <v>0</v>
      </c>
      <c r="M507">
        <v>0</v>
      </c>
      <c r="O507">
        <v>0</v>
      </c>
    </row>
    <row r="508" spans="3:15" x14ac:dyDescent="0.25">
      <c r="C508" t="s">
        <v>174</v>
      </c>
      <c r="D508" t="s">
        <v>176</v>
      </c>
      <c r="E508">
        <v>135138</v>
      </c>
      <c r="H508" t="s">
        <v>1231</v>
      </c>
      <c r="K508">
        <v>0</v>
      </c>
      <c r="M508">
        <v>0</v>
      </c>
      <c r="O508">
        <v>0</v>
      </c>
    </row>
    <row r="509" spans="3:15" x14ac:dyDescent="0.25">
      <c r="C509" t="s">
        <v>174</v>
      </c>
      <c r="D509" t="s">
        <v>176</v>
      </c>
      <c r="E509">
        <v>1135003</v>
      </c>
      <c r="H509" t="s">
        <v>1233</v>
      </c>
      <c r="K509">
        <v>0</v>
      </c>
      <c r="M509">
        <v>0</v>
      </c>
      <c r="O509">
        <v>0</v>
      </c>
    </row>
    <row r="510" spans="3:15" x14ac:dyDescent="0.25">
      <c r="C510" t="s">
        <v>174</v>
      </c>
      <c r="D510" t="s">
        <v>176</v>
      </c>
      <c r="E510">
        <v>1135010</v>
      </c>
      <c r="H510" t="s">
        <v>1234</v>
      </c>
      <c r="K510">
        <v>0</v>
      </c>
      <c r="M510">
        <v>0</v>
      </c>
      <c r="O510">
        <v>0</v>
      </c>
    </row>
    <row r="511" spans="3:15" x14ac:dyDescent="0.25">
      <c r="C511" t="s">
        <v>174</v>
      </c>
      <c r="D511" t="s">
        <v>176</v>
      </c>
      <c r="E511">
        <v>1135011</v>
      </c>
      <c r="H511" t="s">
        <v>1235</v>
      </c>
      <c r="K511">
        <v>0</v>
      </c>
      <c r="M511">
        <v>0</v>
      </c>
      <c r="O511">
        <v>0</v>
      </c>
    </row>
    <row r="512" spans="3:15" x14ac:dyDescent="0.25">
      <c r="C512" t="s">
        <v>174</v>
      </c>
      <c r="D512" t="s">
        <v>176</v>
      </c>
      <c r="E512">
        <v>1135013</v>
      </c>
      <c r="H512" t="s">
        <v>1236</v>
      </c>
      <c r="K512">
        <v>0</v>
      </c>
      <c r="M512">
        <v>0</v>
      </c>
      <c r="O512">
        <v>0</v>
      </c>
    </row>
    <row r="513" spans="3:18" x14ac:dyDescent="0.25">
      <c r="C513" t="s">
        <v>174</v>
      </c>
      <c r="D513" t="s">
        <v>176</v>
      </c>
      <c r="E513">
        <v>1135015</v>
      </c>
      <c r="H513" t="s">
        <v>1237</v>
      </c>
      <c r="K513">
        <v>0</v>
      </c>
      <c r="M513">
        <v>0</v>
      </c>
      <c r="O513">
        <v>0</v>
      </c>
    </row>
    <row r="514" spans="3:18" x14ac:dyDescent="0.25">
      <c r="E514" t="s">
        <v>564</v>
      </c>
      <c r="K514">
        <v>0</v>
      </c>
      <c r="M514">
        <v>0</v>
      </c>
      <c r="O514">
        <v>0</v>
      </c>
      <c r="R514" t="s">
        <v>205</v>
      </c>
    </row>
    <row r="515" spans="3:18" x14ac:dyDescent="0.25">
      <c r="C515" t="s">
        <v>174</v>
      </c>
      <c r="D515" t="s">
        <v>176</v>
      </c>
      <c r="E515">
        <v>135117</v>
      </c>
      <c r="H515" t="s">
        <v>1238</v>
      </c>
      <c r="K515">
        <v>0</v>
      </c>
      <c r="M515">
        <v>0</v>
      </c>
      <c r="O515">
        <v>0</v>
      </c>
    </row>
    <row r="516" spans="3:18" x14ac:dyDescent="0.25">
      <c r="C516" t="s">
        <v>174</v>
      </c>
      <c r="D516" t="s">
        <v>176</v>
      </c>
      <c r="E516">
        <v>135137</v>
      </c>
      <c r="H516" t="s">
        <v>1238</v>
      </c>
      <c r="K516">
        <v>0</v>
      </c>
      <c r="M516">
        <v>0</v>
      </c>
      <c r="O516">
        <v>0</v>
      </c>
    </row>
    <row r="517" spans="3:18" x14ac:dyDescent="0.25">
      <c r="E517" t="s">
        <v>1239</v>
      </c>
      <c r="K517">
        <v>0</v>
      </c>
      <c r="M517">
        <v>0</v>
      </c>
      <c r="O517">
        <v>0</v>
      </c>
      <c r="R517" t="s">
        <v>205</v>
      </c>
    </row>
    <row r="518" spans="3:18" x14ac:dyDescent="0.25">
      <c r="C518" t="s">
        <v>174</v>
      </c>
      <c r="D518" t="s">
        <v>176</v>
      </c>
      <c r="E518">
        <v>132006</v>
      </c>
      <c r="H518" t="s">
        <v>1240</v>
      </c>
      <c r="K518">
        <v>0</v>
      </c>
      <c r="M518">
        <v>0</v>
      </c>
      <c r="O518">
        <v>0</v>
      </c>
    </row>
    <row r="519" spans="3:18" x14ac:dyDescent="0.25">
      <c r="C519" t="s">
        <v>174</v>
      </c>
      <c r="D519" t="s">
        <v>176</v>
      </c>
      <c r="E519">
        <v>135200</v>
      </c>
      <c r="H519" t="s">
        <v>1241</v>
      </c>
      <c r="K519">
        <v>0</v>
      </c>
      <c r="M519">
        <v>0</v>
      </c>
      <c r="O519">
        <v>0</v>
      </c>
    </row>
    <row r="520" spans="3:18" x14ac:dyDescent="0.25">
      <c r="C520" t="s">
        <v>174</v>
      </c>
      <c r="D520" t="s">
        <v>176</v>
      </c>
      <c r="E520">
        <v>135450</v>
      </c>
      <c r="H520" t="s">
        <v>1242</v>
      </c>
      <c r="K520">
        <v>0</v>
      </c>
      <c r="M520">
        <v>0</v>
      </c>
      <c r="O520">
        <v>0</v>
      </c>
    </row>
    <row r="521" spans="3:18" x14ac:dyDescent="0.25">
      <c r="C521" t="s">
        <v>174</v>
      </c>
      <c r="D521" t="s">
        <v>176</v>
      </c>
      <c r="E521">
        <v>136253</v>
      </c>
      <c r="H521" t="s">
        <v>1243</v>
      </c>
      <c r="K521">
        <v>0</v>
      </c>
      <c r="M521">
        <v>0</v>
      </c>
      <c r="O521">
        <v>0</v>
      </c>
    </row>
    <row r="522" spans="3:18" x14ac:dyDescent="0.25">
      <c r="C522" t="s">
        <v>174</v>
      </c>
      <c r="D522" t="s">
        <v>176</v>
      </c>
      <c r="E522">
        <v>138000</v>
      </c>
      <c r="H522" t="s">
        <v>565</v>
      </c>
      <c r="K522">
        <v>0</v>
      </c>
      <c r="M522">
        <v>0</v>
      </c>
      <c r="O522">
        <v>0</v>
      </c>
    </row>
    <row r="523" spans="3:18" x14ac:dyDescent="0.25">
      <c r="C523" t="s">
        <v>174</v>
      </c>
      <c r="D523" t="s">
        <v>176</v>
      </c>
      <c r="E523">
        <v>138001</v>
      </c>
      <c r="H523" t="s">
        <v>566</v>
      </c>
      <c r="K523">
        <v>0</v>
      </c>
      <c r="M523">
        <v>0</v>
      </c>
      <c r="O523">
        <v>0</v>
      </c>
    </row>
    <row r="524" spans="3:18" x14ac:dyDescent="0.25">
      <c r="C524" t="s">
        <v>174</v>
      </c>
      <c r="D524" t="s">
        <v>176</v>
      </c>
      <c r="E524">
        <v>138002</v>
      </c>
      <c r="H524" t="s">
        <v>567</v>
      </c>
      <c r="K524">
        <v>0</v>
      </c>
      <c r="M524">
        <v>0</v>
      </c>
      <c r="O524">
        <v>0</v>
      </c>
    </row>
    <row r="525" spans="3:18" x14ac:dyDescent="0.25">
      <c r="C525" t="s">
        <v>174</v>
      </c>
      <c r="D525" t="s">
        <v>176</v>
      </c>
      <c r="E525">
        <v>138003</v>
      </c>
      <c r="H525" t="s">
        <v>568</v>
      </c>
      <c r="K525">
        <v>0</v>
      </c>
      <c r="M525">
        <v>0</v>
      </c>
      <c r="O525">
        <v>0</v>
      </c>
    </row>
    <row r="526" spans="3:18" x14ac:dyDescent="0.25">
      <c r="C526" t="s">
        <v>174</v>
      </c>
      <c r="D526" t="s">
        <v>176</v>
      </c>
      <c r="E526">
        <v>138010</v>
      </c>
      <c r="H526" t="s">
        <v>570</v>
      </c>
      <c r="K526">
        <v>0</v>
      </c>
      <c r="M526">
        <v>0</v>
      </c>
      <c r="O526">
        <v>0</v>
      </c>
    </row>
    <row r="527" spans="3:18" x14ac:dyDescent="0.25">
      <c r="C527" t="s">
        <v>174</v>
      </c>
      <c r="D527" t="s">
        <v>176</v>
      </c>
      <c r="E527">
        <v>138100</v>
      </c>
      <c r="H527" t="s">
        <v>571</v>
      </c>
      <c r="K527">
        <v>0</v>
      </c>
      <c r="M527">
        <v>0</v>
      </c>
      <c r="O527">
        <v>0</v>
      </c>
    </row>
    <row r="528" spans="3:18" x14ac:dyDescent="0.25">
      <c r="C528" t="s">
        <v>174</v>
      </c>
      <c r="D528" t="s">
        <v>176</v>
      </c>
      <c r="E528">
        <v>138200</v>
      </c>
      <c r="H528" t="s">
        <v>572</v>
      </c>
      <c r="K528">
        <v>0</v>
      </c>
      <c r="M528">
        <v>0</v>
      </c>
      <c r="O528">
        <v>0</v>
      </c>
    </row>
    <row r="529" spans="3:15" x14ac:dyDescent="0.25">
      <c r="C529" t="s">
        <v>174</v>
      </c>
      <c r="D529" t="s">
        <v>176</v>
      </c>
      <c r="E529">
        <v>138201</v>
      </c>
      <c r="H529" t="s">
        <v>1244</v>
      </c>
      <c r="K529">
        <v>0</v>
      </c>
      <c r="M529">
        <v>0</v>
      </c>
      <c r="O529">
        <v>0</v>
      </c>
    </row>
    <row r="530" spans="3:15" x14ac:dyDescent="0.25">
      <c r="C530" t="s">
        <v>174</v>
      </c>
      <c r="D530" t="s">
        <v>176</v>
      </c>
      <c r="E530">
        <v>138202</v>
      </c>
      <c r="H530" t="s">
        <v>1245</v>
      </c>
      <c r="K530">
        <v>0</v>
      </c>
      <c r="M530">
        <v>0</v>
      </c>
      <c r="O530">
        <v>0</v>
      </c>
    </row>
    <row r="531" spans="3:15" x14ac:dyDescent="0.25">
      <c r="C531" t="s">
        <v>174</v>
      </c>
      <c r="D531" t="s">
        <v>176</v>
      </c>
      <c r="E531">
        <v>138203</v>
      </c>
      <c r="H531" t="s">
        <v>1246</v>
      </c>
      <c r="K531">
        <v>0</v>
      </c>
      <c r="M531">
        <v>0</v>
      </c>
      <c r="O531">
        <v>0</v>
      </c>
    </row>
    <row r="532" spans="3:15" x14ac:dyDescent="0.25">
      <c r="C532" t="s">
        <v>174</v>
      </c>
      <c r="D532" t="s">
        <v>176</v>
      </c>
      <c r="E532">
        <v>138204</v>
      </c>
      <c r="H532" t="s">
        <v>1247</v>
      </c>
      <c r="K532">
        <v>0</v>
      </c>
      <c r="M532">
        <v>0</v>
      </c>
      <c r="O532">
        <v>0</v>
      </c>
    </row>
    <row r="533" spans="3:15" x14ac:dyDescent="0.25">
      <c r="C533" t="s">
        <v>174</v>
      </c>
      <c r="D533" t="s">
        <v>176</v>
      </c>
      <c r="E533">
        <v>138205</v>
      </c>
      <c r="H533" t="s">
        <v>573</v>
      </c>
      <c r="K533">
        <v>0</v>
      </c>
      <c r="M533">
        <v>0</v>
      </c>
      <c r="O533">
        <v>0</v>
      </c>
    </row>
    <row r="534" spans="3:15" x14ac:dyDescent="0.25">
      <c r="C534" t="s">
        <v>174</v>
      </c>
      <c r="D534" t="s">
        <v>176</v>
      </c>
      <c r="E534">
        <v>138206</v>
      </c>
      <c r="H534" t="s">
        <v>1248</v>
      </c>
      <c r="K534">
        <v>0</v>
      </c>
      <c r="M534">
        <v>0</v>
      </c>
      <c r="O534">
        <v>0</v>
      </c>
    </row>
    <row r="535" spans="3:15" x14ac:dyDescent="0.25">
      <c r="C535" t="s">
        <v>174</v>
      </c>
      <c r="D535" t="s">
        <v>176</v>
      </c>
      <c r="E535">
        <v>138207</v>
      </c>
      <c r="H535" t="s">
        <v>1249</v>
      </c>
      <c r="K535">
        <v>0</v>
      </c>
      <c r="M535">
        <v>0</v>
      </c>
      <c r="O535">
        <v>0</v>
      </c>
    </row>
    <row r="536" spans="3:15" x14ac:dyDescent="0.25">
      <c r="C536" t="s">
        <v>174</v>
      </c>
      <c r="D536" t="s">
        <v>176</v>
      </c>
      <c r="E536">
        <v>138208</v>
      </c>
      <c r="H536" t="s">
        <v>255</v>
      </c>
      <c r="K536">
        <v>0</v>
      </c>
      <c r="M536">
        <v>0</v>
      </c>
      <c r="O536">
        <v>0</v>
      </c>
    </row>
    <row r="537" spans="3:15" x14ac:dyDescent="0.25">
      <c r="C537" t="s">
        <v>174</v>
      </c>
      <c r="D537" t="s">
        <v>176</v>
      </c>
      <c r="E537">
        <v>138210</v>
      </c>
      <c r="H537" t="s">
        <v>1250</v>
      </c>
      <c r="K537">
        <v>0</v>
      </c>
      <c r="M537">
        <v>0</v>
      </c>
      <c r="O537">
        <v>0</v>
      </c>
    </row>
    <row r="538" spans="3:15" x14ac:dyDescent="0.25">
      <c r="C538" t="s">
        <v>174</v>
      </c>
      <c r="D538" t="s">
        <v>176</v>
      </c>
      <c r="E538">
        <v>138220</v>
      </c>
      <c r="H538" t="s">
        <v>1251</v>
      </c>
      <c r="K538">
        <v>0</v>
      </c>
      <c r="M538">
        <v>0</v>
      </c>
      <c r="O538">
        <v>0</v>
      </c>
    </row>
    <row r="539" spans="3:15" x14ac:dyDescent="0.25">
      <c r="C539" t="s">
        <v>174</v>
      </c>
      <c r="D539" t="s">
        <v>176</v>
      </c>
      <c r="E539">
        <v>138221</v>
      </c>
      <c r="H539" t="s">
        <v>1252</v>
      </c>
      <c r="K539">
        <v>0</v>
      </c>
      <c r="M539">
        <v>0</v>
      </c>
      <c r="O539">
        <v>0</v>
      </c>
    </row>
    <row r="540" spans="3:15" x14ac:dyDescent="0.25">
      <c r="C540" t="s">
        <v>174</v>
      </c>
      <c r="D540" t="s">
        <v>176</v>
      </c>
      <c r="E540">
        <v>138300</v>
      </c>
      <c r="H540" t="s">
        <v>1253</v>
      </c>
      <c r="K540">
        <v>0</v>
      </c>
      <c r="M540">
        <v>0</v>
      </c>
      <c r="O540">
        <v>0</v>
      </c>
    </row>
    <row r="541" spans="3:15" x14ac:dyDescent="0.25">
      <c r="C541" t="s">
        <v>174</v>
      </c>
      <c r="D541" t="s">
        <v>176</v>
      </c>
      <c r="E541">
        <v>138301</v>
      </c>
      <c r="H541" t="s">
        <v>1254</v>
      </c>
      <c r="K541">
        <v>0</v>
      </c>
      <c r="M541">
        <v>0</v>
      </c>
      <c r="O541">
        <v>0</v>
      </c>
    </row>
    <row r="542" spans="3:15" x14ac:dyDescent="0.25">
      <c r="C542" t="s">
        <v>174</v>
      </c>
      <c r="D542" t="s">
        <v>176</v>
      </c>
      <c r="E542">
        <v>138350</v>
      </c>
      <c r="H542" t="s">
        <v>1255</v>
      </c>
      <c r="K542">
        <v>0</v>
      </c>
      <c r="M542">
        <v>0</v>
      </c>
      <c r="O542">
        <v>0</v>
      </c>
    </row>
    <row r="543" spans="3:15" x14ac:dyDescent="0.25">
      <c r="C543" t="s">
        <v>174</v>
      </c>
      <c r="D543" t="s">
        <v>176</v>
      </c>
      <c r="E543">
        <v>138400</v>
      </c>
      <c r="H543" t="s">
        <v>1256</v>
      </c>
      <c r="K543">
        <v>0</v>
      </c>
      <c r="M543">
        <v>0</v>
      </c>
      <c r="O543">
        <v>0</v>
      </c>
    </row>
    <row r="544" spans="3:15" x14ac:dyDescent="0.25">
      <c r="C544" t="s">
        <v>174</v>
      </c>
      <c r="D544" t="s">
        <v>176</v>
      </c>
      <c r="E544">
        <v>138401</v>
      </c>
      <c r="H544" t="s">
        <v>579</v>
      </c>
      <c r="K544">
        <v>0</v>
      </c>
      <c r="M544">
        <v>0</v>
      </c>
      <c r="O544">
        <v>0</v>
      </c>
    </row>
    <row r="545" spans="3:15" x14ac:dyDescent="0.25">
      <c r="C545" t="s">
        <v>174</v>
      </c>
      <c r="D545" t="s">
        <v>176</v>
      </c>
      <c r="E545">
        <v>138402</v>
      </c>
      <c r="H545" t="s">
        <v>1257</v>
      </c>
      <c r="K545">
        <v>0</v>
      </c>
      <c r="M545">
        <v>0</v>
      </c>
      <c r="O545">
        <v>0</v>
      </c>
    </row>
    <row r="546" spans="3:15" x14ac:dyDescent="0.25">
      <c r="C546" t="s">
        <v>174</v>
      </c>
      <c r="D546" t="s">
        <v>176</v>
      </c>
      <c r="E546">
        <v>138403</v>
      </c>
      <c r="H546" t="s">
        <v>580</v>
      </c>
      <c r="K546">
        <v>0</v>
      </c>
      <c r="M546">
        <v>0</v>
      </c>
      <c r="O546">
        <v>0</v>
      </c>
    </row>
    <row r="547" spans="3:15" x14ac:dyDescent="0.25">
      <c r="C547" t="s">
        <v>174</v>
      </c>
      <c r="D547" t="s">
        <v>176</v>
      </c>
      <c r="E547">
        <v>138404</v>
      </c>
      <c r="H547" t="s">
        <v>581</v>
      </c>
      <c r="K547">
        <v>0</v>
      </c>
      <c r="M547">
        <v>0</v>
      </c>
      <c r="O547">
        <v>0</v>
      </c>
    </row>
    <row r="548" spans="3:15" x14ac:dyDescent="0.25">
      <c r="C548" t="s">
        <v>174</v>
      </c>
      <c r="D548" t="s">
        <v>176</v>
      </c>
      <c r="E548">
        <v>138405</v>
      </c>
      <c r="H548" t="s">
        <v>1258</v>
      </c>
      <c r="K548">
        <v>0</v>
      </c>
      <c r="M548">
        <v>0</v>
      </c>
      <c r="O548">
        <v>0</v>
      </c>
    </row>
    <row r="549" spans="3:15" x14ac:dyDescent="0.25">
      <c r="C549" t="s">
        <v>174</v>
      </c>
      <c r="D549" t="s">
        <v>176</v>
      </c>
      <c r="E549">
        <v>138406</v>
      </c>
      <c r="H549" t="s">
        <v>1259</v>
      </c>
      <c r="K549">
        <v>0</v>
      </c>
      <c r="M549">
        <v>0</v>
      </c>
      <c r="O549">
        <v>0</v>
      </c>
    </row>
    <row r="550" spans="3:15" x14ac:dyDescent="0.25">
      <c r="C550" t="s">
        <v>174</v>
      </c>
      <c r="D550" t="s">
        <v>176</v>
      </c>
      <c r="E550">
        <v>138407</v>
      </c>
      <c r="H550" t="s">
        <v>1260</v>
      </c>
      <c r="K550">
        <v>0</v>
      </c>
      <c r="M550">
        <v>0</v>
      </c>
      <c r="O550">
        <v>0</v>
      </c>
    </row>
    <row r="551" spans="3:15" x14ac:dyDescent="0.25">
      <c r="C551" t="s">
        <v>174</v>
      </c>
      <c r="D551" t="s">
        <v>176</v>
      </c>
      <c r="E551">
        <v>138408</v>
      </c>
      <c r="H551" t="s">
        <v>582</v>
      </c>
      <c r="K551">
        <v>0</v>
      </c>
      <c r="M551">
        <v>0</v>
      </c>
      <c r="O551">
        <v>0</v>
      </c>
    </row>
    <row r="552" spans="3:15" x14ac:dyDescent="0.25">
      <c r="C552" t="s">
        <v>174</v>
      </c>
      <c r="D552" t="s">
        <v>176</v>
      </c>
      <c r="E552">
        <v>138409</v>
      </c>
      <c r="H552" t="s">
        <v>583</v>
      </c>
      <c r="K552">
        <v>0</v>
      </c>
      <c r="M552">
        <v>0</v>
      </c>
      <c r="O552">
        <v>0</v>
      </c>
    </row>
    <row r="553" spans="3:15" x14ac:dyDescent="0.25">
      <c r="C553" t="s">
        <v>174</v>
      </c>
      <c r="D553" t="s">
        <v>176</v>
      </c>
      <c r="E553">
        <v>138410</v>
      </c>
      <c r="H553" t="s">
        <v>584</v>
      </c>
      <c r="K553">
        <v>0</v>
      </c>
      <c r="M553">
        <v>0</v>
      </c>
      <c r="O553">
        <v>0</v>
      </c>
    </row>
    <row r="554" spans="3:15" x14ac:dyDescent="0.25">
      <c r="C554" t="s">
        <v>174</v>
      </c>
      <c r="D554" t="s">
        <v>176</v>
      </c>
      <c r="E554">
        <v>138411</v>
      </c>
      <c r="H554" t="s">
        <v>1261</v>
      </c>
      <c r="K554">
        <v>0</v>
      </c>
      <c r="M554">
        <v>0</v>
      </c>
      <c r="O554">
        <v>0</v>
      </c>
    </row>
    <row r="555" spans="3:15" x14ac:dyDescent="0.25">
      <c r="C555" t="s">
        <v>174</v>
      </c>
      <c r="D555" t="s">
        <v>176</v>
      </c>
      <c r="E555">
        <v>138412</v>
      </c>
      <c r="H555" t="s">
        <v>1262</v>
      </c>
      <c r="K555">
        <v>0</v>
      </c>
      <c r="M555">
        <v>0</v>
      </c>
      <c r="O555">
        <v>0</v>
      </c>
    </row>
    <row r="556" spans="3:15" x14ac:dyDescent="0.25">
      <c r="C556" t="s">
        <v>174</v>
      </c>
      <c r="D556" t="s">
        <v>176</v>
      </c>
      <c r="E556">
        <v>138413</v>
      </c>
      <c r="H556" t="s">
        <v>1263</v>
      </c>
      <c r="K556">
        <v>0</v>
      </c>
      <c r="M556">
        <v>0</v>
      </c>
      <c r="O556">
        <v>0</v>
      </c>
    </row>
    <row r="557" spans="3:15" x14ac:dyDescent="0.25">
      <c r="C557" t="s">
        <v>174</v>
      </c>
      <c r="D557" t="s">
        <v>176</v>
      </c>
      <c r="E557">
        <v>138414</v>
      </c>
      <c r="H557" t="s">
        <v>585</v>
      </c>
      <c r="K557">
        <v>0</v>
      </c>
      <c r="M557">
        <v>0</v>
      </c>
      <c r="O557">
        <v>0</v>
      </c>
    </row>
    <row r="558" spans="3:15" x14ac:dyDescent="0.25">
      <c r="C558" t="s">
        <v>174</v>
      </c>
      <c r="D558" t="s">
        <v>176</v>
      </c>
      <c r="E558">
        <v>138415</v>
      </c>
      <c r="H558" t="s">
        <v>586</v>
      </c>
      <c r="K558">
        <v>0</v>
      </c>
      <c r="M558">
        <v>0</v>
      </c>
      <c r="O558">
        <v>0</v>
      </c>
    </row>
    <row r="559" spans="3:15" x14ac:dyDescent="0.25">
      <c r="C559" t="s">
        <v>174</v>
      </c>
      <c r="D559" t="s">
        <v>176</v>
      </c>
      <c r="E559">
        <v>139000</v>
      </c>
      <c r="H559" t="s">
        <v>1264</v>
      </c>
      <c r="K559">
        <v>0</v>
      </c>
      <c r="M559">
        <v>0</v>
      </c>
      <c r="O559">
        <v>0</v>
      </c>
    </row>
    <row r="560" spans="3:15" x14ac:dyDescent="0.25">
      <c r="C560" t="s">
        <v>174</v>
      </c>
      <c r="D560" t="s">
        <v>176</v>
      </c>
      <c r="E560">
        <v>1135200</v>
      </c>
      <c r="H560" t="s">
        <v>1241</v>
      </c>
      <c r="K560">
        <v>0</v>
      </c>
      <c r="M560">
        <v>0</v>
      </c>
      <c r="O560">
        <v>0</v>
      </c>
    </row>
    <row r="561" spans="3:18" x14ac:dyDescent="0.25">
      <c r="C561" t="s">
        <v>174</v>
      </c>
      <c r="D561" t="s">
        <v>176</v>
      </c>
      <c r="E561">
        <v>1136250</v>
      </c>
      <c r="H561" t="s">
        <v>1265</v>
      </c>
      <c r="K561">
        <v>0</v>
      </c>
      <c r="M561">
        <v>0</v>
      </c>
      <c r="O561">
        <v>0</v>
      </c>
    </row>
    <row r="562" spans="3:18" x14ac:dyDescent="0.25">
      <c r="C562" t="s">
        <v>174</v>
      </c>
      <c r="D562" t="s">
        <v>176</v>
      </c>
      <c r="E562">
        <v>1136251</v>
      </c>
      <c r="H562" t="s">
        <v>1266</v>
      </c>
      <c r="K562">
        <v>0</v>
      </c>
      <c r="M562">
        <v>0</v>
      </c>
      <c r="O562">
        <v>0</v>
      </c>
    </row>
    <row r="563" spans="3:18" x14ac:dyDescent="0.25">
      <c r="C563" t="s">
        <v>174</v>
      </c>
      <c r="D563" t="s">
        <v>176</v>
      </c>
      <c r="E563">
        <v>1138100</v>
      </c>
      <c r="H563" t="s">
        <v>250</v>
      </c>
      <c r="K563" s="40">
        <v>420950.85</v>
      </c>
      <c r="M563" s="40">
        <v>481086.68</v>
      </c>
      <c r="O563" s="40">
        <v>-60135.83</v>
      </c>
      <c r="Q563">
        <v>-12.5</v>
      </c>
    </row>
    <row r="564" spans="3:18" x14ac:dyDescent="0.25">
      <c r="C564" t="s">
        <v>174</v>
      </c>
      <c r="D564" t="s">
        <v>176</v>
      </c>
      <c r="E564">
        <v>1138216</v>
      </c>
      <c r="H564" t="s">
        <v>251</v>
      </c>
      <c r="K564" s="40">
        <v>-5262144.45</v>
      </c>
      <c r="M564" s="40">
        <v>-5641942.8799999999</v>
      </c>
      <c r="O564" s="40">
        <v>379798.43</v>
      </c>
      <c r="Q564">
        <v>6.7</v>
      </c>
    </row>
    <row r="565" spans="3:18" x14ac:dyDescent="0.25">
      <c r="C565" t="s">
        <v>174</v>
      </c>
      <c r="D565" t="s">
        <v>176</v>
      </c>
      <c r="E565">
        <v>1138410</v>
      </c>
      <c r="H565" t="s">
        <v>584</v>
      </c>
      <c r="K565">
        <v>0</v>
      </c>
      <c r="M565">
        <v>0</v>
      </c>
      <c r="O565">
        <v>0</v>
      </c>
    </row>
    <row r="566" spans="3:18" x14ac:dyDescent="0.25">
      <c r="C566" t="s">
        <v>174</v>
      </c>
      <c r="D566" t="s">
        <v>176</v>
      </c>
      <c r="E566">
        <v>1138800</v>
      </c>
      <c r="H566" t="s">
        <v>252</v>
      </c>
      <c r="K566" s="40">
        <v>294825.51</v>
      </c>
      <c r="M566" s="40">
        <v>295375.51</v>
      </c>
      <c r="O566">
        <v>-550</v>
      </c>
      <c r="Q566">
        <v>-0.2</v>
      </c>
    </row>
    <row r="567" spans="3:18" x14ac:dyDescent="0.25">
      <c r="C567" t="s">
        <v>174</v>
      </c>
      <c r="D567" t="s">
        <v>176</v>
      </c>
      <c r="E567">
        <v>1138810</v>
      </c>
      <c r="H567" t="s">
        <v>253</v>
      </c>
      <c r="K567" s="40">
        <v>537908.04</v>
      </c>
      <c r="M567" s="40">
        <v>397917.55</v>
      </c>
      <c r="O567" s="40">
        <v>139990.49</v>
      </c>
      <c r="Q567">
        <v>35.200000000000003</v>
      </c>
    </row>
    <row r="568" spans="3:18" x14ac:dyDescent="0.25">
      <c r="E568" t="s">
        <v>254</v>
      </c>
      <c r="K568" s="40">
        <v>-4008460.05</v>
      </c>
      <c r="M568" s="40">
        <v>-4467563.1399999997</v>
      </c>
      <c r="O568" s="40">
        <v>459103.09</v>
      </c>
      <c r="Q568">
        <v>10.3</v>
      </c>
      <c r="R568" t="s">
        <v>205</v>
      </c>
    </row>
    <row r="569" spans="3:18" x14ac:dyDescent="0.25">
      <c r="C569" t="s">
        <v>174</v>
      </c>
      <c r="D569" t="s">
        <v>176</v>
      </c>
      <c r="E569">
        <v>138209</v>
      </c>
      <c r="H569" t="s">
        <v>587</v>
      </c>
      <c r="K569">
        <v>0</v>
      </c>
      <c r="M569">
        <v>0</v>
      </c>
      <c r="O569">
        <v>0</v>
      </c>
    </row>
    <row r="570" spans="3:18" x14ac:dyDescent="0.25">
      <c r="C570" t="s">
        <v>174</v>
      </c>
      <c r="D570" t="s">
        <v>176</v>
      </c>
      <c r="E570">
        <v>1136200</v>
      </c>
      <c r="H570" t="s">
        <v>1267</v>
      </c>
      <c r="K570">
        <v>0</v>
      </c>
      <c r="M570">
        <v>0</v>
      </c>
      <c r="O570">
        <v>0</v>
      </c>
    </row>
    <row r="571" spans="3:18" x14ac:dyDescent="0.25">
      <c r="C571" t="s">
        <v>174</v>
      </c>
      <c r="D571" t="s">
        <v>176</v>
      </c>
      <c r="E571">
        <v>1138206</v>
      </c>
      <c r="H571" t="s">
        <v>1268</v>
      </c>
      <c r="K571">
        <v>0</v>
      </c>
      <c r="M571">
        <v>0</v>
      </c>
      <c r="O571">
        <v>0</v>
      </c>
    </row>
    <row r="572" spans="3:18" x14ac:dyDescent="0.25">
      <c r="C572" t="s">
        <v>174</v>
      </c>
      <c r="D572" t="s">
        <v>176</v>
      </c>
      <c r="E572">
        <v>1138208</v>
      </c>
      <c r="H572" t="s">
        <v>255</v>
      </c>
      <c r="K572" s="40">
        <v>68300.570000000007</v>
      </c>
      <c r="M572" s="40">
        <v>68300.570000000007</v>
      </c>
      <c r="O572">
        <v>0</v>
      </c>
    </row>
    <row r="573" spans="3:18" x14ac:dyDescent="0.25">
      <c r="C573" t="s">
        <v>174</v>
      </c>
      <c r="D573" t="s">
        <v>176</v>
      </c>
      <c r="E573">
        <v>1138209</v>
      </c>
      <c r="H573" t="s">
        <v>256</v>
      </c>
      <c r="K573" s="40">
        <v>4766969.08</v>
      </c>
      <c r="M573" s="40">
        <v>4637601.51</v>
      </c>
      <c r="O573" s="40">
        <v>129367.57</v>
      </c>
      <c r="Q573">
        <v>2.8</v>
      </c>
    </row>
    <row r="574" spans="3:18" x14ac:dyDescent="0.25">
      <c r="C574" t="s">
        <v>174</v>
      </c>
      <c r="D574" t="s">
        <v>176</v>
      </c>
      <c r="E574">
        <v>1138210</v>
      </c>
      <c r="H574" t="s">
        <v>257</v>
      </c>
      <c r="K574" s="40">
        <v>-30979.040000000001</v>
      </c>
      <c r="M574" s="40">
        <v>18623.759999999998</v>
      </c>
      <c r="O574" s="40">
        <v>-49602.8</v>
      </c>
      <c r="Q574">
        <v>-266.3</v>
      </c>
    </row>
    <row r="575" spans="3:18" x14ac:dyDescent="0.25">
      <c r="C575" t="s">
        <v>174</v>
      </c>
      <c r="D575" t="s">
        <v>176</v>
      </c>
      <c r="E575">
        <v>1138211</v>
      </c>
      <c r="H575" t="s">
        <v>1269</v>
      </c>
      <c r="K575">
        <v>0</v>
      </c>
      <c r="M575">
        <v>0</v>
      </c>
      <c r="O575">
        <v>0</v>
      </c>
    </row>
    <row r="576" spans="3:18" x14ac:dyDescent="0.25">
      <c r="C576" t="s">
        <v>174</v>
      </c>
      <c r="D576" t="s">
        <v>176</v>
      </c>
      <c r="E576">
        <v>1138212</v>
      </c>
      <c r="H576" t="s">
        <v>258</v>
      </c>
      <c r="K576">
        <v>56.19</v>
      </c>
      <c r="M576">
        <v>56.19</v>
      </c>
      <c r="O576">
        <v>0</v>
      </c>
    </row>
    <row r="577" spans="3:18" x14ac:dyDescent="0.25">
      <c r="C577" t="s">
        <v>174</v>
      </c>
      <c r="D577" t="s">
        <v>176</v>
      </c>
      <c r="E577">
        <v>1138702</v>
      </c>
      <c r="H577" t="s">
        <v>588</v>
      </c>
      <c r="K577">
        <v>0</v>
      </c>
      <c r="M577">
        <v>0</v>
      </c>
      <c r="O577">
        <v>0</v>
      </c>
    </row>
    <row r="578" spans="3:18" x14ac:dyDescent="0.25">
      <c r="E578" t="s">
        <v>259</v>
      </c>
      <c r="K578" s="40">
        <v>4804346.8</v>
      </c>
      <c r="M578" s="40">
        <v>4724582.03</v>
      </c>
      <c r="O578" s="40">
        <v>79764.77</v>
      </c>
      <c r="Q578">
        <v>1.7</v>
      </c>
      <c r="R578" t="s">
        <v>205</v>
      </c>
    </row>
    <row r="579" spans="3:18" x14ac:dyDescent="0.25">
      <c r="C579" t="s">
        <v>174</v>
      </c>
      <c r="D579" t="s">
        <v>176</v>
      </c>
      <c r="E579">
        <v>138800</v>
      </c>
      <c r="H579" t="s">
        <v>252</v>
      </c>
      <c r="K579">
        <v>0</v>
      </c>
      <c r="M579">
        <v>0</v>
      </c>
      <c r="O579">
        <v>0</v>
      </c>
    </row>
    <row r="580" spans="3:18" x14ac:dyDescent="0.25">
      <c r="E580" t="s">
        <v>590</v>
      </c>
      <c r="K580">
        <v>0</v>
      </c>
      <c r="M580">
        <v>0</v>
      </c>
      <c r="O580">
        <v>0</v>
      </c>
      <c r="R580" t="s">
        <v>205</v>
      </c>
    </row>
    <row r="581" spans="3:18" x14ac:dyDescent="0.25">
      <c r="C581" t="s">
        <v>174</v>
      </c>
      <c r="D581" t="s">
        <v>176</v>
      </c>
      <c r="E581">
        <v>136200</v>
      </c>
      <c r="H581" t="s">
        <v>1270</v>
      </c>
      <c r="K581">
        <v>0</v>
      </c>
      <c r="M581">
        <v>0</v>
      </c>
      <c r="O581">
        <v>0</v>
      </c>
    </row>
    <row r="582" spans="3:18" x14ac:dyDescent="0.25">
      <c r="K582">
        <v>0</v>
      </c>
      <c r="M582">
        <v>0</v>
      </c>
      <c r="O582">
        <v>0</v>
      </c>
      <c r="R582" t="s">
        <v>205</v>
      </c>
    </row>
    <row r="583" spans="3:18" x14ac:dyDescent="0.25">
      <c r="C583" t="s">
        <v>174</v>
      </c>
      <c r="D583" t="s">
        <v>176</v>
      </c>
      <c r="E583">
        <v>136250</v>
      </c>
      <c r="H583" t="s">
        <v>1271</v>
      </c>
      <c r="K583">
        <v>0</v>
      </c>
      <c r="M583">
        <v>0</v>
      </c>
      <c r="O583">
        <v>0</v>
      </c>
    </row>
    <row r="584" spans="3:18" x14ac:dyDescent="0.25">
      <c r="C584" t="s">
        <v>174</v>
      </c>
      <c r="D584" t="s">
        <v>176</v>
      </c>
      <c r="E584">
        <v>136251</v>
      </c>
      <c r="H584" t="s">
        <v>1272</v>
      </c>
      <c r="K584">
        <v>0</v>
      </c>
      <c r="M584">
        <v>0</v>
      </c>
      <c r="O584">
        <v>0</v>
      </c>
    </row>
    <row r="585" spans="3:18" x14ac:dyDescent="0.25">
      <c r="C585" t="s">
        <v>174</v>
      </c>
      <c r="D585" t="s">
        <v>176</v>
      </c>
      <c r="E585">
        <v>136252</v>
      </c>
      <c r="H585" t="s">
        <v>1273</v>
      </c>
      <c r="K585">
        <v>0</v>
      </c>
      <c r="M585">
        <v>0</v>
      </c>
      <c r="O585">
        <v>0</v>
      </c>
    </row>
    <row r="586" spans="3:18" x14ac:dyDescent="0.25">
      <c r="C586" t="s">
        <v>174</v>
      </c>
      <c r="D586" t="s">
        <v>176</v>
      </c>
      <c r="E586">
        <v>1136252</v>
      </c>
      <c r="H586" t="s">
        <v>1274</v>
      </c>
      <c r="K586">
        <v>0</v>
      </c>
      <c r="M586">
        <v>0</v>
      </c>
      <c r="O586">
        <v>0</v>
      </c>
    </row>
    <row r="587" spans="3:18" x14ac:dyDescent="0.25">
      <c r="C587" t="s">
        <v>174</v>
      </c>
      <c r="D587" t="s">
        <v>176</v>
      </c>
      <c r="E587">
        <v>1136253</v>
      </c>
      <c r="H587" t="s">
        <v>1275</v>
      </c>
      <c r="K587">
        <v>0</v>
      </c>
      <c r="M587">
        <v>0</v>
      </c>
      <c r="O587">
        <v>0</v>
      </c>
    </row>
    <row r="588" spans="3:18" x14ac:dyDescent="0.25">
      <c r="C588" t="s">
        <v>174</v>
      </c>
      <c r="D588" t="s">
        <v>176</v>
      </c>
      <c r="E588">
        <v>1136254</v>
      </c>
      <c r="H588" t="s">
        <v>1276</v>
      </c>
      <c r="K588">
        <v>0</v>
      </c>
      <c r="M588">
        <v>0</v>
      </c>
      <c r="O588">
        <v>0</v>
      </c>
    </row>
    <row r="589" spans="3:18" x14ac:dyDescent="0.25">
      <c r="C589" t="s">
        <v>174</v>
      </c>
      <c r="D589" t="s">
        <v>176</v>
      </c>
      <c r="E589">
        <v>1136255</v>
      </c>
      <c r="H589" t="s">
        <v>1277</v>
      </c>
      <c r="K589">
        <v>0</v>
      </c>
      <c r="M589">
        <v>0</v>
      </c>
      <c r="O589">
        <v>0</v>
      </c>
    </row>
    <row r="590" spans="3:18" x14ac:dyDescent="0.25">
      <c r="K590">
        <v>0</v>
      </c>
      <c r="M590">
        <v>0</v>
      </c>
      <c r="O590">
        <v>0</v>
      </c>
      <c r="R590" t="s">
        <v>205</v>
      </c>
    </row>
    <row r="591" spans="3:18" x14ac:dyDescent="0.25">
      <c r="C591" t="s">
        <v>174</v>
      </c>
      <c r="D591" t="s">
        <v>176</v>
      </c>
      <c r="E591">
        <v>199998</v>
      </c>
      <c r="H591" t="s">
        <v>1278</v>
      </c>
      <c r="K591">
        <v>0</v>
      </c>
      <c r="M591">
        <v>0</v>
      </c>
      <c r="O591">
        <v>0</v>
      </c>
    </row>
    <row r="592" spans="3:18" x14ac:dyDescent="0.25">
      <c r="C592" t="s">
        <v>174</v>
      </c>
      <c r="D592" t="s">
        <v>176</v>
      </c>
      <c r="E592">
        <v>199999</v>
      </c>
      <c r="H592" t="s">
        <v>1278</v>
      </c>
      <c r="K592">
        <v>0</v>
      </c>
      <c r="M592">
        <v>0</v>
      </c>
      <c r="O592">
        <v>0</v>
      </c>
    </row>
    <row r="593" spans="3:18" x14ac:dyDescent="0.25">
      <c r="K593">
        <v>0</v>
      </c>
      <c r="M593">
        <v>0</v>
      </c>
      <c r="O593">
        <v>0</v>
      </c>
      <c r="R593" t="s">
        <v>205</v>
      </c>
    </row>
    <row r="594" spans="3:18" x14ac:dyDescent="0.25">
      <c r="C594" t="s">
        <v>174</v>
      </c>
      <c r="D594" t="s">
        <v>176</v>
      </c>
      <c r="E594">
        <v>190000</v>
      </c>
      <c r="H594" t="s">
        <v>1279</v>
      </c>
      <c r="K594">
        <v>0</v>
      </c>
      <c r="M594">
        <v>0</v>
      </c>
      <c r="O594">
        <v>0</v>
      </c>
    </row>
    <row r="595" spans="3:18" x14ac:dyDescent="0.25">
      <c r="C595" t="s">
        <v>174</v>
      </c>
      <c r="D595" t="s">
        <v>176</v>
      </c>
      <c r="E595">
        <v>190001</v>
      </c>
      <c r="H595" t="s">
        <v>1280</v>
      </c>
      <c r="K595">
        <v>0</v>
      </c>
      <c r="M595">
        <v>0</v>
      </c>
      <c r="O595">
        <v>0</v>
      </c>
    </row>
    <row r="596" spans="3:18" x14ac:dyDescent="0.25">
      <c r="C596" t="s">
        <v>174</v>
      </c>
      <c r="D596" t="s">
        <v>176</v>
      </c>
      <c r="E596">
        <v>190002</v>
      </c>
      <c r="H596" t="s">
        <v>1281</v>
      </c>
      <c r="K596">
        <v>0</v>
      </c>
      <c r="M596">
        <v>0</v>
      </c>
      <c r="O596">
        <v>0</v>
      </c>
    </row>
    <row r="597" spans="3:18" x14ac:dyDescent="0.25">
      <c r="C597" t="s">
        <v>174</v>
      </c>
      <c r="D597" t="s">
        <v>176</v>
      </c>
      <c r="E597">
        <v>190003</v>
      </c>
      <c r="H597" t="s">
        <v>1282</v>
      </c>
      <c r="K597">
        <v>0</v>
      </c>
      <c r="M597">
        <v>0</v>
      </c>
      <c r="O597">
        <v>0</v>
      </c>
    </row>
    <row r="598" spans="3:18" x14ac:dyDescent="0.25">
      <c r="C598" t="s">
        <v>174</v>
      </c>
      <c r="D598" t="s">
        <v>176</v>
      </c>
      <c r="E598">
        <v>1135800</v>
      </c>
      <c r="H598" t="s">
        <v>592</v>
      </c>
      <c r="K598">
        <v>0</v>
      </c>
      <c r="M598">
        <v>0</v>
      </c>
      <c r="O598">
        <v>0</v>
      </c>
    </row>
    <row r="599" spans="3:18" x14ac:dyDescent="0.25">
      <c r="C599" t="s">
        <v>174</v>
      </c>
      <c r="D599" t="s">
        <v>176</v>
      </c>
      <c r="E599">
        <v>1135801</v>
      </c>
      <c r="H599" t="s">
        <v>1283</v>
      </c>
      <c r="K599">
        <v>0</v>
      </c>
      <c r="M599">
        <v>0</v>
      </c>
      <c r="O599">
        <v>0</v>
      </c>
    </row>
    <row r="600" spans="3:18" x14ac:dyDescent="0.25">
      <c r="C600" t="s">
        <v>174</v>
      </c>
      <c r="D600" t="s">
        <v>176</v>
      </c>
      <c r="E600">
        <v>1135806</v>
      </c>
      <c r="H600" t="s">
        <v>1284</v>
      </c>
      <c r="K600">
        <v>0</v>
      </c>
      <c r="M600">
        <v>0</v>
      </c>
      <c r="O600">
        <v>0</v>
      </c>
    </row>
    <row r="601" spans="3:18" x14ac:dyDescent="0.25">
      <c r="C601" t="s">
        <v>174</v>
      </c>
      <c r="D601" t="s">
        <v>176</v>
      </c>
      <c r="E601">
        <v>1138905</v>
      </c>
      <c r="H601" t="s">
        <v>260</v>
      </c>
      <c r="K601" s="40">
        <v>45969</v>
      </c>
      <c r="M601" s="40">
        <v>48719</v>
      </c>
      <c r="O601" s="40">
        <v>-2750</v>
      </c>
      <c r="Q601">
        <v>-5.6</v>
      </c>
    </row>
    <row r="602" spans="3:18" x14ac:dyDescent="0.25">
      <c r="E602" t="s">
        <v>261</v>
      </c>
      <c r="K602" s="40">
        <v>45969</v>
      </c>
      <c r="M602" s="40">
        <v>48719</v>
      </c>
      <c r="O602" s="40">
        <v>-2750</v>
      </c>
      <c r="Q602">
        <v>-5.6</v>
      </c>
      <c r="R602" t="s">
        <v>205</v>
      </c>
    </row>
    <row r="603" spans="3:18" x14ac:dyDescent="0.25">
      <c r="E603" t="s">
        <v>262</v>
      </c>
      <c r="K603" s="40">
        <v>3881160459.8699999</v>
      </c>
      <c r="M603" s="40">
        <v>3872785060.8499999</v>
      </c>
      <c r="O603" s="40">
        <v>8375399.0199999996</v>
      </c>
      <c r="Q603">
        <v>0.2</v>
      </c>
      <c r="R603" t="s">
        <v>201</v>
      </c>
    </row>
    <row r="604" spans="3:18" x14ac:dyDescent="0.25">
      <c r="E604" t="s">
        <v>263</v>
      </c>
    </row>
    <row r="605" spans="3:18" x14ac:dyDescent="0.25">
      <c r="C605" t="s">
        <v>174</v>
      </c>
      <c r="D605" t="s">
        <v>176</v>
      </c>
      <c r="E605">
        <v>2232001</v>
      </c>
      <c r="H605" t="s">
        <v>1285</v>
      </c>
      <c r="K605">
        <v>0</v>
      </c>
      <c r="M605">
        <v>0</v>
      </c>
      <c r="O605">
        <v>0</v>
      </c>
    </row>
    <row r="606" spans="3:18" x14ac:dyDescent="0.25">
      <c r="K606">
        <v>0</v>
      </c>
      <c r="M606">
        <v>0</v>
      </c>
      <c r="O606">
        <v>0</v>
      </c>
      <c r="R606" t="s">
        <v>205</v>
      </c>
    </row>
    <row r="607" spans="3:18" x14ac:dyDescent="0.25">
      <c r="C607" t="s">
        <v>174</v>
      </c>
      <c r="D607" t="s">
        <v>176</v>
      </c>
      <c r="E607">
        <v>2200443</v>
      </c>
      <c r="H607" t="s">
        <v>1286</v>
      </c>
      <c r="K607">
        <v>0</v>
      </c>
      <c r="M607">
        <v>0</v>
      </c>
      <c r="O607">
        <v>0</v>
      </c>
    </row>
    <row r="608" spans="3:18" x14ac:dyDescent="0.25">
      <c r="C608" t="s">
        <v>174</v>
      </c>
      <c r="D608" t="s">
        <v>176</v>
      </c>
      <c r="E608">
        <v>2200444</v>
      </c>
      <c r="H608" t="s">
        <v>264</v>
      </c>
      <c r="K608" s="40">
        <v>-967748.06</v>
      </c>
      <c r="M608" s="40">
        <v>-967748.06</v>
      </c>
      <c r="O608">
        <v>0</v>
      </c>
    </row>
    <row r="609" spans="3:18" x14ac:dyDescent="0.25">
      <c r="K609" s="40">
        <v>-967748.06</v>
      </c>
      <c r="M609" s="40">
        <v>-967748.06</v>
      </c>
      <c r="O609">
        <v>0</v>
      </c>
      <c r="R609" t="s">
        <v>205</v>
      </c>
    </row>
    <row r="610" spans="3:18" x14ac:dyDescent="0.25">
      <c r="C610" t="s">
        <v>174</v>
      </c>
      <c r="D610" t="s">
        <v>176</v>
      </c>
      <c r="E610">
        <v>228213</v>
      </c>
      <c r="H610" t="s">
        <v>595</v>
      </c>
      <c r="K610">
        <v>0</v>
      </c>
      <c r="M610">
        <v>0</v>
      </c>
      <c r="O610">
        <v>0</v>
      </c>
    </row>
    <row r="611" spans="3:18" x14ac:dyDescent="0.25">
      <c r="C611" t="s">
        <v>174</v>
      </c>
      <c r="D611" t="s">
        <v>176</v>
      </c>
      <c r="E611">
        <v>2228213</v>
      </c>
      <c r="H611" t="s">
        <v>595</v>
      </c>
      <c r="K611">
        <v>0</v>
      </c>
      <c r="M611">
        <v>0</v>
      </c>
      <c r="O611">
        <v>0</v>
      </c>
    </row>
    <row r="612" spans="3:18" x14ac:dyDescent="0.25">
      <c r="C612" t="s">
        <v>174</v>
      </c>
      <c r="D612" t="s">
        <v>176</v>
      </c>
      <c r="E612">
        <v>2228218</v>
      </c>
      <c r="H612" t="s">
        <v>1287</v>
      </c>
      <c r="K612">
        <v>0</v>
      </c>
      <c r="M612">
        <v>0</v>
      </c>
      <c r="O612">
        <v>0</v>
      </c>
    </row>
    <row r="613" spans="3:18" x14ac:dyDescent="0.25">
      <c r="K613">
        <v>0</v>
      </c>
      <c r="M613">
        <v>0</v>
      </c>
      <c r="O613">
        <v>0</v>
      </c>
      <c r="R613" t="s">
        <v>205</v>
      </c>
    </row>
    <row r="614" spans="3:18" x14ac:dyDescent="0.25">
      <c r="C614" t="s">
        <v>174</v>
      </c>
      <c r="D614" t="s">
        <v>176</v>
      </c>
      <c r="E614">
        <v>251000</v>
      </c>
      <c r="H614" t="s">
        <v>1288</v>
      </c>
      <c r="K614">
        <v>0</v>
      </c>
      <c r="M614">
        <v>0</v>
      </c>
      <c r="O614">
        <v>0</v>
      </c>
    </row>
    <row r="615" spans="3:18" x14ac:dyDescent="0.25">
      <c r="C615" t="s">
        <v>174</v>
      </c>
      <c r="D615" t="s">
        <v>176</v>
      </c>
      <c r="E615">
        <v>251001</v>
      </c>
      <c r="H615" t="s">
        <v>1289</v>
      </c>
      <c r="K615">
        <v>0</v>
      </c>
      <c r="M615">
        <v>0</v>
      </c>
      <c r="O615">
        <v>0</v>
      </c>
    </row>
    <row r="616" spans="3:18" x14ac:dyDescent="0.25">
      <c r="C616" t="s">
        <v>174</v>
      </c>
      <c r="D616" t="s">
        <v>176</v>
      </c>
      <c r="E616">
        <v>251002</v>
      </c>
      <c r="H616" t="s">
        <v>1290</v>
      </c>
      <c r="K616">
        <v>0</v>
      </c>
      <c r="M616">
        <v>0</v>
      </c>
      <c r="O616">
        <v>0</v>
      </c>
    </row>
    <row r="617" spans="3:18" x14ac:dyDescent="0.25">
      <c r="C617" t="s">
        <v>174</v>
      </c>
      <c r="D617" t="s">
        <v>176</v>
      </c>
      <c r="E617">
        <v>252000</v>
      </c>
      <c r="H617" t="s">
        <v>1291</v>
      </c>
      <c r="K617">
        <v>0</v>
      </c>
      <c r="M617">
        <v>0</v>
      </c>
      <c r="O617">
        <v>0</v>
      </c>
    </row>
    <row r="618" spans="3:18" x14ac:dyDescent="0.25">
      <c r="C618" t="s">
        <v>174</v>
      </c>
      <c r="D618" t="s">
        <v>176</v>
      </c>
      <c r="E618">
        <v>253000</v>
      </c>
      <c r="H618" t="s">
        <v>1292</v>
      </c>
      <c r="K618">
        <v>0</v>
      </c>
      <c r="M618">
        <v>0</v>
      </c>
      <c r="O618">
        <v>0</v>
      </c>
    </row>
    <row r="619" spans="3:18" x14ac:dyDescent="0.25">
      <c r="C619" t="s">
        <v>174</v>
      </c>
      <c r="D619" t="s">
        <v>176</v>
      </c>
      <c r="E619">
        <v>254000</v>
      </c>
      <c r="H619" t="s">
        <v>1293</v>
      </c>
      <c r="K619">
        <v>0</v>
      </c>
      <c r="M619">
        <v>0</v>
      </c>
      <c r="O619">
        <v>0</v>
      </c>
    </row>
    <row r="620" spans="3:18" x14ac:dyDescent="0.25">
      <c r="K620">
        <v>0</v>
      </c>
      <c r="M620">
        <v>0</v>
      </c>
      <c r="O620">
        <v>0</v>
      </c>
      <c r="R620" t="s">
        <v>205</v>
      </c>
    </row>
    <row r="621" spans="3:18" x14ac:dyDescent="0.25">
      <c r="C621" t="s">
        <v>174</v>
      </c>
      <c r="D621" t="s">
        <v>176</v>
      </c>
      <c r="E621">
        <v>200000</v>
      </c>
      <c r="H621" t="s">
        <v>265</v>
      </c>
      <c r="K621">
        <v>0</v>
      </c>
      <c r="M621">
        <v>0</v>
      </c>
      <c r="O621">
        <v>0</v>
      </c>
    </row>
    <row r="622" spans="3:18" x14ac:dyDescent="0.25">
      <c r="C622" t="s">
        <v>174</v>
      </c>
      <c r="D622" t="s">
        <v>176</v>
      </c>
      <c r="E622">
        <v>2200000</v>
      </c>
      <c r="H622" t="s">
        <v>265</v>
      </c>
      <c r="K622" s="40">
        <v>-3867</v>
      </c>
      <c r="M622" s="40">
        <v>-3867</v>
      </c>
      <c r="O622">
        <v>0</v>
      </c>
    </row>
    <row r="623" spans="3:18" x14ac:dyDescent="0.25">
      <c r="E623" t="s">
        <v>266</v>
      </c>
      <c r="K623" s="40">
        <v>-3867</v>
      </c>
      <c r="M623" s="40">
        <v>-3867</v>
      </c>
      <c r="O623">
        <v>0</v>
      </c>
      <c r="R623" t="s">
        <v>205</v>
      </c>
    </row>
    <row r="624" spans="3:18" x14ac:dyDescent="0.25">
      <c r="C624" t="s">
        <v>174</v>
      </c>
      <c r="D624" t="s">
        <v>176</v>
      </c>
      <c r="E624">
        <v>200002</v>
      </c>
      <c r="H624" t="s">
        <v>267</v>
      </c>
      <c r="K624">
        <v>0</v>
      </c>
      <c r="M624">
        <v>0</v>
      </c>
      <c r="O624">
        <v>0</v>
      </c>
    </row>
    <row r="625" spans="3:18" x14ac:dyDescent="0.25">
      <c r="C625" t="s">
        <v>174</v>
      </c>
      <c r="D625" t="s">
        <v>176</v>
      </c>
      <c r="E625">
        <v>2200002</v>
      </c>
      <c r="H625" t="s">
        <v>267</v>
      </c>
      <c r="K625">
        <v>-550</v>
      </c>
      <c r="M625">
        <v>-550</v>
      </c>
      <c r="O625">
        <v>0</v>
      </c>
    </row>
    <row r="626" spans="3:18" x14ac:dyDescent="0.25">
      <c r="E626" t="s">
        <v>268</v>
      </c>
      <c r="K626">
        <v>-550</v>
      </c>
      <c r="M626">
        <v>-550</v>
      </c>
      <c r="O626">
        <v>0</v>
      </c>
      <c r="R626" t="s">
        <v>205</v>
      </c>
    </row>
    <row r="627" spans="3:18" x14ac:dyDescent="0.25">
      <c r="C627" t="s">
        <v>174</v>
      </c>
      <c r="D627" t="s">
        <v>176</v>
      </c>
      <c r="E627">
        <v>200004</v>
      </c>
      <c r="H627" t="s">
        <v>269</v>
      </c>
      <c r="K627">
        <v>0</v>
      </c>
      <c r="M627">
        <v>0</v>
      </c>
      <c r="O627">
        <v>0</v>
      </c>
    </row>
    <row r="628" spans="3:18" x14ac:dyDescent="0.25">
      <c r="C628" t="s">
        <v>174</v>
      </c>
      <c r="D628" t="s">
        <v>176</v>
      </c>
      <c r="E628">
        <v>220903</v>
      </c>
      <c r="H628" t="s">
        <v>270</v>
      </c>
      <c r="K628">
        <v>0</v>
      </c>
      <c r="M628">
        <v>0</v>
      </c>
      <c r="O628">
        <v>0</v>
      </c>
    </row>
    <row r="629" spans="3:18" x14ac:dyDescent="0.25">
      <c r="C629" t="s">
        <v>174</v>
      </c>
      <c r="D629" t="s">
        <v>176</v>
      </c>
      <c r="E629">
        <v>2200004</v>
      </c>
      <c r="H629" t="s">
        <v>269</v>
      </c>
      <c r="K629" s="40">
        <v>-12499003.27</v>
      </c>
      <c r="M629" s="40">
        <v>-13049660.390000001</v>
      </c>
      <c r="O629" s="40">
        <v>550657.12</v>
      </c>
      <c r="Q629">
        <v>4.2</v>
      </c>
    </row>
    <row r="630" spans="3:18" x14ac:dyDescent="0.25">
      <c r="C630" t="s">
        <v>174</v>
      </c>
      <c r="D630" t="s">
        <v>176</v>
      </c>
      <c r="E630">
        <v>2220903</v>
      </c>
      <c r="H630" t="s">
        <v>270</v>
      </c>
      <c r="K630" s="40">
        <v>179889.87</v>
      </c>
      <c r="M630" s="40">
        <v>168199.62</v>
      </c>
      <c r="O630" s="40">
        <v>11690.25</v>
      </c>
      <c r="Q630">
        <v>7</v>
      </c>
    </row>
    <row r="631" spans="3:18" x14ac:dyDescent="0.25">
      <c r="E631" t="s">
        <v>269</v>
      </c>
      <c r="K631" s="40">
        <v>-12319113.4</v>
      </c>
      <c r="M631" s="40">
        <v>-12881460.77</v>
      </c>
      <c r="O631" s="40">
        <v>562347.37</v>
      </c>
      <c r="Q631">
        <v>4.4000000000000004</v>
      </c>
      <c r="R631" t="s">
        <v>205</v>
      </c>
    </row>
    <row r="632" spans="3:18" x14ac:dyDescent="0.25">
      <c r="C632" t="s">
        <v>174</v>
      </c>
      <c r="D632" t="s">
        <v>176</v>
      </c>
      <c r="E632">
        <v>200800</v>
      </c>
      <c r="H632" t="s">
        <v>1294</v>
      </c>
      <c r="K632">
        <v>0</v>
      </c>
      <c r="M632">
        <v>0</v>
      </c>
      <c r="O632">
        <v>0</v>
      </c>
    </row>
    <row r="633" spans="3:18" x14ac:dyDescent="0.25">
      <c r="C633" t="s">
        <v>174</v>
      </c>
      <c r="D633" t="s">
        <v>176</v>
      </c>
      <c r="E633">
        <v>200801</v>
      </c>
      <c r="H633" t="s">
        <v>1295</v>
      </c>
      <c r="K633">
        <v>0</v>
      </c>
      <c r="M633">
        <v>0</v>
      </c>
      <c r="O633">
        <v>0</v>
      </c>
    </row>
    <row r="634" spans="3:18" x14ac:dyDescent="0.25">
      <c r="C634" t="s">
        <v>174</v>
      </c>
      <c r="D634" t="s">
        <v>176</v>
      </c>
      <c r="E634">
        <v>200802</v>
      </c>
      <c r="H634" t="s">
        <v>1296</v>
      </c>
      <c r="K634">
        <v>0</v>
      </c>
      <c r="M634">
        <v>0</v>
      </c>
      <c r="O634">
        <v>0</v>
      </c>
    </row>
    <row r="635" spans="3:18" x14ac:dyDescent="0.25">
      <c r="C635" t="s">
        <v>174</v>
      </c>
      <c r="D635" t="s">
        <v>176</v>
      </c>
      <c r="E635">
        <v>200803</v>
      </c>
      <c r="H635" t="s">
        <v>1297</v>
      </c>
      <c r="K635">
        <v>0</v>
      </c>
      <c r="M635">
        <v>0</v>
      </c>
      <c r="O635">
        <v>0</v>
      </c>
    </row>
    <row r="636" spans="3:18" x14ac:dyDescent="0.25">
      <c r="C636" t="s">
        <v>174</v>
      </c>
      <c r="D636" t="s">
        <v>176</v>
      </c>
      <c r="E636">
        <v>200804</v>
      </c>
      <c r="H636" t="s">
        <v>1298</v>
      </c>
      <c r="K636">
        <v>0</v>
      </c>
      <c r="M636">
        <v>0</v>
      </c>
      <c r="O636">
        <v>0</v>
      </c>
    </row>
    <row r="637" spans="3:18" x14ac:dyDescent="0.25">
      <c r="C637" t="s">
        <v>174</v>
      </c>
      <c r="D637" t="s">
        <v>176</v>
      </c>
      <c r="E637">
        <v>200805</v>
      </c>
      <c r="H637" t="s">
        <v>1294</v>
      </c>
      <c r="K637">
        <v>0</v>
      </c>
      <c r="M637">
        <v>0</v>
      </c>
      <c r="O637">
        <v>0</v>
      </c>
    </row>
    <row r="638" spans="3:18" x14ac:dyDescent="0.25">
      <c r="C638" t="s">
        <v>174</v>
      </c>
      <c r="D638" t="s">
        <v>176</v>
      </c>
      <c r="E638">
        <v>200806</v>
      </c>
      <c r="H638" t="s">
        <v>1295</v>
      </c>
      <c r="K638">
        <v>0</v>
      </c>
      <c r="M638">
        <v>0</v>
      </c>
      <c r="O638">
        <v>0</v>
      </c>
    </row>
    <row r="639" spans="3:18" x14ac:dyDescent="0.25">
      <c r="C639" t="s">
        <v>174</v>
      </c>
      <c r="D639" t="s">
        <v>176</v>
      </c>
      <c r="E639">
        <v>200807</v>
      </c>
      <c r="H639" t="s">
        <v>1296</v>
      </c>
      <c r="K639">
        <v>0</v>
      </c>
      <c r="M639">
        <v>0</v>
      </c>
      <c r="O639">
        <v>0</v>
      </c>
    </row>
    <row r="640" spans="3:18" x14ac:dyDescent="0.25">
      <c r="C640" t="s">
        <v>174</v>
      </c>
      <c r="D640" t="s">
        <v>176</v>
      </c>
      <c r="E640">
        <v>200808</v>
      </c>
      <c r="H640" t="s">
        <v>1297</v>
      </c>
      <c r="K640">
        <v>0</v>
      </c>
      <c r="M640">
        <v>0</v>
      </c>
      <c r="O640">
        <v>0</v>
      </c>
    </row>
    <row r="641" spans="3:18" x14ac:dyDescent="0.25">
      <c r="C641" t="s">
        <v>174</v>
      </c>
      <c r="D641" t="s">
        <v>176</v>
      </c>
      <c r="E641">
        <v>200809</v>
      </c>
      <c r="H641" t="s">
        <v>1298</v>
      </c>
      <c r="K641">
        <v>0</v>
      </c>
      <c r="M641">
        <v>0</v>
      </c>
      <c r="O641">
        <v>0</v>
      </c>
    </row>
    <row r="642" spans="3:18" x14ac:dyDescent="0.25">
      <c r="E642" t="s">
        <v>1299</v>
      </c>
      <c r="K642">
        <v>0</v>
      </c>
      <c r="M642">
        <v>0</v>
      </c>
      <c r="O642">
        <v>0</v>
      </c>
      <c r="R642" t="s">
        <v>205</v>
      </c>
    </row>
    <row r="643" spans="3:18" x14ac:dyDescent="0.25">
      <c r="C643" t="s">
        <v>174</v>
      </c>
      <c r="D643" t="s">
        <v>176</v>
      </c>
      <c r="E643">
        <v>200900</v>
      </c>
      <c r="H643" t="s">
        <v>1300</v>
      </c>
      <c r="K643">
        <v>0</v>
      </c>
      <c r="M643">
        <v>0</v>
      </c>
      <c r="O643">
        <v>0</v>
      </c>
    </row>
    <row r="644" spans="3:18" x14ac:dyDescent="0.25">
      <c r="C644" t="s">
        <v>174</v>
      </c>
      <c r="D644" t="s">
        <v>176</v>
      </c>
      <c r="E644">
        <v>200901</v>
      </c>
      <c r="H644" t="s">
        <v>1301</v>
      </c>
      <c r="K644">
        <v>0</v>
      </c>
      <c r="M644">
        <v>0</v>
      </c>
      <c r="O644">
        <v>0</v>
      </c>
    </row>
    <row r="645" spans="3:18" x14ac:dyDescent="0.25">
      <c r="C645" t="s">
        <v>174</v>
      </c>
      <c r="D645" t="s">
        <v>176</v>
      </c>
      <c r="E645">
        <v>200902</v>
      </c>
      <c r="H645" t="s">
        <v>1302</v>
      </c>
      <c r="K645">
        <v>0</v>
      </c>
      <c r="M645">
        <v>0</v>
      </c>
      <c r="O645">
        <v>0</v>
      </c>
    </row>
    <row r="646" spans="3:18" x14ac:dyDescent="0.25">
      <c r="C646" t="s">
        <v>174</v>
      </c>
      <c r="D646" t="s">
        <v>176</v>
      </c>
      <c r="E646">
        <v>200903</v>
      </c>
      <c r="H646" t="s">
        <v>1303</v>
      </c>
      <c r="K646">
        <v>0</v>
      </c>
      <c r="M646">
        <v>0</v>
      </c>
      <c r="O646">
        <v>0</v>
      </c>
    </row>
    <row r="647" spans="3:18" x14ac:dyDescent="0.25">
      <c r="C647" t="s">
        <v>174</v>
      </c>
      <c r="D647" t="s">
        <v>176</v>
      </c>
      <c r="E647">
        <v>200904</v>
      </c>
      <c r="H647" t="s">
        <v>1304</v>
      </c>
      <c r="K647">
        <v>0</v>
      </c>
      <c r="M647">
        <v>0</v>
      </c>
      <c r="O647">
        <v>0</v>
      </c>
    </row>
    <row r="648" spans="3:18" x14ac:dyDescent="0.25">
      <c r="C648" t="s">
        <v>174</v>
      </c>
      <c r="D648" t="s">
        <v>176</v>
      </c>
      <c r="E648">
        <v>200905</v>
      </c>
      <c r="H648" t="s">
        <v>1305</v>
      </c>
      <c r="K648">
        <v>0</v>
      </c>
      <c r="M648">
        <v>0</v>
      </c>
      <c r="O648">
        <v>0</v>
      </c>
    </row>
    <row r="649" spans="3:18" x14ac:dyDescent="0.25">
      <c r="C649" t="s">
        <v>174</v>
      </c>
      <c r="D649" t="s">
        <v>176</v>
      </c>
      <c r="E649">
        <v>200906</v>
      </c>
      <c r="H649" t="s">
        <v>1306</v>
      </c>
      <c r="K649">
        <v>0</v>
      </c>
      <c r="M649">
        <v>0</v>
      </c>
      <c r="O649">
        <v>0</v>
      </c>
    </row>
    <row r="650" spans="3:18" x14ac:dyDescent="0.25">
      <c r="C650" t="s">
        <v>174</v>
      </c>
      <c r="D650" t="s">
        <v>176</v>
      </c>
      <c r="E650">
        <v>200907</v>
      </c>
      <c r="H650" t="s">
        <v>1307</v>
      </c>
      <c r="K650">
        <v>0</v>
      </c>
      <c r="M650">
        <v>0</v>
      </c>
      <c r="O650">
        <v>0</v>
      </c>
    </row>
    <row r="651" spans="3:18" x14ac:dyDescent="0.25">
      <c r="C651" t="s">
        <v>174</v>
      </c>
      <c r="D651" t="s">
        <v>176</v>
      </c>
      <c r="E651">
        <v>200908</v>
      </c>
      <c r="H651" t="s">
        <v>1308</v>
      </c>
      <c r="K651">
        <v>0</v>
      </c>
      <c r="M651">
        <v>0</v>
      </c>
      <c r="O651">
        <v>0</v>
      </c>
    </row>
    <row r="652" spans="3:18" x14ac:dyDescent="0.25">
      <c r="C652" t="s">
        <v>174</v>
      </c>
      <c r="D652" t="s">
        <v>176</v>
      </c>
      <c r="E652">
        <v>200909</v>
      </c>
      <c r="H652" t="s">
        <v>1309</v>
      </c>
      <c r="K652">
        <v>0</v>
      </c>
      <c r="M652">
        <v>0</v>
      </c>
      <c r="O652">
        <v>0</v>
      </c>
    </row>
    <row r="653" spans="3:18" x14ac:dyDescent="0.25">
      <c r="C653" t="s">
        <v>174</v>
      </c>
      <c r="D653" t="s">
        <v>176</v>
      </c>
      <c r="E653">
        <v>200922</v>
      </c>
      <c r="H653" t="s">
        <v>1302</v>
      </c>
      <c r="K653">
        <v>0</v>
      </c>
      <c r="M653">
        <v>0</v>
      </c>
      <c r="O653">
        <v>0</v>
      </c>
    </row>
    <row r="654" spans="3:18" x14ac:dyDescent="0.25">
      <c r="C654" t="s">
        <v>174</v>
      </c>
      <c r="D654" t="s">
        <v>176</v>
      </c>
      <c r="E654">
        <v>200923</v>
      </c>
      <c r="H654" t="s">
        <v>1303</v>
      </c>
      <c r="K654">
        <v>0</v>
      </c>
      <c r="M654">
        <v>0</v>
      </c>
      <c r="O654">
        <v>0</v>
      </c>
    </row>
    <row r="655" spans="3:18" x14ac:dyDescent="0.25">
      <c r="C655" t="s">
        <v>174</v>
      </c>
      <c r="D655" t="s">
        <v>176</v>
      </c>
      <c r="E655">
        <v>200924</v>
      </c>
      <c r="H655" t="s">
        <v>1304</v>
      </c>
      <c r="K655">
        <v>0</v>
      </c>
      <c r="M655">
        <v>0</v>
      </c>
      <c r="O655">
        <v>0</v>
      </c>
    </row>
    <row r="656" spans="3:18" x14ac:dyDescent="0.25">
      <c r="C656" t="s">
        <v>174</v>
      </c>
      <c r="D656" t="s">
        <v>176</v>
      </c>
      <c r="E656">
        <v>200925</v>
      </c>
      <c r="H656" t="s">
        <v>1305</v>
      </c>
      <c r="K656">
        <v>0</v>
      </c>
      <c r="M656">
        <v>0</v>
      </c>
      <c r="O656">
        <v>0</v>
      </c>
    </row>
    <row r="657" spans="3:15" x14ac:dyDescent="0.25">
      <c r="C657" t="s">
        <v>174</v>
      </c>
      <c r="D657" t="s">
        <v>176</v>
      </c>
      <c r="E657">
        <v>200926</v>
      </c>
      <c r="H657" t="s">
        <v>1306</v>
      </c>
      <c r="K657">
        <v>0</v>
      </c>
      <c r="M657">
        <v>0</v>
      </c>
      <c r="O657">
        <v>0</v>
      </c>
    </row>
    <row r="658" spans="3:15" x14ac:dyDescent="0.25">
      <c r="C658" t="s">
        <v>174</v>
      </c>
      <c r="D658" t="s">
        <v>176</v>
      </c>
      <c r="E658">
        <v>200927</v>
      </c>
      <c r="H658" t="s">
        <v>1307</v>
      </c>
      <c r="K658">
        <v>0</v>
      </c>
      <c r="M658">
        <v>0</v>
      </c>
      <c r="O658">
        <v>0</v>
      </c>
    </row>
    <row r="659" spans="3:15" x14ac:dyDescent="0.25">
      <c r="C659" t="s">
        <v>174</v>
      </c>
      <c r="D659" t="s">
        <v>176</v>
      </c>
      <c r="E659">
        <v>200928</v>
      </c>
      <c r="H659" t="s">
        <v>1308</v>
      </c>
      <c r="K659">
        <v>0</v>
      </c>
      <c r="M659">
        <v>0</v>
      </c>
      <c r="O659">
        <v>0</v>
      </c>
    </row>
    <row r="660" spans="3:15" x14ac:dyDescent="0.25">
      <c r="C660" t="s">
        <v>174</v>
      </c>
      <c r="D660" t="s">
        <v>176</v>
      </c>
      <c r="E660">
        <v>200929</v>
      </c>
      <c r="H660" t="s">
        <v>1309</v>
      </c>
      <c r="K660">
        <v>0</v>
      </c>
      <c r="M660">
        <v>0</v>
      </c>
      <c r="O660">
        <v>0</v>
      </c>
    </row>
    <row r="661" spans="3:15" x14ac:dyDescent="0.25">
      <c r="C661" t="s">
        <v>174</v>
      </c>
      <c r="D661" t="s">
        <v>176</v>
      </c>
      <c r="E661">
        <v>200950</v>
      </c>
      <c r="H661" t="s">
        <v>1310</v>
      </c>
      <c r="K661">
        <v>0</v>
      </c>
      <c r="M661">
        <v>0</v>
      </c>
      <c r="O661">
        <v>0</v>
      </c>
    </row>
    <row r="662" spans="3:15" x14ac:dyDescent="0.25">
      <c r="C662" t="s">
        <v>174</v>
      </c>
      <c r="D662" t="s">
        <v>176</v>
      </c>
      <c r="E662">
        <v>200951</v>
      </c>
      <c r="H662" t="s">
        <v>1311</v>
      </c>
      <c r="K662">
        <v>0</v>
      </c>
      <c r="M662">
        <v>0</v>
      </c>
      <c r="O662">
        <v>0</v>
      </c>
    </row>
    <row r="663" spans="3:15" x14ac:dyDescent="0.25">
      <c r="C663" t="s">
        <v>174</v>
      </c>
      <c r="D663" t="s">
        <v>176</v>
      </c>
      <c r="E663">
        <v>200952</v>
      </c>
      <c r="H663" t="s">
        <v>1312</v>
      </c>
      <c r="K663">
        <v>0</v>
      </c>
      <c r="M663">
        <v>0</v>
      </c>
      <c r="O663">
        <v>0</v>
      </c>
    </row>
    <row r="664" spans="3:15" x14ac:dyDescent="0.25">
      <c r="C664" t="s">
        <v>174</v>
      </c>
      <c r="D664" t="s">
        <v>176</v>
      </c>
      <c r="E664">
        <v>200953</v>
      </c>
      <c r="H664" t="s">
        <v>1313</v>
      </c>
      <c r="K664">
        <v>0</v>
      </c>
      <c r="M664">
        <v>0</v>
      </c>
      <c r="O664">
        <v>0</v>
      </c>
    </row>
    <row r="665" spans="3:15" x14ac:dyDescent="0.25">
      <c r="C665" t="s">
        <v>174</v>
      </c>
      <c r="D665" t="s">
        <v>176</v>
      </c>
      <c r="E665">
        <v>200954</v>
      </c>
      <c r="H665" t="s">
        <v>1314</v>
      </c>
      <c r="K665">
        <v>0</v>
      </c>
      <c r="M665">
        <v>0</v>
      </c>
      <c r="O665">
        <v>0</v>
      </c>
    </row>
    <row r="666" spans="3:15" x14ac:dyDescent="0.25">
      <c r="C666" t="s">
        <v>174</v>
      </c>
      <c r="D666" t="s">
        <v>176</v>
      </c>
      <c r="E666">
        <v>200955</v>
      </c>
      <c r="H666" t="s">
        <v>1315</v>
      </c>
      <c r="K666">
        <v>0</v>
      </c>
      <c r="M666">
        <v>0</v>
      </c>
      <c r="O666">
        <v>0</v>
      </c>
    </row>
    <row r="667" spans="3:15" x14ac:dyDescent="0.25">
      <c r="C667" t="s">
        <v>174</v>
      </c>
      <c r="D667" t="s">
        <v>176</v>
      </c>
      <c r="E667">
        <v>200956</v>
      </c>
      <c r="H667" t="s">
        <v>1316</v>
      </c>
      <c r="K667">
        <v>0</v>
      </c>
      <c r="M667">
        <v>0</v>
      </c>
      <c r="O667">
        <v>0</v>
      </c>
    </row>
    <row r="668" spans="3:15" x14ac:dyDescent="0.25">
      <c r="C668" t="s">
        <v>174</v>
      </c>
      <c r="D668" t="s">
        <v>176</v>
      </c>
      <c r="E668">
        <v>200957</v>
      </c>
      <c r="H668" t="s">
        <v>1317</v>
      </c>
      <c r="K668">
        <v>0</v>
      </c>
      <c r="M668">
        <v>0</v>
      </c>
      <c r="O668">
        <v>0</v>
      </c>
    </row>
    <row r="669" spans="3:15" x14ac:dyDescent="0.25">
      <c r="C669" t="s">
        <v>174</v>
      </c>
      <c r="D669" t="s">
        <v>176</v>
      </c>
      <c r="E669">
        <v>200958</v>
      </c>
      <c r="H669" t="s">
        <v>1318</v>
      </c>
      <c r="K669">
        <v>0</v>
      </c>
      <c r="M669">
        <v>0</v>
      </c>
      <c r="O669">
        <v>0</v>
      </c>
    </row>
    <row r="670" spans="3:15" x14ac:dyDescent="0.25">
      <c r="C670" t="s">
        <v>174</v>
      </c>
      <c r="D670" t="s">
        <v>176</v>
      </c>
      <c r="E670">
        <v>200959</v>
      </c>
      <c r="H670" t="s">
        <v>1319</v>
      </c>
      <c r="K670">
        <v>0</v>
      </c>
      <c r="M670">
        <v>0</v>
      </c>
      <c r="O670">
        <v>0</v>
      </c>
    </row>
    <row r="671" spans="3:15" x14ac:dyDescent="0.25">
      <c r="C671" t="s">
        <v>174</v>
      </c>
      <c r="D671" t="s">
        <v>176</v>
      </c>
      <c r="E671">
        <v>200960</v>
      </c>
      <c r="H671" t="s">
        <v>1320</v>
      </c>
      <c r="K671">
        <v>0</v>
      </c>
      <c r="M671">
        <v>0</v>
      </c>
      <c r="O671">
        <v>0</v>
      </c>
    </row>
    <row r="672" spans="3:15" x14ac:dyDescent="0.25">
      <c r="C672" t="s">
        <v>174</v>
      </c>
      <c r="D672" t="s">
        <v>176</v>
      </c>
      <c r="E672">
        <v>200961</v>
      </c>
      <c r="H672" t="s">
        <v>1321</v>
      </c>
      <c r="K672">
        <v>0</v>
      </c>
      <c r="M672">
        <v>0</v>
      </c>
      <c r="O672">
        <v>0</v>
      </c>
    </row>
    <row r="673" spans="3:15" x14ac:dyDescent="0.25">
      <c r="C673" t="s">
        <v>174</v>
      </c>
      <c r="D673" t="s">
        <v>176</v>
      </c>
      <c r="E673">
        <v>200962</v>
      </c>
      <c r="H673" t="s">
        <v>1322</v>
      </c>
      <c r="K673">
        <v>0</v>
      </c>
      <c r="M673">
        <v>0</v>
      </c>
      <c r="O673">
        <v>0</v>
      </c>
    </row>
    <row r="674" spans="3:15" x14ac:dyDescent="0.25">
      <c r="C674" t="s">
        <v>174</v>
      </c>
      <c r="D674" t="s">
        <v>176</v>
      </c>
      <c r="E674">
        <v>200963</v>
      </c>
      <c r="H674" t="s">
        <v>1323</v>
      </c>
      <c r="K674">
        <v>0</v>
      </c>
      <c r="M674">
        <v>0</v>
      </c>
      <c r="O674">
        <v>0</v>
      </c>
    </row>
    <row r="675" spans="3:15" x14ac:dyDescent="0.25">
      <c r="C675" t="s">
        <v>174</v>
      </c>
      <c r="D675" t="s">
        <v>176</v>
      </c>
      <c r="E675">
        <v>200964</v>
      </c>
      <c r="H675" t="s">
        <v>1324</v>
      </c>
      <c r="K675">
        <v>0</v>
      </c>
      <c r="M675">
        <v>0</v>
      </c>
      <c r="O675">
        <v>0</v>
      </c>
    </row>
    <row r="676" spans="3:15" x14ac:dyDescent="0.25">
      <c r="C676" t="s">
        <v>174</v>
      </c>
      <c r="D676" t="s">
        <v>176</v>
      </c>
      <c r="E676">
        <v>200965</v>
      </c>
      <c r="H676" t="s">
        <v>1325</v>
      </c>
      <c r="K676">
        <v>0</v>
      </c>
      <c r="M676">
        <v>0</v>
      </c>
      <c r="O676">
        <v>0</v>
      </c>
    </row>
    <row r="677" spans="3:15" x14ac:dyDescent="0.25">
      <c r="C677" t="s">
        <v>174</v>
      </c>
      <c r="D677" t="s">
        <v>176</v>
      </c>
      <c r="E677">
        <v>200966</v>
      </c>
      <c r="H677" t="s">
        <v>1326</v>
      </c>
      <c r="K677">
        <v>0</v>
      </c>
      <c r="M677">
        <v>0</v>
      </c>
      <c r="O677">
        <v>0</v>
      </c>
    </row>
    <row r="678" spans="3:15" x14ac:dyDescent="0.25">
      <c r="C678" t="s">
        <v>174</v>
      </c>
      <c r="D678" t="s">
        <v>176</v>
      </c>
      <c r="E678">
        <v>200970</v>
      </c>
      <c r="H678" t="s">
        <v>1310</v>
      </c>
      <c r="K678">
        <v>0</v>
      </c>
      <c r="M678">
        <v>0</v>
      </c>
      <c r="O678">
        <v>0</v>
      </c>
    </row>
    <row r="679" spans="3:15" x14ac:dyDescent="0.25">
      <c r="C679" t="s">
        <v>174</v>
      </c>
      <c r="D679" t="s">
        <v>176</v>
      </c>
      <c r="E679">
        <v>200971</v>
      </c>
      <c r="H679" t="s">
        <v>1311</v>
      </c>
      <c r="K679">
        <v>0</v>
      </c>
      <c r="M679">
        <v>0</v>
      </c>
      <c r="O679">
        <v>0</v>
      </c>
    </row>
    <row r="680" spans="3:15" x14ac:dyDescent="0.25">
      <c r="C680" t="s">
        <v>174</v>
      </c>
      <c r="D680" t="s">
        <v>176</v>
      </c>
      <c r="E680">
        <v>200972</v>
      </c>
      <c r="H680" t="s">
        <v>1312</v>
      </c>
      <c r="K680">
        <v>0</v>
      </c>
      <c r="M680">
        <v>0</v>
      </c>
      <c r="O680">
        <v>0</v>
      </c>
    </row>
    <row r="681" spans="3:15" x14ac:dyDescent="0.25">
      <c r="C681" t="s">
        <v>174</v>
      </c>
      <c r="D681" t="s">
        <v>176</v>
      </c>
      <c r="E681">
        <v>200973</v>
      </c>
      <c r="H681" t="s">
        <v>1313</v>
      </c>
      <c r="K681">
        <v>0</v>
      </c>
      <c r="M681">
        <v>0</v>
      </c>
      <c r="O681">
        <v>0</v>
      </c>
    </row>
    <row r="682" spans="3:15" x14ac:dyDescent="0.25">
      <c r="C682" t="s">
        <v>174</v>
      </c>
      <c r="D682" t="s">
        <v>176</v>
      </c>
      <c r="E682">
        <v>200974</v>
      </c>
      <c r="H682" t="s">
        <v>1314</v>
      </c>
      <c r="K682">
        <v>0</v>
      </c>
      <c r="M682">
        <v>0</v>
      </c>
      <c r="O682">
        <v>0</v>
      </c>
    </row>
    <row r="683" spans="3:15" x14ac:dyDescent="0.25">
      <c r="C683" t="s">
        <v>174</v>
      </c>
      <c r="D683" t="s">
        <v>176</v>
      </c>
      <c r="E683">
        <v>200975</v>
      </c>
      <c r="H683" t="s">
        <v>1315</v>
      </c>
      <c r="K683">
        <v>0</v>
      </c>
      <c r="M683">
        <v>0</v>
      </c>
      <c r="O683">
        <v>0</v>
      </c>
    </row>
    <row r="684" spans="3:15" x14ac:dyDescent="0.25">
      <c r="C684" t="s">
        <v>174</v>
      </c>
      <c r="D684" t="s">
        <v>176</v>
      </c>
      <c r="E684">
        <v>200976</v>
      </c>
      <c r="H684" t="s">
        <v>1316</v>
      </c>
      <c r="K684">
        <v>0</v>
      </c>
      <c r="M684">
        <v>0</v>
      </c>
      <c r="O684">
        <v>0</v>
      </c>
    </row>
    <row r="685" spans="3:15" x14ac:dyDescent="0.25">
      <c r="C685" t="s">
        <v>174</v>
      </c>
      <c r="D685" t="s">
        <v>176</v>
      </c>
      <c r="E685">
        <v>200977</v>
      </c>
      <c r="H685" t="s">
        <v>1317</v>
      </c>
      <c r="K685">
        <v>0</v>
      </c>
      <c r="M685">
        <v>0</v>
      </c>
      <c r="O685">
        <v>0</v>
      </c>
    </row>
    <row r="686" spans="3:15" x14ac:dyDescent="0.25">
      <c r="C686" t="s">
        <v>174</v>
      </c>
      <c r="D686" t="s">
        <v>176</v>
      </c>
      <c r="E686">
        <v>200978</v>
      </c>
      <c r="H686" t="s">
        <v>1327</v>
      </c>
      <c r="K686">
        <v>0</v>
      </c>
      <c r="M686">
        <v>0</v>
      </c>
      <c r="O686">
        <v>0</v>
      </c>
    </row>
    <row r="687" spans="3:15" x14ac:dyDescent="0.25">
      <c r="C687" t="s">
        <v>174</v>
      </c>
      <c r="D687" t="s">
        <v>176</v>
      </c>
      <c r="E687">
        <v>200979</v>
      </c>
      <c r="H687" t="s">
        <v>1319</v>
      </c>
      <c r="K687">
        <v>0</v>
      </c>
      <c r="M687">
        <v>0</v>
      </c>
      <c r="O687">
        <v>0</v>
      </c>
    </row>
    <row r="688" spans="3:15" x14ac:dyDescent="0.25">
      <c r="C688" t="s">
        <v>174</v>
      </c>
      <c r="D688" t="s">
        <v>176</v>
      </c>
      <c r="E688">
        <v>200980</v>
      </c>
      <c r="H688" t="s">
        <v>1320</v>
      </c>
      <c r="K688">
        <v>0</v>
      </c>
      <c r="M688">
        <v>0</v>
      </c>
      <c r="O688">
        <v>0</v>
      </c>
    </row>
    <row r="689" spans="3:17" x14ac:dyDescent="0.25">
      <c r="C689" t="s">
        <v>174</v>
      </c>
      <c r="D689" t="s">
        <v>176</v>
      </c>
      <c r="E689">
        <v>200981</v>
      </c>
      <c r="H689" t="s">
        <v>1321</v>
      </c>
      <c r="K689">
        <v>0</v>
      </c>
      <c r="M689">
        <v>0</v>
      </c>
      <c r="O689">
        <v>0</v>
      </c>
    </row>
    <row r="690" spans="3:17" x14ac:dyDescent="0.25">
      <c r="C690" t="s">
        <v>174</v>
      </c>
      <c r="D690" t="s">
        <v>176</v>
      </c>
      <c r="E690">
        <v>200982</v>
      </c>
      <c r="H690" t="s">
        <v>1322</v>
      </c>
      <c r="K690">
        <v>0</v>
      </c>
      <c r="M690">
        <v>0</v>
      </c>
      <c r="O690">
        <v>0</v>
      </c>
    </row>
    <row r="691" spans="3:17" x14ac:dyDescent="0.25">
      <c r="C691" t="s">
        <v>174</v>
      </c>
      <c r="D691" t="s">
        <v>176</v>
      </c>
      <c r="E691">
        <v>200983</v>
      </c>
      <c r="H691" t="s">
        <v>1323</v>
      </c>
      <c r="K691">
        <v>0</v>
      </c>
      <c r="M691">
        <v>0</v>
      </c>
      <c r="O691">
        <v>0</v>
      </c>
    </row>
    <row r="692" spans="3:17" x14ac:dyDescent="0.25">
      <c r="C692" t="s">
        <v>174</v>
      </c>
      <c r="D692" t="s">
        <v>176</v>
      </c>
      <c r="E692">
        <v>200984</v>
      </c>
      <c r="H692" t="s">
        <v>1324</v>
      </c>
      <c r="K692">
        <v>0</v>
      </c>
      <c r="M692">
        <v>0</v>
      </c>
      <c r="O692">
        <v>0</v>
      </c>
    </row>
    <row r="693" spans="3:17" x14ac:dyDescent="0.25">
      <c r="C693" t="s">
        <v>174</v>
      </c>
      <c r="D693" t="s">
        <v>176</v>
      </c>
      <c r="E693">
        <v>200985</v>
      </c>
      <c r="H693" t="s">
        <v>1325</v>
      </c>
      <c r="K693">
        <v>0</v>
      </c>
      <c r="M693">
        <v>0</v>
      </c>
      <c r="O693">
        <v>0</v>
      </c>
    </row>
    <row r="694" spans="3:17" x14ac:dyDescent="0.25">
      <c r="C694" t="s">
        <v>174</v>
      </c>
      <c r="D694" t="s">
        <v>176</v>
      </c>
      <c r="E694">
        <v>200986</v>
      </c>
      <c r="H694" t="s">
        <v>1326</v>
      </c>
      <c r="K694">
        <v>0</v>
      </c>
      <c r="M694">
        <v>0</v>
      </c>
      <c r="O694">
        <v>0</v>
      </c>
    </row>
    <row r="695" spans="3:17" x14ac:dyDescent="0.25">
      <c r="C695" t="s">
        <v>174</v>
      </c>
      <c r="D695" t="s">
        <v>176</v>
      </c>
      <c r="E695">
        <v>201000</v>
      </c>
      <c r="H695" t="s">
        <v>1328</v>
      </c>
      <c r="K695">
        <v>0</v>
      </c>
      <c r="M695">
        <v>0</v>
      </c>
      <c r="O695">
        <v>0</v>
      </c>
    </row>
    <row r="696" spans="3:17" x14ac:dyDescent="0.25">
      <c r="C696" t="s">
        <v>174</v>
      </c>
      <c r="D696" t="s">
        <v>176</v>
      </c>
      <c r="E696">
        <v>201001</v>
      </c>
      <c r="H696" t="s">
        <v>1329</v>
      </c>
      <c r="K696">
        <v>0</v>
      </c>
      <c r="M696">
        <v>0</v>
      </c>
      <c r="O696">
        <v>0</v>
      </c>
    </row>
    <row r="697" spans="3:17" x14ac:dyDescent="0.25">
      <c r="C697" t="s">
        <v>174</v>
      </c>
      <c r="D697" t="s">
        <v>176</v>
      </c>
      <c r="E697">
        <v>201002</v>
      </c>
      <c r="H697" t="s">
        <v>1330</v>
      </c>
      <c r="K697">
        <v>0</v>
      </c>
      <c r="M697">
        <v>0</v>
      </c>
      <c r="O697">
        <v>0</v>
      </c>
    </row>
    <row r="698" spans="3:17" x14ac:dyDescent="0.25">
      <c r="C698" t="s">
        <v>174</v>
      </c>
      <c r="D698" t="s">
        <v>176</v>
      </c>
      <c r="E698">
        <v>201003</v>
      </c>
      <c r="H698" t="s">
        <v>1331</v>
      </c>
      <c r="K698">
        <v>0</v>
      </c>
      <c r="M698">
        <v>0</v>
      </c>
      <c r="O698">
        <v>0</v>
      </c>
    </row>
    <row r="699" spans="3:17" x14ac:dyDescent="0.25">
      <c r="C699" t="s">
        <v>174</v>
      </c>
      <c r="D699" t="s">
        <v>176</v>
      </c>
      <c r="E699">
        <v>201004</v>
      </c>
      <c r="H699" t="s">
        <v>1332</v>
      </c>
      <c r="K699">
        <v>0</v>
      </c>
      <c r="M699">
        <v>0</v>
      </c>
      <c r="O699">
        <v>0</v>
      </c>
    </row>
    <row r="700" spans="3:17" x14ac:dyDescent="0.25">
      <c r="C700" t="s">
        <v>174</v>
      </c>
      <c r="D700" t="s">
        <v>176</v>
      </c>
      <c r="E700">
        <v>201005</v>
      </c>
      <c r="H700" t="s">
        <v>1333</v>
      </c>
      <c r="K700">
        <v>0</v>
      </c>
      <c r="M700">
        <v>0</v>
      </c>
      <c r="O700">
        <v>0</v>
      </c>
    </row>
    <row r="701" spans="3:17" x14ac:dyDescent="0.25">
      <c r="C701" t="s">
        <v>174</v>
      </c>
      <c r="D701" t="s">
        <v>176</v>
      </c>
      <c r="E701">
        <v>202001</v>
      </c>
      <c r="H701" t="s">
        <v>1334</v>
      </c>
      <c r="K701">
        <v>0</v>
      </c>
      <c r="M701">
        <v>0</v>
      </c>
      <c r="O701">
        <v>0</v>
      </c>
    </row>
    <row r="702" spans="3:17" x14ac:dyDescent="0.25">
      <c r="C702" t="s">
        <v>174</v>
      </c>
      <c r="D702" t="s">
        <v>176</v>
      </c>
      <c r="E702">
        <v>202002</v>
      </c>
      <c r="H702" t="s">
        <v>1334</v>
      </c>
      <c r="K702">
        <v>0</v>
      </c>
      <c r="M702">
        <v>0</v>
      </c>
      <c r="O702">
        <v>0</v>
      </c>
    </row>
    <row r="703" spans="3:17" x14ac:dyDescent="0.25">
      <c r="C703" t="s">
        <v>174</v>
      </c>
      <c r="D703" t="s">
        <v>176</v>
      </c>
      <c r="E703">
        <v>2201007</v>
      </c>
      <c r="H703" t="s">
        <v>1335</v>
      </c>
      <c r="K703">
        <v>0</v>
      </c>
      <c r="M703">
        <v>0</v>
      </c>
      <c r="O703">
        <v>0</v>
      </c>
    </row>
    <row r="704" spans="3:17" x14ac:dyDescent="0.25">
      <c r="C704" t="s">
        <v>174</v>
      </c>
      <c r="D704" t="s">
        <v>176</v>
      </c>
      <c r="E704">
        <v>2201008</v>
      </c>
      <c r="H704" t="s">
        <v>271</v>
      </c>
      <c r="K704" s="40">
        <v>-503766.65</v>
      </c>
      <c r="M704" s="40">
        <v>-752117.32</v>
      </c>
      <c r="O704" s="40">
        <v>248350.67</v>
      </c>
      <c r="Q704">
        <v>33</v>
      </c>
    </row>
    <row r="705" spans="3:17" x14ac:dyDescent="0.25">
      <c r="C705" t="s">
        <v>174</v>
      </c>
      <c r="D705" t="s">
        <v>176</v>
      </c>
      <c r="E705">
        <v>2201009</v>
      </c>
      <c r="H705" t="s">
        <v>1336</v>
      </c>
      <c r="K705">
        <v>0</v>
      </c>
      <c r="M705">
        <v>0</v>
      </c>
      <c r="O705">
        <v>0</v>
      </c>
    </row>
    <row r="706" spans="3:17" x14ac:dyDescent="0.25">
      <c r="C706" t="s">
        <v>174</v>
      </c>
      <c r="D706" t="s">
        <v>176</v>
      </c>
      <c r="E706">
        <v>2201010</v>
      </c>
      <c r="H706" t="s">
        <v>1337</v>
      </c>
      <c r="K706">
        <v>0</v>
      </c>
      <c r="M706">
        <v>0</v>
      </c>
      <c r="O706">
        <v>0</v>
      </c>
    </row>
    <row r="707" spans="3:17" x14ac:dyDescent="0.25">
      <c r="C707" t="s">
        <v>174</v>
      </c>
      <c r="D707" t="s">
        <v>176</v>
      </c>
      <c r="E707">
        <v>2201011</v>
      </c>
      <c r="H707" t="s">
        <v>1338</v>
      </c>
      <c r="K707">
        <v>0</v>
      </c>
      <c r="M707">
        <v>0</v>
      </c>
      <c r="O707">
        <v>0</v>
      </c>
    </row>
    <row r="708" spans="3:17" x14ac:dyDescent="0.25">
      <c r="C708" t="s">
        <v>174</v>
      </c>
      <c r="D708" t="s">
        <v>176</v>
      </c>
      <c r="E708">
        <v>2201012</v>
      </c>
      <c r="H708" t="s">
        <v>1339</v>
      </c>
      <c r="K708">
        <v>0</v>
      </c>
      <c r="M708">
        <v>0</v>
      </c>
      <c r="O708">
        <v>0</v>
      </c>
    </row>
    <row r="709" spans="3:17" x14ac:dyDescent="0.25">
      <c r="C709" t="s">
        <v>174</v>
      </c>
      <c r="D709" t="s">
        <v>176</v>
      </c>
      <c r="E709">
        <v>2201013</v>
      </c>
      <c r="H709" t="s">
        <v>1340</v>
      </c>
      <c r="K709">
        <v>0</v>
      </c>
      <c r="M709">
        <v>0</v>
      </c>
      <c r="O709">
        <v>0</v>
      </c>
    </row>
    <row r="710" spans="3:17" x14ac:dyDescent="0.25">
      <c r="C710" t="s">
        <v>174</v>
      </c>
      <c r="D710" t="s">
        <v>176</v>
      </c>
      <c r="E710">
        <v>2201014</v>
      </c>
      <c r="H710" t="s">
        <v>1341</v>
      </c>
      <c r="K710">
        <v>0</v>
      </c>
      <c r="M710">
        <v>0</v>
      </c>
      <c r="O710">
        <v>0</v>
      </c>
    </row>
    <row r="711" spans="3:17" x14ac:dyDescent="0.25">
      <c r="C711" t="s">
        <v>174</v>
      </c>
      <c r="D711" t="s">
        <v>176</v>
      </c>
      <c r="E711">
        <v>2201015</v>
      </c>
      <c r="H711" t="s">
        <v>272</v>
      </c>
      <c r="K711" s="40">
        <v>-573466.65</v>
      </c>
      <c r="M711" s="40">
        <v>-308905.31</v>
      </c>
      <c r="O711" s="40">
        <v>-264561.34000000003</v>
      </c>
      <c r="Q711">
        <v>-85.6</v>
      </c>
    </row>
    <row r="712" spans="3:17" x14ac:dyDescent="0.25">
      <c r="C712" t="s">
        <v>174</v>
      </c>
      <c r="D712" t="s">
        <v>176</v>
      </c>
      <c r="E712">
        <v>2201016</v>
      </c>
      <c r="H712" t="s">
        <v>1342</v>
      </c>
      <c r="K712">
        <v>0</v>
      </c>
      <c r="M712">
        <v>0</v>
      </c>
      <c r="O712">
        <v>0</v>
      </c>
    </row>
    <row r="713" spans="3:17" x14ac:dyDescent="0.25">
      <c r="C713" t="s">
        <v>174</v>
      </c>
      <c r="D713" t="s">
        <v>176</v>
      </c>
      <c r="E713">
        <v>2201017</v>
      </c>
      <c r="H713" t="s">
        <v>1343</v>
      </c>
      <c r="K713">
        <v>0</v>
      </c>
      <c r="M713">
        <v>0</v>
      </c>
      <c r="O713">
        <v>0</v>
      </c>
    </row>
    <row r="714" spans="3:17" x14ac:dyDescent="0.25">
      <c r="C714" t="s">
        <v>174</v>
      </c>
      <c r="D714" t="s">
        <v>176</v>
      </c>
      <c r="E714">
        <v>2201018</v>
      </c>
      <c r="H714" t="s">
        <v>273</v>
      </c>
      <c r="K714" s="40">
        <v>-1618484.28</v>
      </c>
      <c r="M714" s="40">
        <v>-145058.75</v>
      </c>
      <c r="O714" s="40">
        <v>-1473425.53</v>
      </c>
      <c r="Q714">
        <v>-1015.7</v>
      </c>
    </row>
    <row r="715" spans="3:17" x14ac:dyDescent="0.25">
      <c r="C715" t="s">
        <v>174</v>
      </c>
      <c r="D715" t="s">
        <v>176</v>
      </c>
      <c r="E715">
        <v>2201019</v>
      </c>
      <c r="H715" t="s">
        <v>1344</v>
      </c>
      <c r="K715">
        <v>0</v>
      </c>
      <c r="M715">
        <v>0</v>
      </c>
      <c r="O715">
        <v>0</v>
      </c>
    </row>
    <row r="716" spans="3:17" x14ac:dyDescent="0.25">
      <c r="C716" t="s">
        <v>174</v>
      </c>
      <c r="D716" t="s">
        <v>176</v>
      </c>
      <c r="E716">
        <v>2201021</v>
      </c>
      <c r="H716" t="s">
        <v>274</v>
      </c>
      <c r="K716" s="40">
        <v>-1043501.23</v>
      </c>
      <c r="M716" s="40">
        <v>-1015233.8</v>
      </c>
      <c r="O716" s="40">
        <v>-28267.43</v>
      </c>
      <c r="Q716">
        <v>-2.8</v>
      </c>
    </row>
    <row r="717" spans="3:17" x14ac:dyDescent="0.25">
      <c r="C717" t="s">
        <v>174</v>
      </c>
      <c r="D717" t="s">
        <v>176</v>
      </c>
      <c r="E717">
        <v>2201022</v>
      </c>
      <c r="H717" t="s">
        <v>275</v>
      </c>
      <c r="K717" s="40">
        <v>33916.959999999999</v>
      </c>
      <c r="M717" s="40">
        <v>34552.620000000003</v>
      </c>
      <c r="O717">
        <v>-635.66</v>
      </c>
      <c r="Q717">
        <v>-1.8</v>
      </c>
    </row>
    <row r="718" spans="3:17" x14ac:dyDescent="0.25">
      <c r="C718" t="s">
        <v>174</v>
      </c>
      <c r="D718" t="s">
        <v>176</v>
      </c>
      <c r="E718">
        <v>2201023</v>
      </c>
      <c r="H718" t="s">
        <v>276</v>
      </c>
      <c r="K718" s="40">
        <v>-110553.62</v>
      </c>
      <c r="M718" s="40">
        <v>-110957.95</v>
      </c>
      <c r="O718">
        <v>404.33</v>
      </c>
      <c r="Q718">
        <v>0.4</v>
      </c>
    </row>
    <row r="719" spans="3:17" x14ac:dyDescent="0.25">
      <c r="C719" t="s">
        <v>174</v>
      </c>
      <c r="D719" t="s">
        <v>176</v>
      </c>
      <c r="E719">
        <v>2201024</v>
      </c>
      <c r="H719" t="s">
        <v>1345</v>
      </c>
      <c r="K719">
        <v>0</v>
      </c>
      <c r="M719">
        <v>0</v>
      </c>
      <c r="O719">
        <v>0</v>
      </c>
    </row>
    <row r="720" spans="3:17" x14ac:dyDescent="0.25">
      <c r="C720" t="s">
        <v>174</v>
      </c>
      <c r="D720" t="s">
        <v>176</v>
      </c>
      <c r="E720">
        <v>2202020</v>
      </c>
      <c r="H720" t="s">
        <v>277</v>
      </c>
      <c r="K720" s="40">
        <v>-350806.34</v>
      </c>
      <c r="M720" s="40">
        <v>-350149.81</v>
      </c>
      <c r="O720">
        <v>-656.53</v>
      </c>
      <c r="Q720">
        <v>-0.2</v>
      </c>
    </row>
    <row r="721" spans="3:17" x14ac:dyDescent="0.25">
      <c r="C721" t="s">
        <v>174</v>
      </c>
      <c r="D721" t="s">
        <v>176</v>
      </c>
      <c r="E721">
        <v>2202021</v>
      </c>
      <c r="H721" t="s">
        <v>1346</v>
      </c>
      <c r="K721">
        <v>0</v>
      </c>
      <c r="M721">
        <v>0</v>
      </c>
      <c r="O721">
        <v>0</v>
      </c>
    </row>
    <row r="722" spans="3:17" x14ac:dyDescent="0.25">
      <c r="C722" t="s">
        <v>174</v>
      </c>
      <c r="D722" t="s">
        <v>176</v>
      </c>
      <c r="E722">
        <v>2202022</v>
      </c>
      <c r="H722" t="s">
        <v>278</v>
      </c>
      <c r="K722" s="40">
        <v>-823267.97</v>
      </c>
      <c r="M722" s="40">
        <v>-437421.28</v>
      </c>
      <c r="O722" s="40">
        <v>-385846.69</v>
      </c>
      <c r="Q722">
        <v>-88.2</v>
      </c>
    </row>
    <row r="723" spans="3:17" x14ac:dyDescent="0.25">
      <c r="C723" t="s">
        <v>174</v>
      </c>
      <c r="D723" t="s">
        <v>176</v>
      </c>
      <c r="E723">
        <v>2202023</v>
      </c>
      <c r="H723" t="s">
        <v>1347</v>
      </c>
      <c r="K723">
        <v>0</v>
      </c>
      <c r="M723">
        <v>0</v>
      </c>
      <c r="O723">
        <v>0</v>
      </c>
    </row>
    <row r="724" spans="3:17" x14ac:dyDescent="0.25">
      <c r="C724" t="s">
        <v>174</v>
      </c>
      <c r="D724" t="s">
        <v>176</v>
      </c>
      <c r="E724">
        <v>2202024</v>
      </c>
      <c r="H724" t="s">
        <v>279</v>
      </c>
      <c r="K724" s="40">
        <v>-33597.24</v>
      </c>
      <c r="M724" s="40">
        <v>-25850.92</v>
      </c>
      <c r="O724" s="40">
        <v>-7746.32</v>
      </c>
      <c r="Q724">
        <v>-30</v>
      </c>
    </row>
    <row r="725" spans="3:17" x14ac:dyDescent="0.25">
      <c r="C725" t="s">
        <v>174</v>
      </c>
      <c r="D725" t="s">
        <v>176</v>
      </c>
      <c r="E725">
        <v>2202025</v>
      </c>
      <c r="H725" t="s">
        <v>280</v>
      </c>
      <c r="K725" s="40">
        <v>-7718.74</v>
      </c>
      <c r="M725" s="40">
        <v>-6155.62</v>
      </c>
      <c r="O725" s="40">
        <v>-1563.12</v>
      </c>
      <c r="Q725">
        <v>-25.4</v>
      </c>
    </row>
    <row r="726" spans="3:17" x14ac:dyDescent="0.25">
      <c r="C726" t="s">
        <v>174</v>
      </c>
      <c r="D726" t="s">
        <v>176</v>
      </c>
      <c r="E726">
        <v>2202026</v>
      </c>
      <c r="H726" t="s">
        <v>1348</v>
      </c>
      <c r="K726">
        <v>0</v>
      </c>
      <c r="M726">
        <v>0</v>
      </c>
      <c r="O726">
        <v>0</v>
      </c>
    </row>
    <row r="727" spans="3:17" x14ac:dyDescent="0.25">
      <c r="C727" t="s">
        <v>174</v>
      </c>
      <c r="D727" t="s">
        <v>176</v>
      </c>
      <c r="E727">
        <v>2202027</v>
      </c>
      <c r="H727" t="s">
        <v>1349</v>
      </c>
      <c r="K727">
        <v>0</v>
      </c>
      <c r="M727">
        <v>0</v>
      </c>
      <c r="O727">
        <v>0</v>
      </c>
    </row>
    <row r="728" spans="3:17" x14ac:dyDescent="0.25">
      <c r="C728" t="s">
        <v>174</v>
      </c>
      <c r="D728" t="s">
        <v>176</v>
      </c>
      <c r="E728">
        <v>2202028</v>
      </c>
      <c r="H728" t="s">
        <v>1350</v>
      </c>
      <c r="K728">
        <v>0</v>
      </c>
      <c r="M728">
        <v>0</v>
      </c>
      <c r="O728">
        <v>0</v>
      </c>
    </row>
    <row r="729" spans="3:17" x14ac:dyDescent="0.25">
      <c r="C729" t="s">
        <v>174</v>
      </c>
      <c r="D729" t="s">
        <v>176</v>
      </c>
      <c r="E729">
        <v>2202029</v>
      </c>
      <c r="H729" t="s">
        <v>1351</v>
      </c>
      <c r="K729">
        <v>0</v>
      </c>
      <c r="M729">
        <v>0</v>
      </c>
      <c r="O729">
        <v>0</v>
      </c>
    </row>
    <row r="730" spans="3:17" x14ac:dyDescent="0.25">
      <c r="C730" t="s">
        <v>174</v>
      </c>
      <c r="D730" t="s">
        <v>176</v>
      </c>
      <c r="E730">
        <v>2202030</v>
      </c>
      <c r="H730" t="s">
        <v>281</v>
      </c>
      <c r="K730" s="40">
        <v>-1378183.67</v>
      </c>
      <c r="M730" s="40">
        <v>-589962</v>
      </c>
      <c r="O730" s="40">
        <v>-788221.67</v>
      </c>
      <c r="Q730">
        <v>-133.6</v>
      </c>
    </row>
    <row r="731" spans="3:17" x14ac:dyDescent="0.25">
      <c r="C731" t="s">
        <v>174</v>
      </c>
      <c r="D731" t="s">
        <v>176</v>
      </c>
      <c r="E731">
        <v>2202031</v>
      </c>
      <c r="H731" t="s">
        <v>1352</v>
      </c>
      <c r="K731">
        <v>0</v>
      </c>
      <c r="M731">
        <v>0</v>
      </c>
      <c r="O731">
        <v>0</v>
      </c>
    </row>
    <row r="732" spans="3:17" x14ac:dyDescent="0.25">
      <c r="C732" t="s">
        <v>174</v>
      </c>
      <c r="D732" t="s">
        <v>176</v>
      </c>
      <c r="E732">
        <v>2202032</v>
      </c>
      <c r="H732" t="s">
        <v>282</v>
      </c>
      <c r="K732" s="40">
        <v>-257741.13</v>
      </c>
      <c r="M732" s="40">
        <v>-237917.14</v>
      </c>
      <c r="O732" s="40">
        <v>-19823.990000000002</v>
      </c>
      <c r="Q732">
        <v>-8.3000000000000007</v>
      </c>
    </row>
    <row r="733" spans="3:17" x14ac:dyDescent="0.25">
      <c r="C733" t="s">
        <v>174</v>
      </c>
      <c r="D733" t="s">
        <v>176</v>
      </c>
      <c r="E733">
        <v>2202033</v>
      </c>
      <c r="H733" t="s">
        <v>1353</v>
      </c>
      <c r="K733">
        <v>0</v>
      </c>
      <c r="M733">
        <v>0</v>
      </c>
      <c r="O733">
        <v>0</v>
      </c>
    </row>
    <row r="734" spans="3:17" x14ac:dyDescent="0.25">
      <c r="C734" t="s">
        <v>174</v>
      </c>
      <c r="D734" t="s">
        <v>176</v>
      </c>
      <c r="E734">
        <v>2203000</v>
      </c>
      <c r="H734" t="s">
        <v>1354</v>
      </c>
      <c r="K734">
        <v>0</v>
      </c>
      <c r="M734">
        <v>0</v>
      </c>
      <c r="O734">
        <v>0</v>
      </c>
    </row>
    <row r="735" spans="3:17" x14ac:dyDescent="0.25">
      <c r="C735" t="s">
        <v>174</v>
      </c>
      <c r="D735" t="s">
        <v>176</v>
      </c>
      <c r="E735">
        <v>2203003</v>
      </c>
      <c r="H735" t="s">
        <v>1355</v>
      </c>
      <c r="K735">
        <v>0</v>
      </c>
      <c r="M735">
        <v>0</v>
      </c>
      <c r="O735">
        <v>0</v>
      </c>
    </row>
    <row r="736" spans="3:17" x14ac:dyDescent="0.25">
      <c r="C736" t="s">
        <v>174</v>
      </c>
      <c r="D736" t="s">
        <v>176</v>
      </c>
      <c r="E736">
        <v>2204000</v>
      </c>
      <c r="H736" t="s">
        <v>283</v>
      </c>
      <c r="K736" s="40">
        <v>-206434.24</v>
      </c>
      <c r="M736" s="40">
        <v>-126027.41</v>
      </c>
      <c r="O736" s="40">
        <v>-80406.83</v>
      </c>
      <c r="Q736">
        <v>-63.8</v>
      </c>
    </row>
    <row r="737" spans="3:18" x14ac:dyDescent="0.25">
      <c r="C737" t="s">
        <v>174</v>
      </c>
      <c r="D737" t="s">
        <v>176</v>
      </c>
      <c r="E737">
        <v>2240003</v>
      </c>
      <c r="H737" t="s">
        <v>284</v>
      </c>
      <c r="K737">
        <v>0</v>
      </c>
      <c r="M737" s="40">
        <v>-1406244.88</v>
      </c>
      <c r="O737" s="40">
        <v>1406244.88</v>
      </c>
      <c r="Q737">
        <v>100</v>
      </c>
    </row>
    <row r="738" spans="3:18" x14ac:dyDescent="0.25">
      <c r="C738" t="s">
        <v>174</v>
      </c>
      <c r="D738" t="s">
        <v>176</v>
      </c>
      <c r="E738">
        <v>2240006</v>
      </c>
      <c r="H738" t="s">
        <v>1356</v>
      </c>
      <c r="K738">
        <v>0</v>
      </c>
      <c r="M738">
        <v>0</v>
      </c>
      <c r="O738">
        <v>0</v>
      </c>
    </row>
    <row r="739" spans="3:18" x14ac:dyDescent="0.25">
      <c r="C739" t="s">
        <v>174</v>
      </c>
      <c r="D739" t="s">
        <v>176</v>
      </c>
      <c r="E739">
        <v>2242051</v>
      </c>
      <c r="H739" t="s">
        <v>1357</v>
      </c>
      <c r="K739">
        <v>0</v>
      </c>
      <c r="M739">
        <v>0</v>
      </c>
      <c r="O739">
        <v>0</v>
      </c>
    </row>
    <row r="740" spans="3:18" x14ac:dyDescent="0.25">
      <c r="C740" t="s">
        <v>174</v>
      </c>
      <c r="D740" t="s">
        <v>176</v>
      </c>
      <c r="E740">
        <v>2242052</v>
      </c>
      <c r="H740" t="s">
        <v>1357</v>
      </c>
      <c r="K740">
        <v>0</v>
      </c>
      <c r="M740">
        <v>0</v>
      </c>
      <c r="O740">
        <v>0</v>
      </c>
    </row>
    <row r="741" spans="3:18" x14ac:dyDescent="0.25">
      <c r="C741" t="s">
        <v>174</v>
      </c>
      <c r="D741" t="s">
        <v>176</v>
      </c>
      <c r="E741">
        <v>2242053</v>
      </c>
      <c r="H741" t="s">
        <v>1357</v>
      </c>
      <c r="K741">
        <v>0</v>
      </c>
      <c r="M741">
        <v>0</v>
      </c>
      <c r="O741">
        <v>0</v>
      </c>
    </row>
    <row r="742" spans="3:18" x14ac:dyDescent="0.25">
      <c r="C742" t="s">
        <v>174</v>
      </c>
      <c r="D742" t="s">
        <v>176</v>
      </c>
      <c r="E742">
        <v>2242054</v>
      </c>
      <c r="H742" t="s">
        <v>1357</v>
      </c>
      <c r="K742">
        <v>0</v>
      </c>
      <c r="M742">
        <v>0</v>
      </c>
      <c r="O742">
        <v>0</v>
      </c>
    </row>
    <row r="743" spans="3:18" x14ac:dyDescent="0.25">
      <c r="C743" t="s">
        <v>174</v>
      </c>
      <c r="D743" t="s">
        <v>176</v>
      </c>
      <c r="E743">
        <v>2242055</v>
      </c>
      <c r="H743" t="s">
        <v>1357</v>
      </c>
      <c r="K743">
        <v>0</v>
      </c>
      <c r="M743">
        <v>0</v>
      </c>
      <c r="O743">
        <v>0</v>
      </c>
    </row>
    <row r="744" spans="3:18" x14ac:dyDescent="0.25">
      <c r="C744" t="s">
        <v>174</v>
      </c>
      <c r="D744" t="s">
        <v>176</v>
      </c>
      <c r="E744">
        <v>2242056</v>
      </c>
      <c r="H744" t="s">
        <v>1357</v>
      </c>
      <c r="K744">
        <v>0</v>
      </c>
      <c r="M744">
        <v>0</v>
      </c>
      <c r="O744">
        <v>0</v>
      </c>
    </row>
    <row r="745" spans="3:18" x14ac:dyDescent="0.25">
      <c r="C745" t="s">
        <v>174</v>
      </c>
      <c r="D745" t="s">
        <v>176</v>
      </c>
      <c r="E745">
        <v>2242057</v>
      </c>
      <c r="H745" t="s">
        <v>1357</v>
      </c>
      <c r="K745">
        <v>0</v>
      </c>
      <c r="M745">
        <v>0</v>
      </c>
      <c r="O745">
        <v>0</v>
      </c>
    </row>
    <row r="746" spans="3:18" x14ac:dyDescent="0.25">
      <c r="E746" t="s">
        <v>285</v>
      </c>
      <c r="K746" s="40">
        <v>-6873604.7999999998</v>
      </c>
      <c r="M746" s="40">
        <v>-5477449.5700000003</v>
      </c>
      <c r="O746" s="40">
        <v>-1396155.23</v>
      </c>
      <c r="Q746">
        <v>-25.5</v>
      </c>
      <c r="R746" t="s">
        <v>205</v>
      </c>
    </row>
    <row r="747" spans="3:18" x14ac:dyDescent="0.25">
      <c r="C747" t="s">
        <v>174</v>
      </c>
      <c r="D747" t="s">
        <v>176</v>
      </c>
      <c r="E747">
        <v>2205000</v>
      </c>
      <c r="H747" t="s">
        <v>1358</v>
      </c>
      <c r="K747">
        <v>0</v>
      </c>
      <c r="M747">
        <v>0</v>
      </c>
      <c r="O747">
        <v>0</v>
      </c>
    </row>
    <row r="748" spans="3:18" x14ac:dyDescent="0.25">
      <c r="C748" t="s">
        <v>174</v>
      </c>
      <c r="D748" t="s">
        <v>176</v>
      </c>
      <c r="E748">
        <v>2205001</v>
      </c>
      <c r="H748" t="s">
        <v>1359</v>
      </c>
      <c r="K748">
        <v>0</v>
      </c>
      <c r="M748">
        <v>0</v>
      </c>
      <c r="O748">
        <v>0</v>
      </c>
    </row>
    <row r="749" spans="3:18" x14ac:dyDescent="0.25">
      <c r="C749" t="s">
        <v>174</v>
      </c>
      <c r="D749" t="s">
        <v>176</v>
      </c>
      <c r="E749">
        <v>2205002</v>
      </c>
      <c r="H749" t="s">
        <v>1360</v>
      </c>
      <c r="K749">
        <v>0</v>
      </c>
      <c r="M749">
        <v>0</v>
      </c>
      <c r="O749">
        <v>0</v>
      </c>
    </row>
    <row r="750" spans="3:18" x14ac:dyDescent="0.25">
      <c r="C750" t="s">
        <v>174</v>
      </c>
      <c r="D750" t="s">
        <v>176</v>
      </c>
      <c r="E750">
        <v>2205003</v>
      </c>
      <c r="H750" t="s">
        <v>1361</v>
      </c>
      <c r="K750">
        <v>0</v>
      </c>
      <c r="M750">
        <v>0</v>
      </c>
      <c r="O750">
        <v>0</v>
      </c>
    </row>
    <row r="751" spans="3:18" x14ac:dyDescent="0.25">
      <c r="C751" t="s">
        <v>174</v>
      </c>
      <c r="D751" t="s">
        <v>176</v>
      </c>
      <c r="E751">
        <v>2205004</v>
      </c>
      <c r="H751" t="s">
        <v>1362</v>
      </c>
      <c r="K751">
        <v>0</v>
      </c>
      <c r="M751">
        <v>0</v>
      </c>
      <c r="O751">
        <v>0</v>
      </c>
    </row>
    <row r="752" spans="3:18" x14ac:dyDescent="0.25">
      <c r="C752" t="s">
        <v>174</v>
      </c>
      <c r="D752" t="s">
        <v>176</v>
      </c>
      <c r="E752">
        <v>2205005</v>
      </c>
      <c r="H752" t="s">
        <v>1363</v>
      </c>
      <c r="K752">
        <v>0</v>
      </c>
      <c r="M752">
        <v>0</v>
      </c>
      <c r="O752">
        <v>0</v>
      </c>
    </row>
    <row r="753" spans="3:18" x14ac:dyDescent="0.25">
      <c r="C753" t="s">
        <v>174</v>
      </c>
      <c r="D753" t="s">
        <v>176</v>
      </c>
      <c r="E753">
        <v>2205006</v>
      </c>
      <c r="H753" t="s">
        <v>1364</v>
      </c>
      <c r="K753">
        <v>0</v>
      </c>
      <c r="M753">
        <v>0</v>
      </c>
      <c r="O753">
        <v>0</v>
      </c>
    </row>
    <row r="754" spans="3:18" x14ac:dyDescent="0.25">
      <c r="C754" t="s">
        <v>174</v>
      </c>
      <c r="D754" t="s">
        <v>176</v>
      </c>
      <c r="E754">
        <v>2205007</v>
      </c>
      <c r="H754" t="s">
        <v>1365</v>
      </c>
      <c r="K754">
        <v>0</v>
      </c>
      <c r="M754">
        <v>0</v>
      </c>
      <c r="O754">
        <v>0</v>
      </c>
    </row>
    <row r="755" spans="3:18" x14ac:dyDescent="0.25">
      <c r="C755" t="s">
        <v>174</v>
      </c>
      <c r="D755" t="s">
        <v>176</v>
      </c>
      <c r="E755">
        <v>2205008</v>
      </c>
      <c r="H755" t="s">
        <v>1366</v>
      </c>
      <c r="K755">
        <v>0</v>
      </c>
      <c r="M755">
        <v>0</v>
      </c>
      <c r="O755">
        <v>0</v>
      </c>
    </row>
    <row r="756" spans="3:18" x14ac:dyDescent="0.25">
      <c r="C756" t="s">
        <v>174</v>
      </c>
      <c r="D756" t="s">
        <v>176</v>
      </c>
      <c r="E756">
        <v>2205009</v>
      </c>
      <c r="H756" t="s">
        <v>1367</v>
      </c>
      <c r="K756">
        <v>0</v>
      </c>
      <c r="M756">
        <v>0</v>
      </c>
      <c r="O756">
        <v>0</v>
      </c>
    </row>
    <row r="757" spans="3:18" x14ac:dyDescent="0.25">
      <c r="E757" t="s">
        <v>1368</v>
      </c>
      <c r="K757">
        <v>0</v>
      </c>
      <c r="M757">
        <v>0</v>
      </c>
      <c r="O757">
        <v>0</v>
      </c>
      <c r="R757" t="s">
        <v>205</v>
      </c>
    </row>
    <row r="758" spans="3:18" x14ac:dyDescent="0.25">
      <c r="C758" t="s">
        <v>174</v>
      </c>
      <c r="D758" t="s">
        <v>176</v>
      </c>
      <c r="E758">
        <v>210801</v>
      </c>
      <c r="H758" t="s">
        <v>286</v>
      </c>
      <c r="K758">
        <v>0</v>
      </c>
      <c r="M758">
        <v>0</v>
      </c>
      <c r="O758">
        <v>0</v>
      </c>
    </row>
    <row r="759" spans="3:18" x14ac:dyDescent="0.25">
      <c r="C759" t="s">
        <v>174</v>
      </c>
      <c r="D759" t="s">
        <v>176</v>
      </c>
      <c r="E759">
        <v>2210801</v>
      </c>
      <c r="H759" t="s">
        <v>286</v>
      </c>
      <c r="K759" s="40">
        <v>-257311020.25999999</v>
      </c>
      <c r="M759" s="40">
        <v>-261378956.27000001</v>
      </c>
      <c r="O759" s="40">
        <v>4067936.01</v>
      </c>
      <c r="Q759">
        <v>1.6</v>
      </c>
    </row>
    <row r="760" spans="3:18" x14ac:dyDescent="0.25">
      <c r="C760" t="s">
        <v>174</v>
      </c>
      <c r="D760" t="s">
        <v>176</v>
      </c>
      <c r="E760">
        <v>2210802</v>
      </c>
      <c r="H760" t="s">
        <v>1369</v>
      </c>
      <c r="K760">
        <v>0</v>
      </c>
      <c r="M760">
        <v>0</v>
      </c>
      <c r="O760">
        <v>0</v>
      </c>
    </row>
    <row r="761" spans="3:18" x14ac:dyDescent="0.25">
      <c r="C761" t="s">
        <v>174</v>
      </c>
      <c r="D761" t="s">
        <v>176</v>
      </c>
      <c r="E761">
        <v>2210804</v>
      </c>
      <c r="H761" t="s">
        <v>1370</v>
      </c>
      <c r="K761">
        <v>0</v>
      </c>
      <c r="M761">
        <v>0</v>
      </c>
      <c r="O761">
        <v>0</v>
      </c>
    </row>
    <row r="762" spans="3:18" x14ac:dyDescent="0.25">
      <c r="C762" t="s">
        <v>174</v>
      </c>
      <c r="D762" t="s">
        <v>176</v>
      </c>
      <c r="E762">
        <v>2210805</v>
      </c>
      <c r="H762" t="s">
        <v>1371</v>
      </c>
      <c r="K762">
        <v>0</v>
      </c>
      <c r="M762">
        <v>0</v>
      </c>
      <c r="O762">
        <v>0</v>
      </c>
    </row>
    <row r="763" spans="3:18" x14ac:dyDescent="0.25">
      <c r="K763" s="40">
        <v>-257311020.25999999</v>
      </c>
      <c r="M763" s="40">
        <v>-261378956.27000001</v>
      </c>
      <c r="O763" s="40">
        <v>4067936.01</v>
      </c>
      <c r="Q763">
        <v>1.6</v>
      </c>
      <c r="R763" t="s">
        <v>205</v>
      </c>
    </row>
    <row r="764" spans="3:18" x14ac:dyDescent="0.25">
      <c r="C764" t="s">
        <v>174</v>
      </c>
      <c r="D764" t="s">
        <v>176</v>
      </c>
      <c r="E764">
        <v>2210806</v>
      </c>
      <c r="H764" t="s">
        <v>287</v>
      </c>
      <c r="K764" s="40">
        <v>-16594560.119999999</v>
      </c>
      <c r="M764" s="40">
        <v>-19286598</v>
      </c>
      <c r="O764" s="40">
        <v>2692037.88</v>
      </c>
      <c r="Q764">
        <v>14</v>
      </c>
    </row>
    <row r="765" spans="3:18" x14ac:dyDescent="0.25">
      <c r="C765" t="s">
        <v>174</v>
      </c>
      <c r="D765" t="s">
        <v>176</v>
      </c>
      <c r="E765">
        <v>2210807</v>
      </c>
      <c r="H765" t="s">
        <v>288</v>
      </c>
      <c r="K765" s="40">
        <v>-496491.29</v>
      </c>
      <c r="M765" s="40">
        <v>-489866.96</v>
      </c>
      <c r="O765" s="40">
        <v>-6624.33</v>
      </c>
      <c r="Q765">
        <v>-1.4</v>
      </c>
    </row>
    <row r="766" spans="3:18" x14ac:dyDescent="0.25">
      <c r="C766" t="s">
        <v>174</v>
      </c>
      <c r="D766" t="s">
        <v>176</v>
      </c>
      <c r="E766">
        <v>2210808</v>
      </c>
      <c r="H766" t="s">
        <v>855</v>
      </c>
      <c r="K766">
        <v>0</v>
      </c>
      <c r="M766">
        <v>0</v>
      </c>
      <c r="O766">
        <v>0</v>
      </c>
    </row>
    <row r="767" spans="3:18" x14ac:dyDescent="0.25">
      <c r="E767" t="s">
        <v>289</v>
      </c>
      <c r="K767" s="40">
        <v>-17091051.41</v>
      </c>
      <c r="M767" s="40">
        <v>-19776464.960000001</v>
      </c>
      <c r="O767" s="40">
        <v>2685413.55</v>
      </c>
      <c r="Q767">
        <v>13.6</v>
      </c>
      <c r="R767" t="s">
        <v>205</v>
      </c>
    </row>
    <row r="768" spans="3:18" x14ac:dyDescent="0.25">
      <c r="C768" t="s">
        <v>174</v>
      </c>
      <c r="D768" t="s">
        <v>176</v>
      </c>
      <c r="E768">
        <v>210700</v>
      </c>
      <c r="H768" t="s">
        <v>1372</v>
      </c>
      <c r="K768">
        <v>0</v>
      </c>
      <c r="M768">
        <v>0</v>
      </c>
      <c r="O768">
        <v>0</v>
      </c>
    </row>
    <row r="769" spans="3:18" x14ac:dyDescent="0.25">
      <c r="C769" t="s">
        <v>174</v>
      </c>
      <c r="D769" t="s">
        <v>176</v>
      </c>
      <c r="E769">
        <v>210701</v>
      </c>
      <c r="H769" t="s">
        <v>1372</v>
      </c>
      <c r="K769">
        <v>0</v>
      </c>
      <c r="M769">
        <v>0</v>
      </c>
      <c r="O769">
        <v>0</v>
      </c>
    </row>
    <row r="770" spans="3:18" x14ac:dyDescent="0.25">
      <c r="E770" t="s">
        <v>1373</v>
      </c>
      <c r="K770">
        <v>0</v>
      </c>
      <c r="M770">
        <v>0</v>
      </c>
      <c r="O770">
        <v>0</v>
      </c>
      <c r="R770" t="s">
        <v>205</v>
      </c>
    </row>
    <row r="771" spans="3:18" x14ac:dyDescent="0.25">
      <c r="C771" t="s">
        <v>174</v>
      </c>
      <c r="D771" t="s">
        <v>176</v>
      </c>
      <c r="E771">
        <v>210600</v>
      </c>
      <c r="H771" t="s">
        <v>1374</v>
      </c>
      <c r="K771">
        <v>0</v>
      </c>
      <c r="M771">
        <v>0</v>
      </c>
      <c r="O771">
        <v>0</v>
      </c>
    </row>
    <row r="772" spans="3:18" x14ac:dyDescent="0.25">
      <c r="C772" t="s">
        <v>174</v>
      </c>
      <c r="D772" t="s">
        <v>176</v>
      </c>
      <c r="E772">
        <v>210601</v>
      </c>
      <c r="H772" t="s">
        <v>1375</v>
      </c>
      <c r="K772">
        <v>0</v>
      </c>
      <c r="M772">
        <v>0</v>
      </c>
      <c r="O772">
        <v>0</v>
      </c>
    </row>
    <row r="773" spans="3:18" x14ac:dyDescent="0.25">
      <c r="C773" t="s">
        <v>174</v>
      </c>
      <c r="D773" t="s">
        <v>176</v>
      </c>
      <c r="E773">
        <v>2210600</v>
      </c>
      <c r="H773" t="s">
        <v>1376</v>
      </c>
      <c r="K773">
        <v>0</v>
      </c>
      <c r="M773">
        <v>0</v>
      </c>
      <c r="O773">
        <v>0</v>
      </c>
    </row>
    <row r="774" spans="3:18" x14ac:dyDescent="0.25">
      <c r="C774" t="s">
        <v>174</v>
      </c>
      <c r="D774" t="s">
        <v>176</v>
      </c>
      <c r="E774">
        <v>2210601</v>
      </c>
      <c r="H774" t="s">
        <v>1377</v>
      </c>
      <c r="K774">
        <v>0</v>
      </c>
      <c r="M774">
        <v>0</v>
      </c>
      <c r="O774">
        <v>0</v>
      </c>
    </row>
    <row r="775" spans="3:18" x14ac:dyDescent="0.25">
      <c r="C775" t="s">
        <v>174</v>
      </c>
      <c r="D775" t="s">
        <v>176</v>
      </c>
      <c r="E775">
        <v>2210603</v>
      </c>
      <c r="H775" t="s">
        <v>290</v>
      </c>
      <c r="K775" s="40">
        <v>-52813265.960000001</v>
      </c>
      <c r="M775" s="40">
        <v>-50575648.219999999</v>
      </c>
      <c r="O775" s="40">
        <v>-2237617.7400000002</v>
      </c>
      <c r="Q775">
        <v>-4.4000000000000004</v>
      </c>
    </row>
    <row r="776" spans="3:18" x14ac:dyDescent="0.25">
      <c r="C776" t="s">
        <v>174</v>
      </c>
      <c r="D776" t="s">
        <v>176</v>
      </c>
      <c r="E776">
        <v>2210604</v>
      </c>
      <c r="H776" t="s">
        <v>291</v>
      </c>
      <c r="K776" s="40">
        <v>-18931339.82</v>
      </c>
      <c r="M776" s="40">
        <v>-19054943.600000001</v>
      </c>
      <c r="O776" s="40">
        <v>123603.78</v>
      </c>
      <c r="Q776">
        <v>0.6</v>
      </c>
    </row>
    <row r="777" spans="3:18" x14ac:dyDescent="0.25">
      <c r="E777" t="s">
        <v>292</v>
      </c>
      <c r="K777" s="40">
        <v>-71744605.780000001</v>
      </c>
      <c r="M777" s="40">
        <v>-69630591.819999993</v>
      </c>
      <c r="O777" s="40">
        <v>-2114013.96</v>
      </c>
      <c r="Q777">
        <v>-3</v>
      </c>
      <c r="R777" t="s">
        <v>205</v>
      </c>
    </row>
    <row r="778" spans="3:18" x14ac:dyDescent="0.25">
      <c r="C778" t="s">
        <v>174</v>
      </c>
      <c r="D778" t="s">
        <v>176</v>
      </c>
      <c r="E778">
        <v>140600</v>
      </c>
      <c r="H778" t="s">
        <v>607</v>
      </c>
      <c r="K778">
        <v>0</v>
      </c>
      <c r="M778">
        <v>0</v>
      </c>
      <c r="O778">
        <v>0</v>
      </c>
    </row>
    <row r="779" spans="3:18" x14ac:dyDescent="0.25">
      <c r="C779" t="s">
        <v>174</v>
      </c>
      <c r="D779" t="s">
        <v>176</v>
      </c>
      <c r="E779">
        <v>140601</v>
      </c>
      <c r="H779" t="s">
        <v>608</v>
      </c>
      <c r="K779">
        <v>0</v>
      </c>
      <c r="M779">
        <v>0</v>
      </c>
      <c r="O779">
        <v>0</v>
      </c>
    </row>
    <row r="780" spans="3:18" x14ac:dyDescent="0.25">
      <c r="C780" t="s">
        <v>174</v>
      </c>
      <c r="D780" t="s">
        <v>176</v>
      </c>
      <c r="E780">
        <v>210410</v>
      </c>
      <c r="H780" t="s">
        <v>609</v>
      </c>
      <c r="K780">
        <v>0</v>
      </c>
      <c r="M780">
        <v>0</v>
      </c>
      <c r="O780">
        <v>0</v>
      </c>
    </row>
    <row r="781" spans="3:18" x14ac:dyDescent="0.25">
      <c r="C781" t="s">
        <v>174</v>
      </c>
      <c r="D781" t="s">
        <v>176</v>
      </c>
      <c r="E781">
        <v>210420</v>
      </c>
      <c r="H781" t="s">
        <v>1378</v>
      </c>
      <c r="K781">
        <v>0</v>
      </c>
      <c r="M781">
        <v>0</v>
      </c>
      <c r="O781">
        <v>0</v>
      </c>
    </row>
    <row r="782" spans="3:18" x14ac:dyDescent="0.25">
      <c r="C782" t="s">
        <v>174</v>
      </c>
      <c r="D782" t="s">
        <v>176</v>
      </c>
      <c r="E782">
        <v>210421</v>
      </c>
      <c r="H782" t="s">
        <v>1379</v>
      </c>
      <c r="K782">
        <v>0</v>
      </c>
      <c r="M782">
        <v>0</v>
      </c>
      <c r="O782">
        <v>0</v>
      </c>
    </row>
    <row r="783" spans="3:18" x14ac:dyDescent="0.25">
      <c r="C783" t="s">
        <v>174</v>
      </c>
      <c r="D783" t="s">
        <v>176</v>
      </c>
      <c r="E783">
        <v>2210410</v>
      </c>
      <c r="H783" t="s">
        <v>293</v>
      </c>
      <c r="K783" s="40">
        <v>-671000</v>
      </c>
      <c r="M783" s="40">
        <v>-671000</v>
      </c>
      <c r="O783">
        <v>0</v>
      </c>
    </row>
    <row r="784" spans="3:18" x14ac:dyDescent="0.25">
      <c r="E784" t="s">
        <v>294</v>
      </c>
      <c r="K784" s="40">
        <v>-671000</v>
      </c>
      <c r="M784" s="40">
        <v>-671000</v>
      </c>
      <c r="O784">
        <v>0</v>
      </c>
      <c r="R784" t="s">
        <v>205</v>
      </c>
    </row>
    <row r="785" spans="3:18" x14ac:dyDescent="0.25">
      <c r="C785" t="s">
        <v>174</v>
      </c>
      <c r="D785" t="s">
        <v>176</v>
      </c>
      <c r="E785">
        <v>210400</v>
      </c>
      <c r="H785" t="s">
        <v>610</v>
      </c>
      <c r="K785">
        <v>0</v>
      </c>
      <c r="M785">
        <v>0</v>
      </c>
      <c r="O785">
        <v>0</v>
      </c>
    </row>
    <row r="786" spans="3:18" x14ac:dyDescent="0.25">
      <c r="C786" t="s">
        <v>174</v>
      </c>
      <c r="D786" t="s">
        <v>176</v>
      </c>
      <c r="E786">
        <v>2210400</v>
      </c>
      <c r="H786" t="s">
        <v>1380</v>
      </c>
      <c r="K786">
        <v>0</v>
      </c>
      <c r="M786">
        <v>0</v>
      </c>
      <c r="O786">
        <v>0</v>
      </c>
    </row>
    <row r="787" spans="3:18" x14ac:dyDescent="0.25">
      <c r="E787" t="s">
        <v>611</v>
      </c>
      <c r="K787">
        <v>0</v>
      </c>
      <c r="M787">
        <v>0</v>
      </c>
      <c r="O787">
        <v>0</v>
      </c>
      <c r="R787" t="s">
        <v>205</v>
      </c>
    </row>
    <row r="788" spans="3:18" x14ac:dyDescent="0.25">
      <c r="C788" t="s">
        <v>174</v>
      </c>
      <c r="D788" t="s">
        <v>176</v>
      </c>
      <c r="E788">
        <v>210500</v>
      </c>
      <c r="H788" t="s">
        <v>612</v>
      </c>
      <c r="K788">
        <v>0</v>
      </c>
      <c r="M788">
        <v>0</v>
      </c>
      <c r="O788">
        <v>0</v>
      </c>
    </row>
    <row r="789" spans="3:18" x14ac:dyDescent="0.25">
      <c r="C789" t="s">
        <v>174</v>
      </c>
      <c r="D789" t="s">
        <v>176</v>
      </c>
      <c r="E789">
        <v>210501</v>
      </c>
      <c r="H789" t="s">
        <v>612</v>
      </c>
      <c r="K789">
        <v>0</v>
      </c>
      <c r="M789">
        <v>0</v>
      </c>
      <c r="O789">
        <v>0</v>
      </c>
    </row>
    <row r="790" spans="3:18" x14ac:dyDescent="0.25">
      <c r="E790" t="s">
        <v>613</v>
      </c>
      <c r="K790">
        <v>0</v>
      </c>
      <c r="M790">
        <v>0</v>
      </c>
      <c r="O790">
        <v>0</v>
      </c>
      <c r="R790" t="s">
        <v>205</v>
      </c>
    </row>
    <row r="791" spans="3:18" x14ac:dyDescent="0.25">
      <c r="C791" t="s">
        <v>174</v>
      </c>
      <c r="D791" t="s">
        <v>176</v>
      </c>
      <c r="E791">
        <v>2210803</v>
      </c>
      <c r="H791" t="s">
        <v>1381</v>
      </c>
      <c r="K791">
        <v>0</v>
      </c>
      <c r="M791">
        <v>0</v>
      </c>
      <c r="O791">
        <v>0</v>
      </c>
    </row>
    <row r="792" spans="3:18" x14ac:dyDescent="0.25">
      <c r="C792" t="s">
        <v>174</v>
      </c>
      <c r="D792" t="s">
        <v>176</v>
      </c>
      <c r="E792">
        <v>2210809</v>
      </c>
      <c r="H792" t="s">
        <v>1382</v>
      </c>
      <c r="K792">
        <v>0</v>
      </c>
      <c r="M792">
        <v>0</v>
      </c>
      <c r="O792">
        <v>0</v>
      </c>
    </row>
    <row r="793" spans="3:18" x14ac:dyDescent="0.25">
      <c r="C793" t="s">
        <v>174</v>
      </c>
      <c r="D793" t="s">
        <v>176</v>
      </c>
      <c r="E793">
        <v>2210810</v>
      </c>
      <c r="H793" t="s">
        <v>1383</v>
      </c>
      <c r="K793">
        <v>0</v>
      </c>
      <c r="M793">
        <v>0</v>
      </c>
      <c r="O793">
        <v>0</v>
      </c>
    </row>
    <row r="794" spans="3:18" x14ac:dyDescent="0.25">
      <c r="C794" t="s">
        <v>174</v>
      </c>
      <c r="D794" t="s">
        <v>176</v>
      </c>
      <c r="E794">
        <v>2210811</v>
      </c>
      <c r="H794" t="s">
        <v>295</v>
      </c>
      <c r="K794" s="40">
        <v>-365842694.86000001</v>
      </c>
      <c r="M794" s="40">
        <v>-370033626.75999999</v>
      </c>
      <c r="O794" s="40">
        <v>4190931.9</v>
      </c>
      <c r="Q794">
        <v>1.1000000000000001</v>
      </c>
    </row>
    <row r="795" spans="3:18" x14ac:dyDescent="0.25">
      <c r="E795" t="s">
        <v>296</v>
      </c>
      <c r="K795" s="40">
        <v>-365842694.86000001</v>
      </c>
      <c r="M795" s="40">
        <v>-370033626.75999999</v>
      </c>
      <c r="O795" s="40">
        <v>4190931.9</v>
      </c>
      <c r="Q795">
        <v>1.1000000000000001</v>
      </c>
      <c r="R795" t="s">
        <v>205</v>
      </c>
    </row>
    <row r="796" spans="3:18" x14ac:dyDescent="0.25">
      <c r="C796" t="s">
        <v>174</v>
      </c>
      <c r="D796" t="s">
        <v>176</v>
      </c>
      <c r="E796">
        <v>200820</v>
      </c>
      <c r="H796" t="s">
        <v>614</v>
      </c>
      <c r="K796">
        <v>0</v>
      </c>
      <c r="M796">
        <v>0</v>
      </c>
      <c r="O796">
        <v>0</v>
      </c>
    </row>
    <row r="797" spans="3:18" x14ac:dyDescent="0.25">
      <c r="E797" t="s">
        <v>616</v>
      </c>
      <c r="K797">
        <v>0</v>
      </c>
      <c r="M797">
        <v>0</v>
      </c>
      <c r="O797">
        <v>0</v>
      </c>
      <c r="R797" t="s">
        <v>205</v>
      </c>
    </row>
    <row r="798" spans="3:18" x14ac:dyDescent="0.25">
      <c r="C798" t="s">
        <v>174</v>
      </c>
      <c r="D798" t="s">
        <v>176</v>
      </c>
      <c r="E798">
        <v>2230200</v>
      </c>
      <c r="H798" t="s">
        <v>1159</v>
      </c>
      <c r="K798">
        <v>0</v>
      </c>
      <c r="M798">
        <v>0</v>
      </c>
      <c r="O798">
        <v>0</v>
      </c>
    </row>
    <row r="799" spans="3:18" x14ac:dyDescent="0.25">
      <c r="K799">
        <v>0</v>
      </c>
      <c r="M799">
        <v>0</v>
      </c>
      <c r="O799">
        <v>0</v>
      </c>
      <c r="R799" t="s">
        <v>205</v>
      </c>
    </row>
    <row r="800" spans="3:18" x14ac:dyDescent="0.25">
      <c r="C800" t="s">
        <v>174</v>
      </c>
      <c r="D800" t="s">
        <v>176</v>
      </c>
      <c r="E800">
        <v>200810</v>
      </c>
      <c r="H800" t="s">
        <v>1384</v>
      </c>
      <c r="K800">
        <v>0</v>
      </c>
      <c r="M800">
        <v>0</v>
      </c>
      <c r="O800">
        <v>0</v>
      </c>
    </row>
    <row r="801" spans="3:18" x14ac:dyDescent="0.25">
      <c r="E801" t="s">
        <v>618</v>
      </c>
      <c r="K801">
        <v>0</v>
      </c>
      <c r="M801">
        <v>0</v>
      </c>
      <c r="O801">
        <v>0</v>
      </c>
      <c r="R801" t="s">
        <v>205</v>
      </c>
    </row>
    <row r="802" spans="3:18" x14ac:dyDescent="0.25">
      <c r="C802" t="s">
        <v>174</v>
      </c>
      <c r="D802" t="s">
        <v>176</v>
      </c>
      <c r="E802">
        <v>200001</v>
      </c>
      <c r="H802" t="s">
        <v>620</v>
      </c>
      <c r="K802">
        <v>0</v>
      </c>
      <c r="M802">
        <v>0</v>
      </c>
      <c r="O802">
        <v>0</v>
      </c>
    </row>
    <row r="803" spans="3:18" x14ac:dyDescent="0.25">
      <c r="C803" t="s">
        <v>174</v>
      </c>
      <c r="D803" t="s">
        <v>176</v>
      </c>
      <c r="E803">
        <v>200003</v>
      </c>
      <c r="H803" t="s">
        <v>621</v>
      </c>
      <c r="K803">
        <v>0</v>
      </c>
      <c r="M803">
        <v>0</v>
      </c>
      <c r="O803">
        <v>0</v>
      </c>
    </row>
    <row r="804" spans="3:18" x14ac:dyDescent="0.25">
      <c r="C804" t="s">
        <v>174</v>
      </c>
      <c r="D804" t="s">
        <v>176</v>
      </c>
      <c r="E804">
        <v>200005</v>
      </c>
      <c r="H804" t="s">
        <v>1385</v>
      </c>
      <c r="K804">
        <v>0</v>
      </c>
      <c r="M804">
        <v>0</v>
      </c>
      <c r="O804">
        <v>0</v>
      </c>
    </row>
    <row r="805" spans="3:18" x14ac:dyDescent="0.25">
      <c r="C805" t="s">
        <v>174</v>
      </c>
      <c r="D805" t="s">
        <v>176</v>
      </c>
      <c r="E805">
        <v>200100</v>
      </c>
      <c r="H805" t="s">
        <v>622</v>
      </c>
      <c r="K805">
        <v>0</v>
      </c>
      <c r="M805">
        <v>0</v>
      </c>
      <c r="O805">
        <v>0</v>
      </c>
    </row>
    <row r="806" spans="3:18" x14ac:dyDescent="0.25">
      <c r="C806" t="s">
        <v>174</v>
      </c>
      <c r="D806" t="s">
        <v>176</v>
      </c>
      <c r="E806">
        <v>200101</v>
      </c>
      <c r="H806" t="s">
        <v>1386</v>
      </c>
      <c r="K806">
        <v>0</v>
      </c>
      <c r="M806">
        <v>0</v>
      </c>
      <c r="O806">
        <v>0</v>
      </c>
    </row>
    <row r="807" spans="3:18" x14ac:dyDescent="0.25">
      <c r="C807" t="s">
        <v>174</v>
      </c>
      <c r="D807" t="s">
        <v>176</v>
      </c>
      <c r="E807">
        <v>200102</v>
      </c>
      <c r="H807" t="s">
        <v>1387</v>
      </c>
      <c r="K807">
        <v>0</v>
      </c>
      <c r="M807">
        <v>0</v>
      </c>
      <c r="O807">
        <v>0</v>
      </c>
    </row>
    <row r="808" spans="3:18" x14ac:dyDescent="0.25">
      <c r="C808" t="s">
        <v>174</v>
      </c>
      <c r="D808" t="s">
        <v>176</v>
      </c>
      <c r="E808">
        <v>200103</v>
      </c>
      <c r="H808" t="s">
        <v>1388</v>
      </c>
      <c r="K808">
        <v>0</v>
      </c>
      <c r="M808">
        <v>0</v>
      </c>
      <c r="O808">
        <v>0</v>
      </c>
    </row>
    <row r="809" spans="3:18" x14ac:dyDescent="0.25">
      <c r="C809" t="s">
        <v>174</v>
      </c>
      <c r="D809" t="s">
        <v>176</v>
      </c>
      <c r="E809">
        <v>200150</v>
      </c>
      <c r="H809" t="s">
        <v>311</v>
      </c>
      <c r="K809">
        <v>0</v>
      </c>
      <c r="M809">
        <v>0</v>
      </c>
      <c r="O809">
        <v>0</v>
      </c>
    </row>
    <row r="810" spans="3:18" x14ac:dyDescent="0.25">
      <c r="C810" t="s">
        <v>174</v>
      </c>
      <c r="D810" t="s">
        <v>176</v>
      </c>
      <c r="E810">
        <v>200151</v>
      </c>
      <c r="H810" t="s">
        <v>623</v>
      </c>
      <c r="K810">
        <v>0</v>
      </c>
      <c r="M810">
        <v>0</v>
      </c>
      <c r="O810">
        <v>0</v>
      </c>
    </row>
    <row r="811" spans="3:18" x14ac:dyDescent="0.25">
      <c r="C811" t="s">
        <v>174</v>
      </c>
      <c r="D811" t="s">
        <v>176</v>
      </c>
      <c r="E811">
        <v>200152</v>
      </c>
      <c r="H811" t="s">
        <v>624</v>
      </c>
      <c r="K811">
        <v>0</v>
      </c>
      <c r="M811">
        <v>0</v>
      </c>
      <c r="O811">
        <v>0</v>
      </c>
    </row>
    <row r="812" spans="3:18" x14ac:dyDescent="0.25">
      <c r="C812" t="s">
        <v>174</v>
      </c>
      <c r="D812" t="s">
        <v>176</v>
      </c>
      <c r="E812">
        <v>200153</v>
      </c>
      <c r="H812" t="s">
        <v>1389</v>
      </c>
      <c r="K812">
        <v>0</v>
      </c>
      <c r="M812">
        <v>0</v>
      </c>
      <c r="O812">
        <v>0</v>
      </c>
    </row>
    <row r="813" spans="3:18" x14ac:dyDescent="0.25">
      <c r="C813" t="s">
        <v>174</v>
      </c>
      <c r="D813" t="s">
        <v>176</v>
      </c>
      <c r="E813">
        <v>200154</v>
      </c>
      <c r="H813" t="s">
        <v>1390</v>
      </c>
      <c r="K813">
        <v>0</v>
      </c>
      <c r="M813">
        <v>0</v>
      </c>
      <c r="O813">
        <v>0</v>
      </c>
    </row>
    <row r="814" spans="3:18" x14ac:dyDescent="0.25">
      <c r="C814" t="s">
        <v>174</v>
      </c>
      <c r="D814" t="s">
        <v>176</v>
      </c>
      <c r="E814">
        <v>200155</v>
      </c>
      <c r="H814" t="s">
        <v>1391</v>
      </c>
      <c r="K814">
        <v>0</v>
      </c>
      <c r="M814">
        <v>0</v>
      </c>
      <c r="O814">
        <v>0</v>
      </c>
    </row>
    <row r="815" spans="3:18" x14ac:dyDescent="0.25">
      <c r="C815" t="s">
        <v>174</v>
      </c>
      <c r="D815" t="s">
        <v>176</v>
      </c>
      <c r="E815">
        <v>200156</v>
      </c>
      <c r="H815" t="s">
        <v>1392</v>
      </c>
      <c r="K815">
        <v>0</v>
      </c>
      <c r="M815">
        <v>0</v>
      </c>
      <c r="O815">
        <v>0</v>
      </c>
    </row>
    <row r="816" spans="3:18" x14ac:dyDescent="0.25">
      <c r="C816" t="s">
        <v>174</v>
      </c>
      <c r="D816" t="s">
        <v>176</v>
      </c>
      <c r="E816">
        <v>200157</v>
      </c>
      <c r="H816" t="s">
        <v>1393</v>
      </c>
      <c r="K816">
        <v>0</v>
      </c>
      <c r="M816">
        <v>0</v>
      </c>
      <c r="O816">
        <v>0</v>
      </c>
    </row>
    <row r="817" spans="3:15" x14ac:dyDescent="0.25">
      <c r="C817" t="s">
        <v>174</v>
      </c>
      <c r="D817" t="s">
        <v>176</v>
      </c>
      <c r="E817">
        <v>200158</v>
      </c>
      <c r="H817" t="s">
        <v>1394</v>
      </c>
      <c r="K817">
        <v>0</v>
      </c>
      <c r="M817">
        <v>0</v>
      </c>
      <c r="O817">
        <v>0</v>
      </c>
    </row>
    <row r="818" spans="3:15" x14ac:dyDescent="0.25">
      <c r="C818" t="s">
        <v>174</v>
      </c>
      <c r="D818" t="s">
        <v>176</v>
      </c>
      <c r="E818">
        <v>200159</v>
      </c>
      <c r="H818" t="s">
        <v>1395</v>
      </c>
      <c r="K818">
        <v>0</v>
      </c>
      <c r="M818">
        <v>0</v>
      </c>
      <c r="O818">
        <v>0</v>
      </c>
    </row>
    <row r="819" spans="3:15" x14ac:dyDescent="0.25">
      <c r="C819" t="s">
        <v>174</v>
      </c>
      <c r="D819" t="s">
        <v>176</v>
      </c>
      <c r="E819">
        <v>200160</v>
      </c>
      <c r="H819" t="s">
        <v>1396</v>
      </c>
      <c r="K819">
        <v>0</v>
      </c>
      <c r="M819">
        <v>0</v>
      </c>
      <c r="O819">
        <v>0</v>
      </c>
    </row>
    <row r="820" spans="3:15" x14ac:dyDescent="0.25">
      <c r="C820" t="s">
        <v>174</v>
      </c>
      <c r="D820" t="s">
        <v>176</v>
      </c>
      <c r="E820">
        <v>200161</v>
      </c>
      <c r="H820" t="s">
        <v>1396</v>
      </c>
      <c r="K820">
        <v>0</v>
      </c>
      <c r="M820">
        <v>0</v>
      </c>
      <c r="O820">
        <v>0</v>
      </c>
    </row>
    <row r="821" spans="3:15" x14ac:dyDescent="0.25">
      <c r="C821" t="s">
        <v>174</v>
      </c>
      <c r="D821" t="s">
        <v>176</v>
      </c>
      <c r="E821">
        <v>200162</v>
      </c>
      <c r="H821" t="s">
        <v>1397</v>
      </c>
      <c r="K821">
        <v>0</v>
      </c>
      <c r="M821">
        <v>0</v>
      </c>
      <c r="O821">
        <v>0</v>
      </c>
    </row>
    <row r="822" spans="3:15" x14ac:dyDescent="0.25">
      <c r="C822" t="s">
        <v>174</v>
      </c>
      <c r="D822" t="s">
        <v>176</v>
      </c>
      <c r="E822">
        <v>200170</v>
      </c>
      <c r="H822" t="s">
        <v>311</v>
      </c>
      <c r="K822">
        <v>0</v>
      </c>
      <c r="M822">
        <v>0</v>
      </c>
      <c r="O822">
        <v>0</v>
      </c>
    </row>
    <row r="823" spans="3:15" x14ac:dyDescent="0.25">
      <c r="C823" t="s">
        <v>174</v>
      </c>
      <c r="D823" t="s">
        <v>176</v>
      </c>
      <c r="E823">
        <v>200171</v>
      </c>
      <c r="H823" t="s">
        <v>623</v>
      </c>
      <c r="K823">
        <v>0</v>
      </c>
      <c r="M823">
        <v>0</v>
      </c>
      <c r="O823">
        <v>0</v>
      </c>
    </row>
    <row r="824" spans="3:15" x14ac:dyDescent="0.25">
      <c r="C824" t="s">
        <v>174</v>
      </c>
      <c r="D824" t="s">
        <v>176</v>
      </c>
      <c r="E824">
        <v>200172</v>
      </c>
      <c r="H824" t="s">
        <v>624</v>
      </c>
      <c r="K824">
        <v>0</v>
      </c>
      <c r="M824">
        <v>0</v>
      </c>
      <c r="O824">
        <v>0</v>
      </c>
    </row>
    <row r="825" spans="3:15" x14ac:dyDescent="0.25">
      <c r="C825" t="s">
        <v>174</v>
      </c>
      <c r="D825" t="s">
        <v>176</v>
      </c>
      <c r="E825">
        <v>200173</v>
      </c>
      <c r="H825" t="s">
        <v>1389</v>
      </c>
      <c r="K825">
        <v>0</v>
      </c>
      <c r="M825">
        <v>0</v>
      </c>
      <c r="O825">
        <v>0</v>
      </c>
    </row>
    <row r="826" spans="3:15" x14ac:dyDescent="0.25">
      <c r="C826" t="s">
        <v>174</v>
      </c>
      <c r="D826" t="s">
        <v>176</v>
      </c>
      <c r="E826">
        <v>200174</v>
      </c>
      <c r="H826" t="s">
        <v>625</v>
      </c>
      <c r="K826">
        <v>0</v>
      </c>
      <c r="M826">
        <v>0</v>
      </c>
      <c r="O826">
        <v>0</v>
      </c>
    </row>
    <row r="827" spans="3:15" x14ac:dyDescent="0.25">
      <c r="C827" t="s">
        <v>174</v>
      </c>
      <c r="D827" t="s">
        <v>176</v>
      </c>
      <c r="E827">
        <v>200175</v>
      </c>
      <c r="H827" t="s">
        <v>1391</v>
      </c>
      <c r="K827">
        <v>0</v>
      </c>
      <c r="M827">
        <v>0</v>
      </c>
      <c r="O827">
        <v>0</v>
      </c>
    </row>
    <row r="828" spans="3:15" x14ac:dyDescent="0.25">
      <c r="C828" t="s">
        <v>174</v>
      </c>
      <c r="D828" t="s">
        <v>176</v>
      </c>
      <c r="E828">
        <v>200176</v>
      </c>
      <c r="H828" t="s">
        <v>1392</v>
      </c>
      <c r="K828">
        <v>0</v>
      </c>
      <c r="M828">
        <v>0</v>
      </c>
      <c r="O828">
        <v>0</v>
      </c>
    </row>
    <row r="829" spans="3:15" x14ac:dyDescent="0.25">
      <c r="C829" t="s">
        <v>174</v>
      </c>
      <c r="D829" t="s">
        <v>176</v>
      </c>
      <c r="E829">
        <v>200177</v>
      </c>
      <c r="H829" t="s">
        <v>1393</v>
      </c>
      <c r="K829">
        <v>0</v>
      </c>
      <c r="M829">
        <v>0</v>
      </c>
      <c r="O829">
        <v>0</v>
      </c>
    </row>
    <row r="830" spans="3:15" x14ac:dyDescent="0.25">
      <c r="C830" t="s">
        <v>174</v>
      </c>
      <c r="D830" t="s">
        <v>176</v>
      </c>
      <c r="E830">
        <v>200178</v>
      </c>
      <c r="H830" t="s">
        <v>1394</v>
      </c>
      <c r="K830">
        <v>0</v>
      </c>
      <c r="M830">
        <v>0</v>
      </c>
      <c r="O830">
        <v>0</v>
      </c>
    </row>
    <row r="831" spans="3:15" x14ac:dyDescent="0.25">
      <c r="C831" t="s">
        <v>174</v>
      </c>
      <c r="D831" t="s">
        <v>176</v>
      </c>
      <c r="E831">
        <v>200179</v>
      </c>
      <c r="H831" t="s">
        <v>1395</v>
      </c>
      <c r="K831">
        <v>0</v>
      </c>
      <c r="M831">
        <v>0</v>
      </c>
      <c r="O831">
        <v>0</v>
      </c>
    </row>
    <row r="832" spans="3:15" x14ac:dyDescent="0.25">
      <c r="C832" t="s">
        <v>174</v>
      </c>
      <c r="D832" t="s">
        <v>176</v>
      </c>
      <c r="E832">
        <v>200180</v>
      </c>
      <c r="H832" t="s">
        <v>1396</v>
      </c>
      <c r="K832">
        <v>0</v>
      </c>
      <c r="M832">
        <v>0</v>
      </c>
      <c r="O832">
        <v>0</v>
      </c>
    </row>
    <row r="833" spans="3:15" x14ac:dyDescent="0.25">
      <c r="C833" t="s">
        <v>174</v>
      </c>
      <c r="D833" t="s">
        <v>176</v>
      </c>
      <c r="E833">
        <v>200181</v>
      </c>
      <c r="H833" t="s">
        <v>1396</v>
      </c>
      <c r="K833">
        <v>0</v>
      </c>
      <c r="M833">
        <v>0</v>
      </c>
      <c r="O833">
        <v>0</v>
      </c>
    </row>
    <row r="834" spans="3:15" x14ac:dyDescent="0.25">
      <c r="C834" t="s">
        <v>174</v>
      </c>
      <c r="D834" t="s">
        <v>176</v>
      </c>
      <c r="E834">
        <v>200182</v>
      </c>
      <c r="H834" t="s">
        <v>1397</v>
      </c>
      <c r="K834">
        <v>0</v>
      </c>
      <c r="M834">
        <v>0</v>
      </c>
      <c r="O834">
        <v>0</v>
      </c>
    </row>
    <row r="835" spans="3:15" x14ac:dyDescent="0.25">
      <c r="C835" t="s">
        <v>174</v>
      </c>
      <c r="D835" t="s">
        <v>176</v>
      </c>
      <c r="E835">
        <v>200200</v>
      </c>
      <c r="H835" t="s">
        <v>626</v>
      </c>
      <c r="K835">
        <v>0</v>
      </c>
      <c r="M835">
        <v>0</v>
      </c>
      <c r="O835">
        <v>0</v>
      </c>
    </row>
    <row r="836" spans="3:15" x14ac:dyDescent="0.25">
      <c r="C836" t="s">
        <v>174</v>
      </c>
      <c r="D836" t="s">
        <v>176</v>
      </c>
      <c r="E836">
        <v>200201</v>
      </c>
      <c r="H836" t="s">
        <v>627</v>
      </c>
      <c r="K836">
        <v>0</v>
      </c>
      <c r="M836">
        <v>0</v>
      </c>
      <c r="O836">
        <v>0</v>
      </c>
    </row>
    <row r="837" spans="3:15" x14ac:dyDescent="0.25">
      <c r="C837" t="s">
        <v>174</v>
      </c>
      <c r="D837" t="s">
        <v>176</v>
      </c>
      <c r="E837">
        <v>200202</v>
      </c>
      <c r="H837" t="s">
        <v>628</v>
      </c>
      <c r="K837">
        <v>0</v>
      </c>
      <c r="M837">
        <v>0</v>
      </c>
      <c r="O837">
        <v>0</v>
      </c>
    </row>
    <row r="838" spans="3:15" x14ac:dyDescent="0.25">
      <c r="C838" t="s">
        <v>174</v>
      </c>
      <c r="D838" t="s">
        <v>176</v>
      </c>
      <c r="E838">
        <v>200203</v>
      </c>
      <c r="H838" t="s">
        <v>629</v>
      </c>
      <c r="K838">
        <v>0</v>
      </c>
      <c r="M838">
        <v>0</v>
      </c>
      <c r="O838">
        <v>0</v>
      </c>
    </row>
    <row r="839" spans="3:15" x14ac:dyDescent="0.25">
      <c r="C839" t="s">
        <v>174</v>
      </c>
      <c r="D839" t="s">
        <v>176</v>
      </c>
      <c r="E839">
        <v>200204</v>
      </c>
      <c r="H839" t="s">
        <v>630</v>
      </c>
      <c r="K839">
        <v>0</v>
      </c>
      <c r="M839">
        <v>0</v>
      </c>
      <c r="O839">
        <v>0</v>
      </c>
    </row>
    <row r="840" spans="3:15" x14ac:dyDescent="0.25">
      <c r="C840" t="s">
        <v>174</v>
      </c>
      <c r="D840" t="s">
        <v>176</v>
      </c>
      <c r="E840">
        <v>200205</v>
      </c>
      <c r="H840" t="s">
        <v>1398</v>
      </c>
      <c r="K840">
        <v>0</v>
      </c>
      <c r="M840">
        <v>0</v>
      </c>
      <c r="O840">
        <v>0</v>
      </c>
    </row>
    <row r="841" spans="3:15" x14ac:dyDescent="0.25">
      <c r="C841" t="s">
        <v>174</v>
      </c>
      <c r="D841" t="s">
        <v>176</v>
      </c>
      <c r="E841">
        <v>200206</v>
      </c>
      <c r="H841" t="s">
        <v>299</v>
      </c>
      <c r="K841">
        <v>0</v>
      </c>
      <c r="M841">
        <v>0</v>
      </c>
      <c r="O841">
        <v>0</v>
      </c>
    </row>
    <row r="842" spans="3:15" x14ac:dyDescent="0.25">
      <c r="C842" t="s">
        <v>174</v>
      </c>
      <c r="D842" t="s">
        <v>176</v>
      </c>
      <c r="E842">
        <v>200300</v>
      </c>
      <c r="H842" t="s">
        <v>631</v>
      </c>
      <c r="K842">
        <v>0</v>
      </c>
      <c r="M842">
        <v>0</v>
      </c>
      <c r="O842">
        <v>0</v>
      </c>
    </row>
    <row r="843" spans="3:15" x14ac:dyDescent="0.25">
      <c r="C843" t="s">
        <v>174</v>
      </c>
      <c r="D843" t="s">
        <v>176</v>
      </c>
      <c r="E843">
        <v>200301</v>
      </c>
      <c r="H843" t="s">
        <v>632</v>
      </c>
      <c r="K843">
        <v>0</v>
      </c>
      <c r="M843">
        <v>0</v>
      </c>
      <c r="O843">
        <v>0</v>
      </c>
    </row>
    <row r="844" spans="3:15" x14ac:dyDescent="0.25">
      <c r="C844" t="s">
        <v>174</v>
      </c>
      <c r="D844" t="s">
        <v>176</v>
      </c>
      <c r="E844">
        <v>200302</v>
      </c>
      <c r="H844" t="s">
        <v>631</v>
      </c>
      <c r="K844">
        <v>0</v>
      </c>
      <c r="M844">
        <v>0</v>
      </c>
      <c r="O844">
        <v>0</v>
      </c>
    </row>
    <row r="845" spans="3:15" x14ac:dyDescent="0.25">
      <c r="C845" t="s">
        <v>174</v>
      </c>
      <c r="D845" t="s">
        <v>176</v>
      </c>
      <c r="E845">
        <v>200400</v>
      </c>
      <c r="H845" t="s">
        <v>636</v>
      </c>
      <c r="K845">
        <v>0</v>
      </c>
      <c r="M845">
        <v>0</v>
      </c>
      <c r="O845">
        <v>0</v>
      </c>
    </row>
    <row r="846" spans="3:15" x14ac:dyDescent="0.25">
      <c r="C846" t="s">
        <v>174</v>
      </c>
      <c r="D846" t="s">
        <v>176</v>
      </c>
      <c r="E846">
        <v>200401</v>
      </c>
      <c r="H846" t="s">
        <v>1399</v>
      </c>
      <c r="K846">
        <v>0</v>
      </c>
      <c r="M846">
        <v>0</v>
      </c>
      <c r="O846">
        <v>0</v>
      </c>
    </row>
    <row r="847" spans="3:15" x14ac:dyDescent="0.25">
      <c r="C847" t="s">
        <v>174</v>
      </c>
      <c r="D847" t="s">
        <v>176</v>
      </c>
      <c r="E847">
        <v>200402</v>
      </c>
      <c r="H847" t="s">
        <v>302</v>
      </c>
      <c r="K847">
        <v>0</v>
      </c>
      <c r="M847">
        <v>0</v>
      </c>
      <c r="O847">
        <v>0</v>
      </c>
    </row>
    <row r="848" spans="3:15" x14ac:dyDescent="0.25">
      <c r="C848" t="s">
        <v>174</v>
      </c>
      <c r="D848" t="s">
        <v>176</v>
      </c>
      <c r="E848">
        <v>200403</v>
      </c>
      <c r="H848" t="s">
        <v>1400</v>
      </c>
      <c r="K848">
        <v>0</v>
      </c>
      <c r="M848">
        <v>0</v>
      </c>
      <c r="O848">
        <v>0</v>
      </c>
    </row>
    <row r="849" spans="3:15" x14ac:dyDescent="0.25">
      <c r="C849" t="s">
        <v>174</v>
      </c>
      <c r="D849" t="s">
        <v>176</v>
      </c>
      <c r="E849">
        <v>200500</v>
      </c>
      <c r="H849" t="s">
        <v>639</v>
      </c>
      <c r="K849">
        <v>0</v>
      </c>
      <c r="M849">
        <v>0</v>
      </c>
      <c r="O849">
        <v>0</v>
      </c>
    </row>
    <row r="850" spans="3:15" x14ac:dyDescent="0.25">
      <c r="C850" t="s">
        <v>174</v>
      </c>
      <c r="D850" t="s">
        <v>176</v>
      </c>
      <c r="E850">
        <v>200600</v>
      </c>
      <c r="H850" t="s">
        <v>1401</v>
      </c>
      <c r="K850">
        <v>0</v>
      </c>
      <c r="M850">
        <v>0</v>
      </c>
      <c r="O850">
        <v>0</v>
      </c>
    </row>
    <row r="851" spans="3:15" x14ac:dyDescent="0.25">
      <c r="C851" t="s">
        <v>174</v>
      </c>
      <c r="D851" t="s">
        <v>176</v>
      </c>
      <c r="E851">
        <v>200601</v>
      </c>
      <c r="H851" t="s">
        <v>1402</v>
      </c>
      <c r="K851">
        <v>0</v>
      </c>
      <c r="M851">
        <v>0</v>
      </c>
      <c r="O851">
        <v>0</v>
      </c>
    </row>
    <row r="852" spans="3:15" x14ac:dyDescent="0.25">
      <c r="C852" t="s">
        <v>174</v>
      </c>
      <c r="D852" t="s">
        <v>176</v>
      </c>
      <c r="E852">
        <v>200700</v>
      </c>
      <c r="H852" t="s">
        <v>642</v>
      </c>
      <c r="K852">
        <v>0</v>
      </c>
      <c r="M852">
        <v>0</v>
      </c>
      <c r="O852">
        <v>0</v>
      </c>
    </row>
    <row r="853" spans="3:15" x14ac:dyDescent="0.25">
      <c r="C853" t="s">
        <v>174</v>
      </c>
      <c r="D853" t="s">
        <v>176</v>
      </c>
      <c r="E853">
        <v>200701</v>
      </c>
      <c r="H853" t="s">
        <v>643</v>
      </c>
      <c r="K853">
        <v>0</v>
      </c>
      <c r="M853">
        <v>0</v>
      </c>
      <c r="O853">
        <v>0</v>
      </c>
    </row>
    <row r="854" spans="3:15" x14ac:dyDescent="0.25">
      <c r="C854" t="s">
        <v>174</v>
      </c>
      <c r="D854" t="s">
        <v>176</v>
      </c>
      <c r="E854">
        <v>200702</v>
      </c>
      <c r="H854" t="s">
        <v>1403</v>
      </c>
      <c r="K854">
        <v>0</v>
      </c>
      <c r="M854">
        <v>0</v>
      </c>
      <c r="O854">
        <v>0</v>
      </c>
    </row>
    <row r="855" spans="3:15" x14ac:dyDescent="0.25">
      <c r="C855" t="s">
        <v>174</v>
      </c>
      <c r="D855" t="s">
        <v>176</v>
      </c>
      <c r="E855">
        <v>200703</v>
      </c>
      <c r="H855" t="s">
        <v>1404</v>
      </c>
      <c r="K855">
        <v>0</v>
      </c>
      <c r="M855">
        <v>0</v>
      </c>
      <c r="O855">
        <v>0</v>
      </c>
    </row>
    <row r="856" spans="3:15" x14ac:dyDescent="0.25">
      <c r="C856" t="s">
        <v>174</v>
      </c>
      <c r="D856" t="s">
        <v>176</v>
      </c>
      <c r="E856">
        <v>200704</v>
      </c>
      <c r="H856" t="s">
        <v>1405</v>
      </c>
      <c r="K856">
        <v>0</v>
      </c>
      <c r="M856">
        <v>0</v>
      </c>
      <c r="O856">
        <v>0</v>
      </c>
    </row>
    <row r="857" spans="3:15" x14ac:dyDescent="0.25">
      <c r="C857" t="s">
        <v>174</v>
      </c>
      <c r="D857" t="s">
        <v>176</v>
      </c>
      <c r="E857">
        <v>200705</v>
      </c>
      <c r="H857" t="s">
        <v>1406</v>
      </c>
      <c r="K857">
        <v>0</v>
      </c>
      <c r="M857">
        <v>0</v>
      </c>
      <c r="O857">
        <v>0</v>
      </c>
    </row>
    <row r="858" spans="3:15" x14ac:dyDescent="0.25">
      <c r="C858" t="s">
        <v>174</v>
      </c>
      <c r="D858" t="s">
        <v>176</v>
      </c>
      <c r="E858">
        <v>200706</v>
      </c>
      <c r="H858" t="s">
        <v>1407</v>
      </c>
      <c r="K858">
        <v>0</v>
      </c>
      <c r="M858">
        <v>0</v>
      </c>
      <c r="O858">
        <v>0</v>
      </c>
    </row>
    <row r="859" spans="3:15" x14ac:dyDescent="0.25">
      <c r="C859" t="s">
        <v>174</v>
      </c>
      <c r="D859" t="s">
        <v>176</v>
      </c>
      <c r="E859">
        <v>200707</v>
      </c>
      <c r="H859" t="s">
        <v>1408</v>
      </c>
      <c r="K859">
        <v>0</v>
      </c>
      <c r="M859">
        <v>0</v>
      </c>
      <c r="O859">
        <v>0</v>
      </c>
    </row>
    <row r="860" spans="3:15" x14ac:dyDescent="0.25">
      <c r="C860" t="s">
        <v>174</v>
      </c>
      <c r="D860" t="s">
        <v>176</v>
      </c>
      <c r="E860">
        <v>200708</v>
      </c>
      <c r="H860" t="s">
        <v>644</v>
      </c>
      <c r="K860">
        <v>0</v>
      </c>
      <c r="M860">
        <v>0</v>
      </c>
      <c r="O860">
        <v>0</v>
      </c>
    </row>
    <row r="861" spans="3:15" x14ac:dyDescent="0.25">
      <c r="C861" t="s">
        <v>174</v>
      </c>
      <c r="D861" t="s">
        <v>176</v>
      </c>
      <c r="E861">
        <v>200709</v>
      </c>
      <c r="H861" t="s">
        <v>645</v>
      </c>
      <c r="K861">
        <v>0</v>
      </c>
      <c r="M861">
        <v>0</v>
      </c>
      <c r="O861">
        <v>0</v>
      </c>
    </row>
    <row r="862" spans="3:15" x14ac:dyDescent="0.25">
      <c r="C862" t="s">
        <v>174</v>
      </c>
      <c r="D862" t="s">
        <v>176</v>
      </c>
      <c r="E862">
        <v>200710</v>
      </c>
      <c r="H862" t="s">
        <v>1409</v>
      </c>
      <c r="K862">
        <v>0</v>
      </c>
      <c r="M862">
        <v>0</v>
      </c>
      <c r="O862">
        <v>0</v>
      </c>
    </row>
    <row r="863" spans="3:15" x14ac:dyDescent="0.25">
      <c r="C863" t="s">
        <v>174</v>
      </c>
      <c r="D863" t="s">
        <v>176</v>
      </c>
      <c r="E863">
        <v>200711</v>
      </c>
      <c r="H863" t="s">
        <v>646</v>
      </c>
      <c r="K863">
        <v>0</v>
      </c>
      <c r="M863">
        <v>0</v>
      </c>
      <c r="O863">
        <v>0</v>
      </c>
    </row>
    <row r="864" spans="3:15" x14ac:dyDescent="0.25">
      <c r="C864" t="s">
        <v>174</v>
      </c>
      <c r="D864" t="s">
        <v>176</v>
      </c>
      <c r="E864">
        <v>200712</v>
      </c>
      <c r="H864" t="s">
        <v>1410</v>
      </c>
      <c r="K864">
        <v>0</v>
      </c>
      <c r="M864">
        <v>0</v>
      </c>
      <c r="O864">
        <v>0</v>
      </c>
    </row>
    <row r="865" spans="3:15" x14ac:dyDescent="0.25">
      <c r="C865" t="s">
        <v>174</v>
      </c>
      <c r="D865" t="s">
        <v>176</v>
      </c>
      <c r="E865">
        <v>200713</v>
      </c>
      <c r="H865" t="s">
        <v>1411</v>
      </c>
      <c r="K865">
        <v>0</v>
      </c>
      <c r="M865">
        <v>0</v>
      </c>
      <c r="O865">
        <v>0</v>
      </c>
    </row>
    <row r="866" spans="3:15" x14ac:dyDescent="0.25">
      <c r="C866" t="s">
        <v>174</v>
      </c>
      <c r="D866" t="s">
        <v>176</v>
      </c>
      <c r="E866">
        <v>200714</v>
      </c>
      <c r="H866" t="s">
        <v>1412</v>
      </c>
      <c r="K866">
        <v>0</v>
      </c>
      <c r="M866">
        <v>0</v>
      </c>
      <c r="O866">
        <v>0</v>
      </c>
    </row>
    <row r="867" spans="3:15" x14ac:dyDescent="0.25">
      <c r="C867" t="s">
        <v>174</v>
      </c>
      <c r="D867" t="s">
        <v>176</v>
      </c>
      <c r="E867">
        <v>200715</v>
      </c>
      <c r="H867" t="s">
        <v>647</v>
      </c>
      <c r="K867">
        <v>0</v>
      </c>
      <c r="M867">
        <v>0</v>
      </c>
      <c r="O867">
        <v>0</v>
      </c>
    </row>
    <row r="868" spans="3:15" x14ac:dyDescent="0.25">
      <c r="C868" t="s">
        <v>174</v>
      </c>
      <c r="D868" t="s">
        <v>176</v>
      </c>
      <c r="E868">
        <v>200716</v>
      </c>
      <c r="H868" t="s">
        <v>648</v>
      </c>
      <c r="K868">
        <v>0</v>
      </c>
      <c r="M868">
        <v>0</v>
      </c>
      <c r="O868">
        <v>0</v>
      </c>
    </row>
    <row r="869" spans="3:15" x14ac:dyDescent="0.25">
      <c r="C869" t="s">
        <v>174</v>
      </c>
      <c r="D869" t="s">
        <v>176</v>
      </c>
      <c r="E869">
        <v>200717</v>
      </c>
      <c r="H869" t="s">
        <v>649</v>
      </c>
      <c r="K869">
        <v>0</v>
      </c>
      <c r="M869">
        <v>0</v>
      </c>
      <c r="O869">
        <v>0</v>
      </c>
    </row>
    <row r="870" spans="3:15" x14ac:dyDescent="0.25">
      <c r="C870" t="s">
        <v>174</v>
      </c>
      <c r="D870" t="s">
        <v>176</v>
      </c>
      <c r="E870">
        <v>200718</v>
      </c>
      <c r="H870" t="s">
        <v>650</v>
      </c>
      <c r="K870">
        <v>0</v>
      </c>
      <c r="M870">
        <v>0</v>
      </c>
      <c r="O870">
        <v>0</v>
      </c>
    </row>
    <row r="871" spans="3:15" x14ac:dyDescent="0.25">
      <c r="C871" t="s">
        <v>174</v>
      </c>
      <c r="D871" t="s">
        <v>176</v>
      </c>
      <c r="E871">
        <v>200719</v>
      </c>
      <c r="H871" t="s">
        <v>1413</v>
      </c>
      <c r="K871">
        <v>0</v>
      </c>
      <c r="M871">
        <v>0</v>
      </c>
      <c r="O871">
        <v>0</v>
      </c>
    </row>
    <row r="872" spans="3:15" x14ac:dyDescent="0.25">
      <c r="C872" t="s">
        <v>174</v>
      </c>
      <c r="D872" t="s">
        <v>176</v>
      </c>
      <c r="E872">
        <v>200720</v>
      </c>
      <c r="H872" t="s">
        <v>1414</v>
      </c>
      <c r="K872">
        <v>0</v>
      </c>
      <c r="M872">
        <v>0</v>
      </c>
      <c r="O872">
        <v>0</v>
      </c>
    </row>
    <row r="873" spans="3:15" x14ac:dyDescent="0.25">
      <c r="C873" t="s">
        <v>174</v>
      </c>
      <c r="D873" t="s">
        <v>176</v>
      </c>
      <c r="E873">
        <v>200721</v>
      </c>
      <c r="H873" t="s">
        <v>1415</v>
      </c>
      <c r="K873">
        <v>0</v>
      </c>
      <c r="M873">
        <v>0</v>
      </c>
      <c r="O873">
        <v>0</v>
      </c>
    </row>
    <row r="874" spans="3:15" x14ac:dyDescent="0.25">
      <c r="C874" t="s">
        <v>174</v>
      </c>
      <c r="D874" t="s">
        <v>176</v>
      </c>
      <c r="E874">
        <v>200722</v>
      </c>
      <c r="H874" t="s">
        <v>1416</v>
      </c>
      <c r="K874">
        <v>0</v>
      </c>
      <c r="M874">
        <v>0</v>
      </c>
      <c r="O874">
        <v>0</v>
      </c>
    </row>
    <row r="875" spans="3:15" x14ac:dyDescent="0.25">
      <c r="C875" t="s">
        <v>174</v>
      </c>
      <c r="D875" t="s">
        <v>176</v>
      </c>
      <c r="E875">
        <v>200723</v>
      </c>
      <c r="H875" t="s">
        <v>651</v>
      </c>
      <c r="K875">
        <v>0</v>
      </c>
      <c r="M875">
        <v>0</v>
      </c>
      <c r="O875">
        <v>0</v>
      </c>
    </row>
    <row r="876" spans="3:15" x14ac:dyDescent="0.25">
      <c r="C876" t="s">
        <v>174</v>
      </c>
      <c r="D876" t="s">
        <v>176</v>
      </c>
      <c r="E876">
        <v>200724</v>
      </c>
      <c r="H876" t="s">
        <v>652</v>
      </c>
      <c r="K876">
        <v>0</v>
      </c>
      <c r="M876">
        <v>0</v>
      </c>
      <c r="O876">
        <v>0</v>
      </c>
    </row>
    <row r="877" spans="3:15" x14ac:dyDescent="0.25">
      <c r="C877" t="s">
        <v>174</v>
      </c>
      <c r="D877" t="s">
        <v>176</v>
      </c>
      <c r="E877">
        <v>200725</v>
      </c>
      <c r="H877" t="s">
        <v>1417</v>
      </c>
      <c r="K877">
        <v>0</v>
      </c>
      <c r="M877">
        <v>0</v>
      </c>
      <c r="O877">
        <v>0</v>
      </c>
    </row>
    <row r="878" spans="3:15" x14ac:dyDescent="0.25">
      <c r="C878" t="s">
        <v>174</v>
      </c>
      <c r="D878" t="s">
        <v>176</v>
      </c>
      <c r="E878">
        <v>200726</v>
      </c>
      <c r="H878" t="s">
        <v>1418</v>
      </c>
      <c r="K878">
        <v>0</v>
      </c>
      <c r="M878">
        <v>0</v>
      </c>
      <c r="O878">
        <v>0</v>
      </c>
    </row>
    <row r="879" spans="3:15" x14ac:dyDescent="0.25">
      <c r="C879" t="s">
        <v>174</v>
      </c>
      <c r="D879" t="s">
        <v>176</v>
      </c>
      <c r="E879">
        <v>200727</v>
      </c>
      <c r="H879" t="s">
        <v>1419</v>
      </c>
      <c r="K879">
        <v>0</v>
      </c>
      <c r="M879">
        <v>0</v>
      </c>
      <c r="O879">
        <v>0</v>
      </c>
    </row>
    <row r="880" spans="3:15" x14ac:dyDescent="0.25">
      <c r="C880" t="s">
        <v>174</v>
      </c>
      <c r="D880" t="s">
        <v>176</v>
      </c>
      <c r="E880">
        <v>200728</v>
      </c>
      <c r="H880" t="s">
        <v>1420</v>
      </c>
      <c r="K880">
        <v>0</v>
      </c>
      <c r="M880">
        <v>0</v>
      </c>
      <c r="O880">
        <v>0</v>
      </c>
    </row>
    <row r="881" spans="3:15" x14ac:dyDescent="0.25">
      <c r="C881" t="s">
        <v>174</v>
      </c>
      <c r="D881" t="s">
        <v>176</v>
      </c>
      <c r="E881">
        <v>200729</v>
      </c>
      <c r="H881" t="s">
        <v>1421</v>
      </c>
      <c r="K881">
        <v>0</v>
      </c>
      <c r="M881">
        <v>0</v>
      </c>
      <c r="O881">
        <v>0</v>
      </c>
    </row>
    <row r="882" spans="3:15" x14ac:dyDescent="0.25">
      <c r="C882" t="s">
        <v>174</v>
      </c>
      <c r="D882" t="s">
        <v>176</v>
      </c>
      <c r="E882">
        <v>200730</v>
      </c>
      <c r="H882" t="s">
        <v>1422</v>
      </c>
      <c r="K882">
        <v>0</v>
      </c>
      <c r="M882">
        <v>0</v>
      </c>
      <c r="O882">
        <v>0</v>
      </c>
    </row>
    <row r="883" spans="3:15" x14ac:dyDescent="0.25">
      <c r="C883" t="s">
        <v>174</v>
      </c>
      <c r="D883" t="s">
        <v>176</v>
      </c>
      <c r="E883">
        <v>200731</v>
      </c>
      <c r="H883" t="s">
        <v>1423</v>
      </c>
      <c r="K883">
        <v>0</v>
      </c>
      <c r="M883">
        <v>0</v>
      </c>
      <c r="O883">
        <v>0</v>
      </c>
    </row>
    <row r="884" spans="3:15" x14ac:dyDescent="0.25">
      <c r="C884" t="s">
        <v>174</v>
      </c>
      <c r="D884" t="s">
        <v>176</v>
      </c>
      <c r="E884">
        <v>200732</v>
      </c>
      <c r="H884" t="s">
        <v>1424</v>
      </c>
      <c r="K884">
        <v>0</v>
      </c>
      <c r="M884">
        <v>0</v>
      </c>
      <c r="O884">
        <v>0</v>
      </c>
    </row>
    <row r="885" spans="3:15" x14ac:dyDescent="0.25">
      <c r="C885" t="s">
        <v>174</v>
      </c>
      <c r="D885" t="s">
        <v>176</v>
      </c>
      <c r="E885">
        <v>200733</v>
      </c>
      <c r="H885" t="s">
        <v>1425</v>
      </c>
      <c r="K885">
        <v>0</v>
      </c>
      <c r="M885">
        <v>0</v>
      </c>
      <c r="O885">
        <v>0</v>
      </c>
    </row>
    <row r="886" spans="3:15" x14ac:dyDescent="0.25">
      <c r="C886" t="s">
        <v>174</v>
      </c>
      <c r="D886" t="s">
        <v>176</v>
      </c>
      <c r="E886">
        <v>200734</v>
      </c>
      <c r="H886" t="s">
        <v>1426</v>
      </c>
      <c r="K886">
        <v>0</v>
      </c>
      <c r="M886">
        <v>0</v>
      </c>
      <c r="O886">
        <v>0</v>
      </c>
    </row>
    <row r="887" spans="3:15" x14ac:dyDescent="0.25">
      <c r="C887" t="s">
        <v>174</v>
      </c>
      <c r="D887" t="s">
        <v>176</v>
      </c>
      <c r="E887">
        <v>200735</v>
      </c>
      <c r="H887" t="s">
        <v>1427</v>
      </c>
      <c r="K887">
        <v>0</v>
      </c>
      <c r="M887">
        <v>0</v>
      </c>
      <c r="O887">
        <v>0</v>
      </c>
    </row>
    <row r="888" spans="3:15" x14ac:dyDescent="0.25">
      <c r="C888" t="s">
        <v>174</v>
      </c>
      <c r="D888" t="s">
        <v>176</v>
      </c>
      <c r="E888">
        <v>200760</v>
      </c>
      <c r="H888" t="s">
        <v>1428</v>
      </c>
      <c r="K888">
        <v>0</v>
      </c>
      <c r="M888">
        <v>0</v>
      </c>
      <c r="O888">
        <v>0</v>
      </c>
    </row>
    <row r="889" spans="3:15" x14ac:dyDescent="0.25">
      <c r="C889" t="s">
        <v>174</v>
      </c>
      <c r="D889" t="s">
        <v>176</v>
      </c>
      <c r="E889">
        <v>200761</v>
      </c>
      <c r="H889" t="s">
        <v>653</v>
      </c>
      <c r="K889">
        <v>0</v>
      </c>
      <c r="M889">
        <v>0</v>
      </c>
      <c r="O889">
        <v>0</v>
      </c>
    </row>
    <row r="890" spans="3:15" x14ac:dyDescent="0.25">
      <c r="C890" t="s">
        <v>174</v>
      </c>
      <c r="D890" t="s">
        <v>176</v>
      </c>
      <c r="E890">
        <v>200762</v>
      </c>
      <c r="H890" t="s">
        <v>654</v>
      </c>
      <c r="K890">
        <v>0</v>
      </c>
      <c r="M890">
        <v>0</v>
      </c>
      <c r="O890">
        <v>0</v>
      </c>
    </row>
    <row r="891" spans="3:15" x14ac:dyDescent="0.25">
      <c r="C891" t="s">
        <v>174</v>
      </c>
      <c r="D891" t="s">
        <v>176</v>
      </c>
      <c r="E891">
        <v>200763</v>
      </c>
      <c r="H891" t="s">
        <v>655</v>
      </c>
      <c r="K891">
        <v>0</v>
      </c>
      <c r="M891">
        <v>0</v>
      </c>
      <c r="O891">
        <v>0</v>
      </c>
    </row>
    <row r="892" spans="3:15" x14ac:dyDescent="0.25">
      <c r="C892" t="s">
        <v>174</v>
      </c>
      <c r="D892" t="s">
        <v>176</v>
      </c>
      <c r="E892">
        <v>200764</v>
      </c>
      <c r="H892" t="s">
        <v>656</v>
      </c>
      <c r="K892">
        <v>0</v>
      </c>
      <c r="M892">
        <v>0</v>
      </c>
      <c r="O892">
        <v>0</v>
      </c>
    </row>
    <row r="893" spans="3:15" x14ac:dyDescent="0.25">
      <c r="C893" t="s">
        <v>174</v>
      </c>
      <c r="D893" t="s">
        <v>176</v>
      </c>
      <c r="E893">
        <v>200765</v>
      </c>
      <c r="H893" t="s">
        <v>1429</v>
      </c>
      <c r="K893">
        <v>0</v>
      </c>
      <c r="M893">
        <v>0</v>
      </c>
      <c r="O893">
        <v>0</v>
      </c>
    </row>
    <row r="894" spans="3:15" x14ac:dyDescent="0.25">
      <c r="C894" t="s">
        <v>174</v>
      </c>
      <c r="D894" t="s">
        <v>176</v>
      </c>
      <c r="E894">
        <v>200769</v>
      </c>
      <c r="H894" t="s">
        <v>1430</v>
      </c>
      <c r="K894">
        <v>0</v>
      </c>
      <c r="M894">
        <v>0</v>
      </c>
      <c r="O894">
        <v>0</v>
      </c>
    </row>
    <row r="895" spans="3:15" x14ac:dyDescent="0.25">
      <c r="C895" t="s">
        <v>174</v>
      </c>
      <c r="D895" t="s">
        <v>176</v>
      </c>
      <c r="E895">
        <v>220900</v>
      </c>
      <c r="H895" t="s">
        <v>1431</v>
      </c>
      <c r="K895">
        <v>0</v>
      </c>
      <c r="M895">
        <v>0</v>
      </c>
      <c r="O895">
        <v>0</v>
      </c>
    </row>
    <row r="896" spans="3:15" x14ac:dyDescent="0.25">
      <c r="C896" t="s">
        <v>174</v>
      </c>
      <c r="D896" t="s">
        <v>176</v>
      </c>
      <c r="E896">
        <v>220901</v>
      </c>
      <c r="H896" t="s">
        <v>1432</v>
      </c>
      <c r="K896">
        <v>0</v>
      </c>
      <c r="M896">
        <v>0</v>
      </c>
      <c r="O896">
        <v>0</v>
      </c>
    </row>
    <row r="897" spans="3:17" x14ac:dyDescent="0.25">
      <c r="C897" t="s">
        <v>174</v>
      </c>
      <c r="D897" t="s">
        <v>176</v>
      </c>
      <c r="E897">
        <v>220902</v>
      </c>
      <c r="H897" t="s">
        <v>1433</v>
      </c>
      <c r="K897">
        <v>0</v>
      </c>
      <c r="M897">
        <v>0</v>
      </c>
      <c r="O897">
        <v>0</v>
      </c>
    </row>
    <row r="898" spans="3:17" x14ac:dyDescent="0.25">
      <c r="C898" t="s">
        <v>174</v>
      </c>
      <c r="D898" t="s">
        <v>176</v>
      </c>
      <c r="E898">
        <v>2200185</v>
      </c>
      <c r="H898" t="s">
        <v>297</v>
      </c>
      <c r="K898" s="40">
        <v>-119449518.45999999</v>
      </c>
      <c r="M898" s="40">
        <v>-110290165.56</v>
      </c>
      <c r="O898" s="40">
        <v>-9159352.9000000004</v>
      </c>
      <c r="Q898">
        <v>-8.3000000000000007</v>
      </c>
    </row>
    <row r="899" spans="3:17" x14ac:dyDescent="0.25">
      <c r="C899" t="s">
        <v>174</v>
      </c>
      <c r="D899" t="s">
        <v>176</v>
      </c>
      <c r="E899">
        <v>2200203</v>
      </c>
      <c r="H899" t="s">
        <v>298</v>
      </c>
      <c r="K899" s="40">
        <v>-38969.279999999999</v>
      </c>
      <c r="M899" s="40">
        <v>-38969.279999999999</v>
      </c>
      <c r="O899">
        <v>0</v>
      </c>
    </row>
    <row r="900" spans="3:17" x14ac:dyDescent="0.25">
      <c r="C900" t="s">
        <v>174</v>
      </c>
      <c r="D900" t="s">
        <v>176</v>
      </c>
      <c r="E900">
        <v>2200205</v>
      </c>
      <c r="H900" t="s">
        <v>1398</v>
      </c>
      <c r="K900">
        <v>0</v>
      </c>
      <c r="M900">
        <v>0</v>
      </c>
      <c r="O900">
        <v>0</v>
      </c>
    </row>
    <row r="901" spans="3:17" x14ac:dyDescent="0.25">
      <c r="C901" t="s">
        <v>174</v>
      </c>
      <c r="D901" t="s">
        <v>176</v>
      </c>
      <c r="E901">
        <v>2200206</v>
      </c>
      <c r="H901" t="s">
        <v>299</v>
      </c>
      <c r="K901" s="40">
        <v>-521729.11</v>
      </c>
      <c r="M901" s="40">
        <v>-601272.5</v>
      </c>
      <c r="O901" s="40">
        <v>79543.39</v>
      </c>
      <c r="Q901">
        <v>13.2</v>
      </c>
    </row>
    <row r="902" spans="3:17" x14ac:dyDescent="0.25">
      <c r="C902" t="s">
        <v>174</v>
      </c>
      <c r="D902" t="s">
        <v>176</v>
      </c>
      <c r="E902">
        <v>2200300</v>
      </c>
      <c r="H902" t="s">
        <v>300</v>
      </c>
      <c r="K902" s="40">
        <v>-129395.65</v>
      </c>
      <c r="M902" s="40">
        <v>-185568.39</v>
      </c>
      <c r="O902" s="40">
        <v>56172.74</v>
      </c>
      <c r="Q902">
        <v>30.3</v>
      </c>
    </row>
    <row r="903" spans="3:17" x14ac:dyDescent="0.25">
      <c r="C903" t="s">
        <v>174</v>
      </c>
      <c r="D903" t="s">
        <v>176</v>
      </c>
      <c r="E903">
        <v>2200302</v>
      </c>
      <c r="H903" t="s">
        <v>301</v>
      </c>
      <c r="K903" s="40">
        <v>-17351.18</v>
      </c>
      <c r="M903" s="40">
        <v>-51911.93</v>
      </c>
      <c r="O903" s="40">
        <v>34560.75</v>
      </c>
      <c r="Q903">
        <v>66.599999999999994</v>
      </c>
    </row>
    <row r="904" spans="3:17" x14ac:dyDescent="0.25">
      <c r="C904" t="s">
        <v>174</v>
      </c>
      <c r="D904" t="s">
        <v>176</v>
      </c>
      <c r="E904">
        <v>2200305</v>
      </c>
      <c r="H904" t="s">
        <v>1434</v>
      </c>
      <c r="K904">
        <v>0</v>
      </c>
      <c r="M904">
        <v>0</v>
      </c>
      <c r="O904">
        <v>0</v>
      </c>
    </row>
    <row r="905" spans="3:17" x14ac:dyDescent="0.25">
      <c r="C905" t="s">
        <v>174</v>
      </c>
      <c r="D905" t="s">
        <v>176</v>
      </c>
      <c r="E905">
        <v>2200402</v>
      </c>
      <c r="H905" t="s">
        <v>302</v>
      </c>
      <c r="K905" s="40">
        <v>-10268796.789999999</v>
      </c>
      <c r="M905" s="40">
        <v>-10268796.789999999</v>
      </c>
      <c r="O905">
        <v>0</v>
      </c>
    </row>
    <row r="906" spans="3:17" x14ac:dyDescent="0.25">
      <c r="C906" t="s">
        <v>174</v>
      </c>
      <c r="D906" t="s">
        <v>176</v>
      </c>
      <c r="E906">
        <v>2200403</v>
      </c>
      <c r="H906" t="s">
        <v>1435</v>
      </c>
      <c r="K906">
        <v>0</v>
      </c>
      <c r="M906">
        <v>0</v>
      </c>
      <c r="O906">
        <v>0</v>
      </c>
    </row>
    <row r="907" spans="3:17" x14ac:dyDescent="0.25">
      <c r="C907" t="s">
        <v>174</v>
      </c>
      <c r="D907" t="s">
        <v>176</v>
      </c>
      <c r="E907">
        <v>2200411</v>
      </c>
      <c r="H907" t="s">
        <v>303</v>
      </c>
      <c r="K907" s="40">
        <v>-337090.9</v>
      </c>
      <c r="M907" s="40">
        <v>-337090.9</v>
      </c>
      <c r="O907">
        <v>0</v>
      </c>
    </row>
    <row r="908" spans="3:17" x14ac:dyDescent="0.25">
      <c r="C908" t="s">
        <v>174</v>
      </c>
      <c r="D908" t="s">
        <v>176</v>
      </c>
      <c r="E908">
        <v>2200709</v>
      </c>
      <c r="H908" t="s">
        <v>645</v>
      </c>
      <c r="K908">
        <v>0</v>
      </c>
      <c r="M908">
        <v>0</v>
      </c>
      <c r="O908">
        <v>0</v>
      </c>
    </row>
    <row r="909" spans="3:17" x14ac:dyDescent="0.25">
      <c r="C909" t="s">
        <v>174</v>
      </c>
      <c r="D909" t="s">
        <v>176</v>
      </c>
      <c r="E909">
        <v>2200716</v>
      </c>
      <c r="H909" t="s">
        <v>1436</v>
      </c>
      <c r="K909">
        <v>0</v>
      </c>
      <c r="M909">
        <v>0</v>
      </c>
      <c r="O909">
        <v>0</v>
      </c>
    </row>
    <row r="910" spans="3:17" x14ac:dyDescent="0.25">
      <c r="C910" t="s">
        <v>174</v>
      </c>
      <c r="D910" t="s">
        <v>176</v>
      </c>
      <c r="E910">
        <v>2200768</v>
      </c>
      <c r="H910" t="s">
        <v>304</v>
      </c>
      <c r="K910" s="40">
        <v>-1696.69</v>
      </c>
      <c r="M910">
        <v>0.01</v>
      </c>
      <c r="O910" s="40">
        <v>-1696.7</v>
      </c>
      <c r="Q910" t="s">
        <v>305</v>
      </c>
    </row>
    <row r="911" spans="3:17" x14ac:dyDescent="0.25">
      <c r="C911" t="s">
        <v>174</v>
      </c>
      <c r="D911" t="s">
        <v>176</v>
      </c>
      <c r="E911">
        <v>2231000</v>
      </c>
      <c r="H911" t="s">
        <v>306</v>
      </c>
      <c r="K911" s="40">
        <v>-160625.20000000001</v>
      </c>
      <c r="M911" s="40">
        <v>-160625.20000000001</v>
      </c>
      <c r="O911">
        <v>0</v>
      </c>
    </row>
    <row r="912" spans="3:17" x14ac:dyDescent="0.25">
      <c r="C912" t="s">
        <v>174</v>
      </c>
      <c r="D912" t="s">
        <v>176</v>
      </c>
      <c r="E912">
        <v>2231100</v>
      </c>
      <c r="H912" t="s">
        <v>307</v>
      </c>
      <c r="K912" s="40">
        <v>3086186.65</v>
      </c>
      <c r="M912" s="40">
        <v>3062402.11</v>
      </c>
      <c r="O912" s="40">
        <v>23784.54</v>
      </c>
      <c r="Q912">
        <v>0.8</v>
      </c>
    </row>
    <row r="913" spans="3:18" x14ac:dyDescent="0.25">
      <c r="C913" t="s">
        <v>174</v>
      </c>
      <c r="D913" t="s">
        <v>176</v>
      </c>
      <c r="E913">
        <v>2231101</v>
      </c>
      <c r="H913" t="s">
        <v>308</v>
      </c>
      <c r="K913" s="40">
        <v>-17645795.91</v>
      </c>
      <c r="M913" s="40">
        <v>-17923976.199999999</v>
      </c>
      <c r="O913" s="40">
        <v>278180.28999999998</v>
      </c>
      <c r="Q913">
        <v>1.6</v>
      </c>
    </row>
    <row r="914" spans="3:18" x14ac:dyDescent="0.25">
      <c r="C914" t="s">
        <v>174</v>
      </c>
      <c r="D914" t="s">
        <v>176</v>
      </c>
      <c r="E914">
        <v>2231102</v>
      </c>
      <c r="H914" t="s">
        <v>1437</v>
      </c>
      <c r="K914">
        <v>0</v>
      </c>
      <c r="M914">
        <v>0</v>
      </c>
      <c r="O914">
        <v>0</v>
      </c>
    </row>
    <row r="915" spans="3:18" x14ac:dyDescent="0.25">
      <c r="C915" t="s">
        <v>174</v>
      </c>
      <c r="D915" t="s">
        <v>176</v>
      </c>
      <c r="E915">
        <v>2231103</v>
      </c>
      <c r="H915" t="s">
        <v>309</v>
      </c>
      <c r="K915" s="40">
        <v>-1546686.72</v>
      </c>
      <c r="M915" s="40">
        <v>-1564783.59</v>
      </c>
      <c r="O915" s="40">
        <v>18096.87</v>
      </c>
      <c r="Q915">
        <v>1.2</v>
      </c>
    </row>
    <row r="916" spans="3:18" x14ac:dyDescent="0.25">
      <c r="E916" t="s">
        <v>310</v>
      </c>
      <c r="K916" s="40">
        <v>-147031469.24000001</v>
      </c>
      <c r="M916" s="40">
        <v>-138360758.22</v>
      </c>
      <c r="O916" s="40">
        <v>-8670711.0199999996</v>
      </c>
      <c r="Q916">
        <v>-6.3</v>
      </c>
      <c r="R916" t="s">
        <v>205</v>
      </c>
    </row>
    <row r="917" spans="3:18" x14ac:dyDescent="0.25">
      <c r="C917" t="s">
        <v>174</v>
      </c>
      <c r="D917" t="s">
        <v>176</v>
      </c>
      <c r="E917">
        <v>200104</v>
      </c>
      <c r="H917" t="s">
        <v>1438</v>
      </c>
      <c r="K917">
        <v>0</v>
      </c>
      <c r="M917">
        <v>0</v>
      </c>
      <c r="O917">
        <v>0</v>
      </c>
    </row>
    <row r="918" spans="3:18" x14ac:dyDescent="0.25">
      <c r="C918" t="s">
        <v>174</v>
      </c>
      <c r="D918" t="s">
        <v>176</v>
      </c>
      <c r="E918">
        <v>200404</v>
      </c>
      <c r="H918" t="s">
        <v>1439</v>
      </c>
      <c r="K918">
        <v>0</v>
      </c>
      <c r="M918">
        <v>0</v>
      </c>
      <c r="O918">
        <v>0</v>
      </c>
    </row>
    <row r="919" spans="3:18" x14ac:dyDescent="0.25">
      <c r="C919" t="s">
        <v>174</v>
      </c>
      <c r="D919" t="s">
        <v>176</v>
      </c>
      <c r="E919">
        <v>200405</v>
      </c>
      <c r="H919" t="s">
        <v>1440</v>
      </c>
      <c r="K919">
        <v>0</v>
      </c>
      <c r="M919">
        <v>0</v>
      </c>
      <c r="O919">
        <v>0</v>
      </c>
    </row>
    <row r="920" spans="3:18" x14ac:dyDescent="0.25">
      <c r="C920" t="s">
        <v>174</v>
      </c>
      <c r="D920" t="s">
        <v>176</v>
      </c>
      <c r="E920">
        <v>2200106</v>
      </c>
      <c r="H920" t="s">
        <v>1441</v>
      </c>
      <c r="K920">
        <v>0</v>
      </c>
      <c r="M920">
        <v>0</v>
      </c>
      <c r="O920">
        <v>0</v>
      </c>
    </row>
    <row r="921" spans="3:18" x14ac:dyDescent="0.25">
      <c r="C921" t="s">
        <v>174</v>
      </c>
      <c r="D921" t="s">
        <v>176</v>
      </c>
      <c r="E921">
        <v>2200170</v>
      </c>
      <c r="H921" t="s">
        <v>311</v>
      </c>
      <c r="K921" s="40">
        <v>-3902959.63</v>
      </c>
      <c r="M921" s="40">
        <v>-3935887.41</v>
      </c>
      <c r="O921" s="40">
        <v>32927.78</v>
      </c>
      <c r="Q921">
        <v>0.8</v>
      </c>
    </row>
    <row r="922" spans="3:18" x14ac:dyDescent="0.25">
      <c r="C922" t="s">
        <v>174</v>
      </c>
      <c r="D922" t="s">
        <v>176</v>
      </c>
      <c r="E922">
        <v>2200404</v>
      </c>
      <c r="H922" t="s">
        <v>1442</v>
      </c>
      <c r="K922">
        <v>0</v>
      </c>
      <c r="M922">
        <v>0</v>
      </c>
      <c r="O922">
        <v>0</v>
      </c>
    </row>
    <row r="923" spans="3:18" x14ac:dyDescent="0.25">
      <c r="C923" t="s">
        <v>174</v>
      </c>
      <c r="D923" t="s">
        <v>176</v>
      </c>
      <c r="E923">
        <v>2200405</v>
      </c>
      <c r="H923" t="s">
        <v>1443</v>
      </c>
      <c r="K923">
        <v>0</v>
      </c>
      <c r="M923">
        <v>0</v>
      </c>
      <c r="O923">
        <v>0</v>
      </c>
    </row>
    <row r="924" spans="3:18" x14ac:dyDescent="0.25">
      <c r="C924" t="s">
        <v>174</v>
      </c>
      <c r="D924" t="s">
        <v>176</v>
      </c>
      <c r="E924">
        <v>2200412</v>
      </c>
      <c r="H924" t="s">
        <v>1444</v>
      </c>
      <c r="K924">
        <v>0</v>
      </c>
      <c r="M924">
        <v>0</v>
      </c>
      <c r="O924">
        <v>0</v>
      </c>
    </row>
    <row r="925" spans="3:18" x14ac:dyDescent="0.25">
      <c r="K925" s="40">
        <v>-3902959.63</v>
      </c>
      <c r="M925" s="40">
        <v>-3935887.41</v>
      </c>
      <c r="O925" s="40">
        <v>32927.78</v>
      </c>
      <c r="Q925">
        <v>0.8</v>
      </c>
      <c r="R925" t="s">
        <v>205</v>
      </c>
    </row>
    <row r="926" spans="3:18" x14ac:dyDescent="0.25">
      <c r="C926" t="s">
        <v>174</v>
      </c>
      <c r="D926" t="s">
        <v>176</v>
      </c>
      <c r="E926">
        <v>2200406</v>
      </c>
      <c r="H926" t="s">
        <v>312</v>
      </c>
      <c r="K926" s="40">
        <v>-943979.09</v>
      </c>
      <c r="M926" s="40">
        <v>-903737.39</v>
      </c>
      <c r="O926" s="40">
        <v>-40241.699999999997</v>
      </c>
      <c r="Q926">
        <v>-4.5</v>
      </c>
    </row>
    <row r="927" spans="3:18" x14ac:dyDescent="0.25">
      <c r="C927" t="s">
        <v>174</v>
      </c>
      <c r="D927" t="s">
        <v>176</v>
      </c>
      <c r="E927">
        <v>2200407</v>
      </c>
      <c r="H927" t="s">
        <v>313</v>
      </c>
      <c r="K927" s="40">
        <v>-15838549.27</v>
      </c>
      <c r="M927" s="40">
        <v>-15838549.27</v>
      </c>
      <c r="O927">
        <v>0</v>
      </c>
    </row>
    <row r="928" spans="3:18" x14ac:dyDescent="0.25">
      <c r="C928" t="s">
        <v>174</v>
      </c>
      <c r="D928" t="s">
        <v>176</v>
      </c>
      <c r="E928">
        <v>2200408</v>
      </c>
      <c r="H928" t="s">
        <v>1445</v>
      </c>
      <c r="K928">
        <v>0</v>
      </c>
      <c r="M928">
        <v>0</v>
      </c>
      <c r="O928">
        <v>0</v>
      </c>
    </row>
    <row r="929" spans="3:18" x14ac:dyDescent="0.25">
      <c r="K929" s="40">
        <v>-16782528.359999999</v>
      </c>
      <c r="M929" s="40">
        <v>-16742286.66</v>
      </c>
      <c r="O929" s="40">
        <v>-40241.699999999997</v>
      </c>
      <c r="Q929">
        <v>-0.2</v>
      </c>
      <c r="R929" t="s">
        <v>205</v>
      </c>
    </row>
    <row r="930" spans="3:18" x14ac:dyDescent="0.25">
      <c r="C930" t="s">
        <v>174</v>
      </c>
      <c r="D930" t="s">
        <v>176</v>
      </c>
      <c r="E930">
        <v>2231501</v>
      </c>
      <c r="H930" t="s">
        <v>314</v>
      </c>
      <c r="K930" s="40">
        <v>-1321104.98</v>
      </c>
      <c r="M930" s="40">
        <v>-1346715.58</v>
      </c>
      <c r="O930" s="40">
        <v>25610.6</v>
      </c>
      <c r="Q930">
        <v>1.9</v>
      </c>
    </row>
    <row r="931" spans="3:18" x14ac:dyDescent="0.25">
      <c r="C931" t="s">
        <v>174</v>
      </c>
      <c r="D931" t="s">
        <v>176</v>
      </c>
      <c r="E931">
        <v>2231502</v>
      </c>
      <c r="H931" t="s">
        <v>314</v>
      </c>
      <c r="K931">
        <v>0</v>
      </c>
      <c r="M931">
        <v>0</v>
      </c>
      <c r="O931">
        <v>0</v>
      </c>
    </row>
    <row r="932" spans="3:18" x14ac:dyDescent="0.25">
      <c r="C932" t="s">
        <v>174</v>
      </c>
      <c r="D932" t="s">
        <v>176</v>
      </c>
      <c r="E932">
        <v>2231503</v>
      </c>
      <c r="H932" t="s">
        <v>315</v>
      </c>
      <c r="K932" s="40">
        <v>-398076.4</v>
      </c>
      <c r="M932" s="40">
        <v>-441524.4</v>
      </c>
      <c r="O932" s="40">
        <v>43448</v>
      </c>
      <c r="Q932">
        <v>9.8000000000000007</v>
      </c>
    </row>
    <row r="933" spans="3:18" x14ac:dyDescent="0.25">
      <c r="K933" s="40">
        <v>-1719181.38</v>
      </c>
      <c r="M933" s="40">
        <v>-1788239.98</v>
      </c>
      <c r="O933" s="40">
        <v>69058.600000000006</v>
      </c>
      <c r="Q933">
        <v>3.9</v>
      </c>
      <c r="R933" t="s">
        <v>205</v>
      </c>
    </row>
    <row r="934" spans="3:18" x14ac:dyDescent="0.25">
      <c r="C934" t="s">
        <v>174</v>
      </c>
      <c r="D934" t="s">
        <v>176</v>
      </c>
      <c r="E934">
        <v>2231452</v>
      </c>
      <c r="H934" t="s">
        <v>1446</v>
      </c>
      <c r="K934">
        <v>0</v>
      </c>
      <c r="M934">
        <v>0</v>
      </c>
      <c r="O934">
        <v>0</v>
      </c>
    </row>
    <row r="935" spans="3:18" x14ac:dyDescent="0.25">
      <c r="K935">
        <v>0</v>
      </c>
      <c r="M935">
        <v>0</v>
      </c>
      <c r="O935">
        <v>0</v>
      </c>
      <c r="R935" t="s">
        <v>205</v>
      </c>
    </row>
    <row r="936" spans="3:18" x14ac:dyDescent="0.25">
      <c r="C936" t="s">
        <v>174</v>
      </c>
      <c r="D936" t="s">
        <v>176</v>
      </c>
      <c r="E936">
        <v>210000</v>
      </c>
      <c r="H936" t="s">
        <v>1447</v>
      </c>
      <c r="K936">
        <v>0</v>
      </c>
      <c r="M936">
        <v>0</v>
      </c>
      <c r="O936">
        <v>0</v>
      </c>
    </row>
    <row r="937" spans="3:18" x14ac:dyDescent="0.25">
      <c r="C937" t="s">
        <v>174</v>
      </c>
      <c r="D937" t="s">
        <v>176</v>
      </c>
      <c r="E937">
        <v>210001</v>
      </c>
      <c r="H937" t="s">
        <v>1448</v>
      </c>
      <c r="K937">
        <v>0</v>
      </c>
      <c r="M937">
        <v>0</v>
      </c>
      <c r="O937">
        <v>0</v>
      </c>
    </row>
    <row r="938" spans="3:18" x14ac:dyDescent="0.25">
      <c r="E938" t="s">
        <v>1449</v>
      </c>
      <c r="K938">
        <v>0</v>
      </c>
      <c r="M938">
        <v>0</v>
      </c>
      <c r="O938">
        <v>0</v>
      </c>
      <c r="R938" t="s">
        <v>205</v>
      </c>
    </row>
    <row r="939" spans="3:18" x14ac:dyDescent="0.25">
      <c r="C939" t="s">
        <v>174</v>
      </c>
      <c r="D939" t="s">
        <v>176</v>
      </c>
      <c r="E939">
        <v>210100</v>
      </c>
      <c r="H939" t="s">
        <v>1450</v>
      </c>
      <c r="K939">
        <v>0</v>
      </c>
      <c r="M939">
        <v>0</v>
      </c>
      <c r="O939">
        <v>0</v>
      </c>
    </row>
    <row r="940" spans="3:18" x14ac:dyDescent="0.25">
      <c r="C940" t="s">
        <v>174</v>
      </c>
      <c r="D940" t="s">
        <v>176</v>
      </c>
      <c r="E940">
        <v>210101</v>
      </c>
      <c r="H940" t="s">
        <v>1451</v>
      </c>
      <c r="K940">
        <v>0</v>
      </c>
      <c r="M940">
        <v>0</v>
      </c>
      <c r="O940">
        <v>0</v>
      </c>
    </row>
    <row r="941" spans="3:18" x14ac:dyDescent="0.25">
      <c r="C941" t="s">
        <v>174</v>
      </c>
      <c r="D941" t="s">
        <v>176</v>
      </c>
      <c r="E941">
        <v>210102</v>
      </c>
      <c r="H941" t="s">
        <v>1452</v>
      </c>
      <c r="K941">
        <v>0</v>
      </c>
      <c r="M941">
        <v>0</v>
      </c>
      <c r="O941">
        <v>0</v>
      </c>
    </row>
    <row r="942" spans="3:18" x14ac:dyDescent="0.25">
      <c r="C942" t="s">
        <v>174</v>
      </c>
      <c r="D942" t="s">
        <v>176</v>
      </c>
      <c r="E942">
        <v>210103</v>
      </c>
      <c r="H942" t="s">
        <v>1453</v>
      </c>
      <c r="K942">
        <v>0</v>
      </c>
      <c r="M942">
        <v>0</v>
      </c>
      <c r="O942">
        <v>0</v>
      </c>
    </row>
    <row r="943" spans="3:18" x14ac:dyDescent="0.25">
      <c r="E943" t="s">
        <v>1454</v>
      </c>
      <c r="K943">
        <v>0</v>
      </c>
      <c r="M943">
        <v>0</v>
      </c>
      <c r="O943">
        <v>0</v>
      </c>
      <c r="R943" t="s">
        <v>205</v>
      </c>
    </row>
    <row r="944" spans="3:18" x14ac:dyDescent="0.25">
      <c r="C944" t="s">
        <v>174</v>
      </c>
      <c r="D944" t="s">
        <v>176</v>
      </c>
      <c r="E944">
        <v>210200</v>
      </c>
      <c r="H944" t="s">
        <v>1455</v>
      </c>
      <c r="K944">
        <v>0</v>
      </c>
      <c r="M944">
        <v>0</v>
      </c>
      <c r="O944">
        <v>0</v>
      </c>
    </row>
    <row r="945" spans="3:18" x14ac:dyDescent="0.25">
      <c r="E945" t="s">
        <v>1456</v>
      </c>
      <c r="K945">
        <v>0</v>
      </c>
      <c r="M945">
        <v>0</v>
      </c>
      <c r="O945">
        <v>0</v>
      </c>
      <c r="R945" t="s">
        <v>205</v>
      </c>
    </row>
    <row r="946" spans="3:18" x14ac:dyDescent="0.25">
      <c r="C946" t="s">
        <v>174</v>
      </c>
      <c r="D946" t="s">
        <v>176</v>
      </c>
      <c r="E946">
        <v>210300</v>
      </c>
      <c r="H946" t="s">
        <v>1457</v>
      </c>
      <c r="K946">
        <v>0</v>
      </c>
      <c r="M946">
        <v>0</v>
      </c>
      <c r="O946">
        <v>0</v>
      </c>
    </row>
    <row r="947" spans="3:18" x14ac:dyDescent="0.25">
      <c r="C947" t="s">
        <v>174</v>
      </c>
      <c r="D947" t="s">
        <v>176</v>
      </c>
      <c r="E947">
        <v>210301</v>
      </c>
      <c r="H947" t="s">
        <v>1458</v>
      </c>
      <c r="K947">
        <v>0</v>
      </c>
      <c r="M947">
        <v>0</v>
      </c>
      <c r="O947">
        <v>0</v>
      </c>
    </row>
    <row r="948" spans="3:18" x14ac:dyDescent="0.25">
      <c r="C948" t="s">
        <v>174</v>
      </c>
      <c r="D948" t="s">
        <v>176</v>
      </c>
      <c r="E948">
        <v>210302</v>
      </c>
      <c r="H948" t="s">
        <v>1459</v>
      </c>
      <c r="K948">
        <v>0</v>
      </c>
      <c r="M948">
        <v>0</v>
      </c>
      <c r="O948">
        <v>0</v>
      </c>
    </row>
    <row r="949" spans="3:18" x14ac:dyDescent="0.25">
      <c r="C949" t="s">
        <v>174</v>
      </c>
      <c r="D949" t="s">
        <v>176</v>
      </c>
      <c r="E949">
        <v>210303</v>
      </c>
      <c r="H949" t="s">
        <v>1460</v>
      </c>
      <c r="K949">
        <v>0</v>
      </c>
      <c r="M949">
        <v>0</v>
      </c>
      <c r="O949">
        <v>0</v>
      </c>
    </row>
    <row r="950" spans="3:18" x14ac:dyDescent="0.25">
      <c r="C950" t="s">
        <v>174</v>
      </c>
      <c r="D950" t="s">
        <v>176</v>
      </c>
      <c r="E950">
        <v>210304</v>
      </c>
      <c r="H950" t="s">
        <v>1461</v>
      </c>
      <c r="K950">
        <v>0</v>
      </c>
      <c r="M950">
        <v>0</v>
      </c>
      <c r="O950">
        <v>0</v>
      </c>
    </row>
    <row r="951" spans="3:18" x14ac:dyDescent="0.25">
      <c r="E951" t="s">
        <v>1462</v>
      </c>
      <c r="K951">
        <v>0</v>
      </c>
      <c r="M951">
        <v>0</v>
      </c>
      <c r="O951">
        <v>0</v>
      </c>
      <c r="R951" t="s">
        <v>205</v>
      </c>
    </row>
    <row r="952" spans="3:18" x14ac:dyDescent="0.25">
      <c r="C952" t="s">
        <v>174</v>
      </c>
      <c r="D952" t="s">
        <v>176</v>
      </c>
      <c r="E952">
        <v>200910</v>
      </c>
      <c r="H952" t="s">
        <v>661</v>
      </c>
      <c r="K952">
        <v>0</v>
      </c>
      <c r="M952">
        <v>0</v>
      </c>
      <c r="O952">
        <v>0</v>
      </c>
    </row>
    <row r="953" spans="3:18" x14ac:dyDescent="0.25">
      <c r="C953" t="s">
        <v>174</v>
      </c>
      <c r="D953" t="s">
        <v>176</v>
      </c>
      <c r="E953">
        <v>200911</v>
      </c>
      <c r="H953" t="s">
        <v>662</v>
      </c>
      <c r="K953">
        <v>0</v>
      </c>
      <c r="M953">
        <v>0</v>
      </c>
      <c r="O953">
        <v>0</v>
      </c>
    </row>
    <row r="954" spans="3:18" x14ac:dyDescent="0.25">
      <c r="C954" t="s">
        <v>174</v>
      </c>
      <c r="D954" t="s">
        <v>176</v>
      </c>
      <c r="E954">
        <v>200912</v>
      </c>
      <c r="H954" t="s">
        <v>1463</v>
      </c>
      <c r="K954">
        <v>0</v>
      </c>
      <c r="M954">
        <v>0</v>
      </c>
      <c r="O954">
        <v>0</v>
      </c>
    </row>
    <row r="955" spans="3:18" x14ac:dyDescent="0.25">
      <c r="C955" t="s">
        <v>174</v>
      </c>
      <c r="D955" t="s">
        <v>176</v>
      </c>
      <c r="E955">
        <v>2200910</v>
      </c>
      <c r="H955" t="s">
        <v>1464</v>
      </c>
      <c r="K955">
        <v>0</v>
      </c>
      <c r="M955">
        <v>0</v>
      </c>
      <c r="O955">
        <v>0</v>
      </c>
    </row>
    <row r="956" spans="3:18" x14ac:dyDescent="0.25">
      <c r="C956" t="s">
        <v>174</v>
      </c>
      <c r="D956" t="s">
        <v>176</v>
      </c>
      <c r="E956">
        <v>2200911</v>
      </c>
      <c r="H956" t="s">
        <v>1465</v>
      </c>
      <c r="K956">
        <v>0</v>
      </c>
      <c r="M956">
        <v>0</v>
      </c>
      <c r="O956">
        <v>0</v>
      </c>
    </row>
    <row r="957" spans="3:18" x14ac:dyDescent="0.25">
      <c r="C957" t="s">
        <v>174</v>
      </c>
      <c r="D957" t="s">
        <v>176</v>
      </c>
      <c r="E957">
        <v>2200912</v>
      </c>
      <c r="H957" t="s">
        <v>316</v>
      </c>
      <c r="K957" s="40">
        <v>-1435686.34</v>
      </c>
      <c r="M957" s="40">
        <v>-1513576.54</v>
      </c>
      <c r="O957" s="40">
        <v>77890.2</v>
      </c>
      <c r="Q957">
        <v>5.0999999999999996</v>
      </c>
    </row>
    <row r="958" spans="3:18" x14ac:dyDescent="0.25">
      <c r="C958" t="s">
        <v>174</v>
      </c>
      <c r="D958" t="s">
        <v>176</v>
      </c>
      <c r="E958">
        <v>2200913</v>
      </c>
      <c r="H958" t="s">
        <v>1466</v>
      </c>
      <c r="K958">
        <v>0</v>
      </c>
      <c r="M958">
        <v>0</v>
      </c>
      <c r="O958">
        <v>0</v>
      </c>
    </row>
    <row r="959" spans="3:18" x14ac:dyDescent="0.25">
      <c r="C959" t="s">
        <v>174</v>
      </c>
      <c r="D959" t="s">
        <v>176</v>
      </c>
      <c r="E959">
        <v>2200919</v>
      </c>
      <c r="H959" t="s">
        <v>316</v>
      </c>
      <c r="K959" s="40">
        <v>-32087232.57</v>
      </c>
      <c r="M959" s="40">
        <v>-31779142.550000001</v>
      </c>
      <c r="O959" s="40">
        <v>-308090.02</v>
      </c>
      <c r="Q959">
        <v>-1</v>
      </c>
    </row>
    <row r="960" spans="3:18" x14ac:dyDescent="0.25">
      <c r="C960" t="s">
        <v>174</v>
      </c>
      <c r="D960" t="s">
        <v>176</v>
      </c>
      <c r="E960">
        <v>2200920</v>
      </c>
      <c r="H960" t="s">
        <v>317</v>
      </c>
      <c r="K960" s="40">
        <v>-40306641.759999998</v>
      </c>
      <c r="M960" s="40">
        <v>-43795508.18</v>
      </c>
      <c r="O960" s="40">
        <v>3488866.42</v>
      </c>
      <c r="Q960">
        <v>8</v>
      </c>
    </row>
    <row r="961" spans="3:18" x14ac:dyDescent="0.25">
      <c r="E961" t="s">
        <v>318</v>
      </c>
      <c r="K961" s="40">
        <v>-73829560.670000002</v>
      </c>
      <c r="M961" s="40">
        <v>-77088227.269999996</v>
      </c>
      <c r="O961" s="40">
        <v>3258666.6</v>
      </c>
      <c r="Q961">
        <v>4.2</v>
      </c>
      <c r="R961" t="s">
        <v>205</v>
      </c>
    </row>
    <row r="962" spans="3:18" x14ac:dyDescent="0.25">
      <c r="C962" t="s">
        <v>174</v>
      </c>
      <c r="D962" t="s">
        <v>176</v>
      </c>
      <c r="E962">
        <v>200830</v>
      </c>
      <c r="H962" t="s">
        <v>664</v>
      </c>
      <c r="K962">
        <v>0</v>
      </c>
      <c r="M962">
        <v>0</v>
      </c>
      <c r="O962">
        <v>0</v>
      </c>
    </row>
    <row r="963" spans="3:18" x14ac:dyDescent="0.25">
      <c r="E963" t="s">
        <v>665</v>
      </c>
      <c r="K963">
        <v>0</v>
      </c>
      <c r="M963">
        <v>0</v>
      </c>
      <c r="O963">
        <v>0</v>
      </c>
      <c r="R963" t="s">
        <v>205</v>
      </c>
    </row>
    <row r="964" spans="3:18" x14ac:dyDescent="0.25">
      <c r="C964" t="s">
        <v>174</v>
      </c>
      <c r="D964" t="s">
        <v>176</v>
      </c>
      <c r="E964">
        <v>2200440</v>
      </c>
      <c r="H964" t="s">
        <v>319</v>
      </c>
      <c r="K964" s="40">
        <v>-519999494.35000002</v>
      </c>
      <c r="M964" s="40">
        <v>-517435120.56</v>
      </c>
      <c r="O964" s="40">
        <v>-2564373.79</v>
      </c>
      <c r="Q964">
        <v>-0.5</v>
      </c>
    </row>
    <row r="965" spans="3:18" x14ac:dyDescent="0.25">
      <c r="C965" t="s">
        <v>174</v>
      </c>
      <c r="D965" t="s">
        <v>176</v>
      </c>
      <c r="E965">
        <v>2200441</v>
      </c>
      <c r="H965" t="s">
        <v>320</v>
      </c>
      <c r="K965" s="40">
        <v>41216.5</v>
      </c>
      <c r="M965" s="40">
        <v>75414.5</v>
      </c>
      <c r="O965" s="40">
        <v>-34198</v>
      </c>
      <c r="Q965">
        <v>-45.3</v>
      </c>
    </row>
    <row r="966" spans="3:18" x14ac:dyDescent="0.25">
      <c r="C966" t="s">
        <v>174</v>
      </c>
      <c r="D966" t="s">
        <v>176</v>
      </c>
      <c r="E966">
        <v>2200445</v>
      </c>
      <c r="H966" t="s">
        <v>321</v>
      </c>
      <c r="K966" s="40">
        <v>143902783.34999999</v>
      </c>
      <c r="M966" s="40">
        <v>137660375.38999999</v>
      </c>
      <c r="O966" s="40">
        <v>6242407.96</v>
      </c>
      <c r="Q966">
        <v>4.5</v>
      </c>
    </row>
    <row r="967" spans="3:18" x14ac:dyDescent="0.25">
      <c r="C967" t="s">
        <v>174</v>
      </c>
      <c r="D967" t="s">
        <v>176</v>
      </c>
      <c r="E967">
        <v>2200446</v>
      </c>
      <c r="H967" t="s">
        <v>322</v>
      </c>
      <c r="K967" s="40">
        <v>-20989.5</v>
      </c>
      <c r="M967" s="40">
        <v>-21039.5</v>
      </c>
      <c r="O967">
        <v>50</v>
      </c>
      <c r="Q967">
        <v>0.2</v>
      </c>
    </row>
    <row r="968" spans="3:18" x14ac:dyDescent="0.25">
      <c r="K968" s="40">
        <v>-376076484</v>
      </c>
      <c r="M968" s="40">
        <v>-379720370.17000002</v>
      </c>
      <c r="O968" s="40">
        <v>3643886.17</v>
      </c>
      <c r="Q968">
        <v>1</v>
      </c>
      <c r="R968" t="s">
        <v>205</v>
      </c>
    </row>
    <row r="969" spans="3:18" x14ac:dyDescent="0.25">
      <c r="E969" t="s">
        <v>323</v>
      </c>
      <c r="K969" s="40">
        <v>-1352167438.8499999</v>
      </c>
      <c r="M969" s="40">
        <v>-1358457484.9200001</v>
      </c>
      <c r="O969" s="40">
        <v>6290046.0700000003</v>
      </c>
      <c r="Q969">
        <v>0.5</v>
      </c>
      <c r="R969" t="s">
        <v>201</v>
      </c>
    </row>
    <row r="970" spans="3:18" x14ac:dyDescent="0.25">
      <c r="E970" t="s">
        <v>324</v>
      </c>
      <c r="K970" s="40">
        <v>2528993021.02</v>
      </c>
      <c r="M970" s="40">
        <v>2514327575.9299998</v>
      </c>
      <c r="O970" s="40">
        <v>14665445.09</v>
      </c>
      <c r="Q970">
        <v>0.6</v>
      </c>
      <c r="R970" t="s">
        <v>325</v>
      </c>
    </row>
    <row r="972" spans="3:18" x14ac:dyDescent="0.25">
      <c r="E972" t="s">
        <v>326</v>
      </c>
      <c r="K972" s="40">
        <v>2533548241.2199998</v>
      </c>
      <c r="M972" s="40">
        <v>2518882796.1300001</v>
      </c>
      <c r="O972" s="40">
        <v>14665445.09</v>
      </c>
      <c r="Q972">
        <v>0.6</v>
      </c>
      <c r="R972" t="s">
        <v>327</v>
      </c>
    </row>
    <row r="974" spans="3:18" x14ac:dyDescent="0.25">
      <c r="E974" t="s">
        <v>328</v>
      </c>
    </row>
    <row r="975" spans="3:18" x14ac:dyDescent="0.25">
      <c r="C975" t="s">
        <v>174</v>
      </c>
      <c r="D975" t="s">
        <v>176</v>
      </c>
      <c r="E975">
        <v>2220300</v>
      </c>
      <c r="H975" t="s">
        <v>329</v>
      </c>
      <c r="K975" s="40">
        <v>-99491129.799999997</v>
      </c>
      <c r="M975" s="40">
        <v>-80000000</v>
      </c>
      <c r="O975" s="40">
        <v>-19491129.800000001</v>
      </c>
      <c r="Q975">
        <v>-24.4</v>
      </c>
    </row>
    <row r="976" spans="3:18" x14ac:dyDescent="0.25">
      <c r="K976" s="40">
        <v>-99491129.799999997</v>
      </c>
      <c r="M976" s="40">
        <v>-80000000</v>
      </c>
      <c r="O976" s="40">
        <v>-19491129.800000001</v>
      </c>
      <c r="Q976">
        <v>-24.4</v>
      </c>
      <c r="R976" t="s">
        <v>201</v>
      </c>
    </row>
    <row r="977" spans="3:18" x14ac:dyDescent="0.25">
      <c r="C977" t="s">
        <v>174</v>
      </c>
      <c r="D977" t="s">
        <v>176</v>
      </c>
      <c r="E977">
        <v>2200841</v>
      </c>
      <c r="H977" t="s">
        <v>330</v>
      </c>
      <c r="K977" s="40">
        <v>-78333.37</v>
      </c>
      <c r="M977" s="40">
        <v>-85359.92</v>
      </c>
      <c r="O977" s="40">
        <v>7026.55</v>
      </c>
      <c r="Q977">
        <v>8.1999999999999993</v>
      </c>
    </row>
    <row r="978" spans="3:18" x14ac:dyDescent="0.25">
      <c r="C978" t="s">
        <v>174</v>
      </c>
      <c r="D978" t="s">
        <v>176</v>
      </c>
      <c r="E978">
        <v>2200842</v>
      </c>
      <c r="H978" t="s">
        <v>331</v>
      </c>
      <c r="K978" s="40">
        <v>-16719814.82</v>
      </c>
      <c r="M978" s="40">
        <v>-15190763.91</v>
      </c>
      <c r="O978" s="40">
        <v>-1529050.91</v>
      </c>
      <c r="Q978">
        <v>-10.1</v>
      </c>
    </row>
    <row r="979" spans="3:18" x14ac:dyDescent="0.25">
      <c r="C979" t="s">
        <v>174</v>
      </c>
      <c r="D979" t="s">
        <v>176</v>
      </c>
      <c r="E979">
        <v>2200843</v>
      </c>
      <c r="H979" t="s">
        <v>332</v>
      </c>
      <c r="K979" s="40">
        <v>-5226824.0599999996</v>
      </c>
      <c r="M979" s="40">
        <v>-4942466.18</v>
      </c>
      <c r="O979" s="40">
        <v>-284357.88</v>
      </c>
      <c r="Q979">
        <v>-5.8</v>
      </c>
    </row>
    <row r="980" spans="3:18" x14ac:dyDescent="0.25">
      <c r="C980" t="s">
        <v>174</v>
      </c>
      <c r="D980" t="s">
        <v>176</v>
      </c>
      <c r="E980">
        <v>2200844</v>
      </c>
      <c r="H980" t="s">
        <v>333</v>
      </c>
      <c r="K980" s="40">
        <v>-64360</v>
      </c>
      <c r="M980" s="40">
        <v>-89200</v>
      </c>
      <c r="O980" s="40">
        <v>24840</v>
      </c>
      <c r="Q980">
        <v>27.8</v>
      </c>
    </row>
    <row r="981" spans="3:18" x14ac:dyDescent="0.25">
      <c r="K981" s="40">
        <v>-22089332.25</v>
      </c>
      <c r="M981" s="40">
        <v>-20307790.010000002</v>
      </c>
      <c r="O981" s="40">
        <v>-1781542.24</v>
      </c>
      <c r="Q981">
        <v>-8.8000000000000007</v>
      </c>
      <c r="R981" t="s">
        <v>201</v>
      </c>
    </row>
    <row r="982" spans="3:18" x14ac:dyDescent="0.25">
      <c r="C982" t="s">
        <v>174</v>
      </c>
      <c r="D982" t="s">
        <v>176</v>
      </c>
      <c r="E982">
        <v>2220174</v>
      </c>
      <c r="H982" t="s">
        <v>1467</v>
      </c>
      <c r="K982">
        <v>0</v>
      </c>
      <c r="M982">
        <v>0</v>
      </c>
      <c r="O982">
        <v>0</v>
      </c>
    </row>
    <row r="983" spans="3:18" x14ac:dyDescent="0.25">
      <c r="K983">
        <v>0</v>
      </c>
      <c r="M983">
        <v>0</v>
      </c>
      <c r="O983">
        <v>0</v>
      </c>
      <c r="R983" t="s">
        <v>201</v>
      </c>
    </row>
    <row r="984" spans="3:18" x14ac:dyDescent="0.25">
      <c r="C984" t="s">
        <v>174</v>
      </c>
      <c r="D984" t="s">
        <v>176</v>
      </c>
      <c r="E984">
        <v>2220170</v>
      </c>
      <c r="H984" t="s">
        <v>334</v>
      </c>
      <c r="K984" s="40">
        <v>-14177280</v>
      </c>
      <c r="M984" s="40">
        <v>-14343160</v>
      </c>
      <c r="O984" s="40">
        <v>165880</v>
      </c>
      <c r="Q984">
        <v>1.2</v>
      </c>
    </row>
    <row r="985" spans="3:18" x14ac:dyDescent="0.25">
      <c r="C985" t="s">
        <v>174</v>
      </c>
      <c r="D985" t="s">
        <v>176</v>
      </c>
      <c r="E985">
        <v>2220171</v>
      </c>
      <c r="H985" t="s">
        <v>1468</v>
      </c>
      <c r="K985">
        <v>0</v>
      </c>
      <c r="M985">
        <v>0</v>
      </c>
      <c r="O985">
        <v>0</v>
      </c>
    </row>
    <row r="986" spans="3:18" x14ac:dyDescent="0.25">
      <c r="C986" t="s">
        <v>174</v>
      </c>
      <c r="D986" t="s">
        <v>176</v>
      </c>
      <c r="E986">
        <v>2220173</v>
      </c>
      <c r="H986" t="s">
        <v>1469</v>
      </c>
      <c r="K986">
        <v>0</v>
      </c>
      <c r="M986">
        <v>0</v>
      </c>
      <c r="O986">
        <v>0</v>
      </c>
    </row>
    <row r="987" spans="3:18" x14ac:dyDescent="0.25">
      <c r="K987" s="40">
        <v>-14177280</v>
      </c>
      <c r="M987" s="40">
        <v>-14343160</v>
      </c>
      <c r="O987" s="40">
        <v>165880</v>
      </c>
      <c r="Q987">
        <v>1.2</v>
      </c>
      <c r="R987" t="s">
        <v>201</v>
      </c>
    </row>
    <row r="988" spans="3:18" x14ac:dyDescent="0.25">
      <c r="C988" t="s">
        <v>174</v>
      </c>
      <c r="D988" t="s">
        <v>176</v>
      </c>
      <c r="E988">
        <v>2240000</v>
      </c>
      <c r="H988" t="s">
        <v>335</v>
      </c>
      <c r="K988">
        <v>0</v>
      </c>
      <c r="M988" s="40">
        <v>-86340000</v>
      </c>
      <c r="O988" s="40">
        <v>86340000</v>
      </c>
      <c r="Q988">
        <v>100</v>
      </c>
    </row>
    <row r="989" spans="3:18" x14ac:dyDescent="0.25">
      <c r="C989" t="s">
        <v>174</v>
      </c>
      <c r="D989" t="s">
        <v>176</v>
      </c>
      <c r="E989">
        <v>2240001</v>
      </c>
      <c r="H989" t="s">
        <v>1470</v>
      </c>
      <c r="K989">
        <v>0</v>
      </c>
      <c r="M989">
        <v>0</v>
      </c>
      <c r="O989">
        <v>0</v>
      </c>
    </row>
    <row r="990" spans="3:18" x14ac:dyDescent="0.25">
      <c r="C990" t="s">
        <v>174</v>
      </c>
      <c r="D990" t="s">
        <v>176</v>
      </c>
      <c r="E990">
        <v>2240002</v>
      </c>
      <c r="H990" t="s">
        <v>336</v>
      </c>
      <c r="K990">
        <v>0</v>
      </c>
      <c r="M990">
        <v>417.67</v>
      </c>
      <c r="O990">
        <v>-417.67</v>
      </c>
      <c r="Q990">
        <v>-100</v>
      </c>
    </row>
    <row r="991" spans="3:18" x14ac:dyDescent="0.25">
      <c r="C991" t="s">
        <v>174</v>
      </c>
      <c r="D991" t="s">
        <v>176</v>
      </c>
      <c r="E991">
        <v>2240004</v>
      </c>
      <c r="H991" t="s">
        <v>1471</v>
      </c>
      <c r="K991">
        <v>0</v>
      </c>
      <c r="M991">
        <v>0</v>
      </c>
      <c r="O991">
        <v>0</v>
      </c>
    </row>
    <row r="992" spans="3:18" x14ac:dyDescent="0.25">
      <c r="C992" t="s">
        <v>174</v>
      </c>
      <c r="D992" t="s">
        <v>176</v>
      </c>
      <c r="E992">
        <v>2240005</v>
      </c>
      <c r="H992" t="s">
        <v>1472</v>
      </c>
      <c r="K992">
        <v>0</v>
      </c>
      <c r="M992">
        <v>0</v>
      </c>
      <c r="O992">
        <v>0</v>
      </c>
    </row>
    <row r="993" spans="3:18" x14ac:dyDescent="0.25">
      <c r="C993" t="s">
        <v>174</v>
      </c>
      <c r="D993" t="s">
        <v>176</v>
      </c>
      <c r="E993">
        <v>2240007</v>
      </c>
      <c r="H993" t="s">
        <v>1473</v>
      </c>
      <c r="K993">
        <v>0</v>
      </c>
      <c r="M993">
        <v>0</v>
      </c>
      <c r="O993">
        <v>0</v>
      </c>
    </row>
    <row r="994" spans="3:18" x14ac:dyDescent="0.25">
      <c r="C994" t="s">
        <v>174</v>
      </c>
      <c r="D994" t="s">
        <v>176</v>
      </c>
      <c r="E994">
        <v>2240012</v>
      </c>
      <c r="H994" t="s">
        <v>1474</v>
      </c>
      <c r="K994">
        <v>0</v>
      </c>
      <c r="M994">
        <v>0</v>
      </c>
      <c r="O994">
        <v>0</v>
      </c>
    </row>
    <row r="995" spans="3:18" x14ac:dyDescent="0.25">
      <c r="C995" t="s">
        <v>174</v>
      </c>
      <c r="D995" t="s">
        <v>176</v>
      </c>
      <c r="E995">
        <v>2240013</v>
      </c>
      <c r="H995" t="s">
        <v>1475</v>
      </c>
      <c r="K995">
        <v>0</v>
      </c>
      <c r="M995">
        <v>0</v>
      </c>
      <c r="O995">
        <v>0</v>
      </c>
    </row>
    <row r="996" spans="3:18" x14ac:dyDescent="0.25">
      <c r="C996" t="s">
        <v>174</v>
      </c>
      <c r="D996" t="s">
        <v>176</v>
      </c>
      <c r="E996">
        <v>2240014</v>
      </c>
      <c r="H996" t="s">
        <v>1476</v>
      </c>
      <c r="K996">
        <v>0</v>
      </c>
      <c r="M996">
        <v>0</v>
      </c>
      <c r="O996">
        <v>0</v>
      </c>
    </row>
    <row r="997" spans="3:18" x14ac:dyDescent="0.25">
      <c r="C997" t="s">
        <v>174</v>
      </c>
      <c r="D997" t="s">
        <v>176</v>
      </c>
      <c r="E997">
        <v>2240015</v>
      </c>
      <c r="H997" t="s">
        <v>1477</v>
      </c>
      <c r="K997">
        <v>0</v>
      </c>
      <c r="M997">
        <v>0</v>
      </c>
      <c r="O997">
        <v>0</v>
      </c>
    </row>
    <row r="998" spans="3:18" x14ac:dyDescent="0.25">
      <c r="C998" t="s">
        <v>174</v>
      </c>
      <c r="D998" t="s">
        <v>176</v>
      </c>
      <c r="E998">
        <v>2240027</v>
      </c>
      <c r="H998" t="s">
        <v>1478</v>
      </c>
      <c r="K998">
        <v>0</v>
      </c>
      <c r="M998">
        <v>0</v>
      </c>
      <c r="O998">
        <v>0</v>
      </c>
    </row>
    <row r="999" spans="3:18" x14ac:dyDescent="0.25">
      <c r="K999">
        <v>0</v>
      </c>
      <c r="M999" s="40">
        <v>-86339582.329999998</v>
      </c>
      <c r="O999" s="40">
        <v>86339582.329999998</v>
      </c>
      <c r="Q999">
        <v>100</v>
      </c>
      <c r="R999" t="s">
        <v>201</v>
      </c>
    </row>
    <row r="1000" spans="3:18" x14ac:dyDescent="0.25">
      <c r="C1000" t="s">
        <v>174</v>
      </c>
      <c r="D1000" t="s">
        <v>176</v>
      </c>
      <c r="E1000">
        <v>2220165</v>
      </c>
      <c r="H1000" t="s">
        <v>337</v>
      </c>
      <c r="K1000" s="40">
        <v>-54400000</v>
      </c>
      <c r="M1000" s="40">
        <v>-55257600</v>
      </c>
      <c r="O1000" s="40">
        <v>857600</v>
      </c>
      <c r="Q1000">
        <v>1.6</v>
      </c>
    </row>
    <row r="1001" spans="3:18" x14ac:dyDescent="0.25">
      <c r="K1001" s="40">
        <v>-54400000</v>
      </c>
      <c r="M1001" s="40">
        <v>-55257600</v>
      </c>
      <c r="O1001" s="40">
        <v>857600</v>
      </c>
      <c r="Q1001">
        <v>1.6</v>
      </c>
      <c r="R1001" t="s">
        <v>201</v>
      </c>
    </row>
    <row r="1002" spans="3:18" x14ac:dyDescent="0.25">
      <c r="C1002" t="s">
        <v>174</v>
      </c>
      <c r="D1002" t="s">
        <v>176</v>
      </c>
      <c r="E1002">
        <v>2220166</v>
      </c>
      <c r="H1002" t="s">
        <v>1479</v>
      </c>
      <c r="K1002">
        <v>0</v>
      </c>
      <c r="M1002">
        <v>0</v>
      </c>
      <c r="O1002">
        <v>0</v>
      </c>
    </row>
    <row r="1003" spans="3:18" x14ac:dyDescent="0.25">
      <c r="C1003" t="s">
        <v>174</v>
      </c>
      <c r="D1003" t="s">
        <v>176</v>
      </c>
      <c r="E1003">
        <v>2220167</v>
      </c>
      <c r="H1003" t="s">
        <v>338</v>
      </c>
      <c r="K1003" s="40">
        <v>-85000000</v>
      </c>
      <c r="M1003" s="40">
        <v>-86340000</v>
      </c>
      <c r="O1003" s="40">
        <v>1340000</v>
      </c>
      <c r="Q1003">
        <v>1.6</v>
      </c>
    </row>
    <row r="1004" spans="3:18" x14ac:dyDescent="0.25">
      <c r="C1004" t="s">
        <v>174</v>
      </c>
      <c r="D1004" t="s">
        <v>176</v>
      </c>
      <c r="E1004">
        <v>2220168</v>
      </c>
      <c r="H1004" t="s">
        <v>1480</v>
      </c>
      <c r="K1004">
        <v>0</v>
      </c>
      <c r="M1004">
        <v>0</v>
      </c>
      <c r="O1004">
        <v>0</v>
      </c>
    </row>
    <row r="1005" spans="3:18" x14ac:dyDescent="0.25">
      <c r="C1005" t="s">
        <v>174</v>
      </c>
      <c r="D1005" t="s">
        <v>176</v>
      </c>
      <c r="E1005">
        <v>2220169</v>
      </c>
      <c r="H1005" t="s">
        <v>339</v>
      </c>
      <c r="K1005" s="40">
        <v>-58368480</v>
      </c>
      <c r="M1005" s="40">
        <v>-58859100.170000002</v>
      </c>
      <c r="O1005" s="40">
        <v>490620.17</v>
      </c>
      <c r="Q1005">
        <v>0.8</v>
      </c>
    </row>
    <row r="1006" spans="3:18" x14ac:dyDescent="0.25">
      <c r="K1006" s="40">
        <v>-143368480</v>
      </c>
      <c r="M1006" s="40">
        <v>-145199100.16999999</v>
      </c>
      <c r="O1006" s="40">
        <v>1830620.17</v>
      </c>
      <c r="Q1006">
        <v>1.3</v>
      </c>
      <c r="R1006" t="s">
        <v>201</v>
      </c>
    </row>
    <row r="1007" spans="3:18" x14ac:dyDescent="0.25">
      <c r="C1007" t="s">
        <v>174</v>
      </c>
      <c r="D1007" t="s">
        <v>176</v>
      </c>
      <c r="E1007">
        <v>2220162</v>
      </c>
      <c r="H1007" t="s">
        <v>1481</v>
      </c>
      <c r="K1007">
        <v>0</v>
      </c>
      <c r="M1007">
        <v>0</v>
      </c>
      <c r="O1007">
        <v>0</v>
      </c>
    </row>
    <row r="1008" spans="3:18" x14ac:dyDescent="0.25">
      <c r="C1008" t="s">
        <v>174</v>
      </c>
      <c r="D1008" t="s">
        <v>176</v>
      </c>
      <c r="E1008">
        <v>2220163</v>
      </c>
      <c r="H1008" t="s">
        <v>1482</v>
      </c>
      <c r="K1008">
        <v>0</v>
      </c>
      <c r="M1008">
        <v>0</v>
      </c>
      <c r="O1008">
        <v>0</v>
      </c>
    </row>
    <row r="1009" spans="3:18" x14ac:dyDescent="0.25">
      <c r="C1009" t="s">
        <v>174</v>
      </c>
      <c r="D1009" t="s">
        <v>176</v>
      </c>
      <c r="E1009">
        <v>2220164</v>
      </c>
      <c r="H1009" t="s">
        <v>1483</v>
      </c>
      <c r="K1009">
        <v>0</v>
      </c>
      <c r="M1009">
        <v>0</v>
      </c>
      <c r="O1009">
        <v>0</v>
      </c>
    </row>
    <row r="1010" spans="3:18" x14ac:dyDescent="0.25">
      <c r="K1010">
        <v>0</v>
      </c>
      <c r="M1010">
        <v>0</v>
      </c>
      <c r="O1010">
        <v>0</v>
      </c>
      <c r="R1010" t="s">
        <v>201</v>
      </c>
    </row>
    <row r="1011" spans="3:18" x14ac:dyDescent="0.25">
      <c r="C1011" t="s">
        <v>174</v>
      </c>
      <c r="D1011" t="s">
        <v>176</v>
      </c>
      <c r="E1011">
        <v>2220211</v>
      </c>
      <c r="H1011" t="s">
        <v>1484</v>
      </c>
      <c r="K1011">
        <v>0</v>
      </c>
      <c r="M1011">
        <v>0</v>
      </c>
      <c r="O1011">
        <v>0</v>
      </c>
    </row>
    <row r="1012" spans="3:18" x14ac:dyDescent="0.25">
      <c r="C1012" t="s">
        <v>174</v>
      </c>
      <c r="D1012" t="s">
        <v>176</v>
      </c>
      <c r="E1012">
        <v>2220212</v>
      </c>
      <c r="H1012" t="s">
        <v>1485</v>
      </c>
      <c r="K1012">
        <v>0</v>
      </c>
      <c r="M1012">
        <v>0</v>
      </c>
      <c r="O1012">
        <v>0</v>
      </c>
    </row>
    <row r="1013" spans="3:18" x14ac:dyDescent="0.25">
      <c r="C1013" t="s">
        <v>174</v>
      </c>
      <c r="D1013" t="s">
        <v>176</v>
      </c>
      <c r="E1013">
        <v>2220213</v>
      </c>
      <c r="H1013" t="s">
        <v>1486</v>
      </c>
      <c r="K1013">
        <v>0</v>
      </c>
      <c r="M1013">
        <v>0</v>
      </c>
      <c r="O1013">
        <v>0</v>
      </c>
    </row>
    <row r="1014" spans="3:18" x14ac:dyDescent="0.25">
      <c r="C1014" t="s">
        <v>174</v>
      </c>
      <c r="D1014" t="s">
        <v>176</v>
      </c>
      <c r="E1014">
        <v>2220214</v>
      </c>
      <c r="H1014" t="s">
        <v>1487</v>
      </c>
      <c r="K1014">
        <v>0</v>
      </c>
      <c r="M1014">
        <v>0</v>
      </c>
      <c r="O1014">
        <v>0</v>
      </c>
    </row>
    <row r="1015" spans="3:18" x14ac:dyDescent="0.25">
      <c r="C1015" t="s">
        <v>174</v>
      </c>
      <c r="D1015" t="s">
        <v>176</v>
      </c>
      <c r="E1015">
        <v>2220215</v>
      </c>
      <c r="H1015" t="s">
        <v>1488</v>
      </c>
      <c r="K1015">
        <v>0</v>
      </c>
      <c r="M1015">
        <v>0</v>
      </c>
      <c r="O1015">
        <v>0</v>
      </c>
    </row>
    <row r="1016" spans="3:18" x14ac:dyDescent="0.25">
      <c r="K1016">
        <v>0</v>
      </c>
      <c r="M1016">
        <v>0</v>
      </c>
      <c r="O1016">
        <v>0</v>
      </c>
      <c r="R1016" t="s">
        <v>201</v>
      </c>
    </row>
    <row r="1017" spans="3:18" x14ac:dyDescent="0.25">
      <c r="C1017" t="s">
        <v>174</v>
      </c>
      <c r="D1017" t="s">
        <v>176</v>
      </c>
      <c r="E1017">
        <v>2220157</v>
      </c>
      <c r="H1017" t="s">
        <v>1489</v>
      </c>
      <c r="K1017">
        <v>0</v>
      </c>
      <c r="M1017">
        <v>0</v>
      </c>
      <c r="O1017">
        <v>0</v>
      </c>
    </row>
    <row r="1018" spans="3:18" x14ac:dyDescent="0.25">
      <c r="C1018" t="s">
        <v>174</v>
      </c>
      <c r="D1018" t="s">
        <v>176</v>
      </c>
      <c r="E1018">
        <v>2220158</v>
      </c>
      <c r="H1018" t="s">
        <v>340</v>
      </c>
      <c r="K1018" s="40">
        <v>-153000000</v>
      </c>
      <c r="M1018" s="40">
        <v>-69072000</v>
      </c>
      <c r="O1018" s="40">
        <v>-83928000</v>
      </c>
      <c r="Q1018">
        <v>-121.5</v>
      </c>
    </row>
    <row r="1019" spans="3:18" x14ac:dyDescent="0.25">
      <c r="C1019" t="s">
        <v>174</v>
      </c>
      <c r="D1019" t="s">
        <v>176</v>
      </c>
      <c r="E1019">
        <v>2220159</v>
      </c>
      <c r="H1019" t="s">
        <v>1490</v>
      </c>
      <c r="K1019">
        <v>0</v>
      </c>
      <c r="M1019">
        <v>0</v>
      </c>
      <c r="O1019">
        <v>0</v>
      </c>
    </row>
    <row r="1020" spans="3:18" x14ac:dyDescent="0.25">
      <c r="C1020" t="s">
        <v>174</v>
      </c>
      <c r="D1020" t="s">
        <v>176</v>
      </c>
      <c r="E1020">
        <v>2220160</v>
      </c>
      <c r="H1020" t="s">
        <v>1491</v>
      </c>
      <c r="K1020">
        <v>0</v>
      </c>
      <c r="M1020">
        <v>0</v>
      </c>
      <c r="O1020">
        <v>0</v>
      </c>
    </row>
    <row r="1021" spans="3:18" x14ac:dyDescent="0.25">
      <c r="C1021" t="s">
        <v>174</v>
      </c>
      <c r="D1021" t="s">
        <v>176</v>
      </c>
      <c r="E1021">
        <v>2220161</v>
      </c>
      <c r="H1021" t="s">
        <v>1492</v>
      </c>
      <c r="K1021">
        <v>0</v>
      </c>
      <c r="M1021">
        <v>0</v>
      </c>
      <c r="O1021">
        <v>0</v>
      </c>
    </row>
    <row r="1022" spans="3:18" x14ac:dyDescent="0.25">
      <c r="K1022" s="40">
        <v>-153000000</v>
      </c>
      <c r="M1022" s="40">
        <v>-69072000</v>
      </c>
      <c r="O1022" s="40">
        <v>-83928000</v>
      </c>
      <c r="Q1022">
        <v>-121.5</v>
      </c>
      <c r="R1022" t="s">
        <v>201</v>
      </c>
    </row>
    <row r="1023" spans="3:18" x14ac:dyDescent="0.25">
      <c r="C1023" t="s">
        <v>174</v>
      </c>
      <c r="D1023" t="s">
        <v>176</v>
      </c>
      <c r="E1023">
        <v>220004</v>
      </c>
      <c r="H1023" t="s">
        <v>1493</v>
      </c>
      <c r="K1023">
        <v>0</v>
      </c>
      <c r="M1023">
        <v>0</v>
      </c>
      <c r="O1023">
        <v>0</v>
      </c>
    </row>
    <row r="1024" spans="3:18" x14ac:dyDescent="0.25">
      <c r="K1024">
        <v>0</v>
      </c>
      <c r="M1024">
        <v>0</v>
      </c>
      <c r="O1024">
        <v>0</v>
      </c>
      <c r="R1024" t="s">
        <v>201</v>
      </c>
    </row>
    <row r="1025" spans="3:18" x14ac:dyDescent="0.25">
      <c r="C1025" t="s">
        <v>174</v>
      </c>
      <c r="D1025" t="s">
        <v>176</v>
      </c>
      <c r="E1025">
        <v>220123</v>
      </c>
      <c r="H1025" t="s">
        <v>1494</v>
      </c>
      <c r="K1025">
        <v>0</v>
      </c>
      <c r="M1025">
        <v>0</v>
      </c>
      <c r="O1025">
        <v>0</v>
      </c>
    </row>
    <row r="1026" spans="3:18" x14ac:dyDescent="0.25">
      <c r="C1026" t="s">
        <v>174</v>
      </c>
      <c r="D1026" t="s">
        <v>176</v>
      </c>
      <c r="E1026">
        <v>220153</v>
      </c>
      <c r="H1026" t="s">
        <v>1494</v>
      </c>
      <c r="K1026">
        <v>0</v>
      </c>
      <c r="M1026">
        <v>0</v>
      </c>
      <c r="O1026">
        <v>0</v>
      </c>
    </row>
    <row r="1027" spans="3:18" x14ac:dyDescent="0.25">
      <c r="E1027" t="s">
        <v>1495</v>
      </c>
      <c r="K1027">
        <v>0</v>
      </c>
      <c r="M1027">
        <v>0</v>
      </c>
      <c r="O1027">
        <v>0</v>
      </c>
      <c r="R1027" t="s">
        <v>201</v>
      </c>
    </row>
    <row r="1028" spans="3:18" x14ac:dyDescent="0.25">
      <c r="C1028" t="s">
        <v>174</v>
      </c>
      <c r="D1028" t="s">
        <v>176</v>
      </c>
      <c r="E1028">
        <v>220200</v>
      </c>
      <c r="H1028" t="s">
        <v>1496</v>
      </c>
      <c r="K1028">
        <v>0</v>
      </c>
      <c r="M1028">
        <v>0</v>
      </c>
      <c r="O1028">
        <v>0</v>
      </c>
    </row>
    <row r="1029" spans="3:18" x14ac:dyDescent="0.25">
      <c r="C1029" t="s">
        <v>174</v>
      </c>
      <c r="D1029" t="s">
        <v>176</v>
      </c>
      <c r="E1029">
        <v>220201</v>
      </c>
      <c r="H1029" t="s">
        <v>1496</v>
      </c>
      <c r="K1029">
        <v>0</v>
      </c>
      <c r="M1029">
        <v>0</v>
      </c>
      <c r="O1029">
        <v>0</v>
      </c>
    </row>
    <row r="1030" spans="3:18" x14ac:dyDescent="0.25">
      <c r="E1030" t="s">
        <v>1497</v>
      </c>
      <c r="K1030">
        <v>0</v>
      </c>
      <c r="M1030">
        <v>0</v>
      </c>
      <c r="O1030">
        <v>0</v>
      </c>
      <c r="R1030" t="s">
        <v>201</v>
      </c>
    </row>
    <row r="1031" spans="3:18" x14ac:dyDescent="0.25">
      <c r="C1031" t="s">
        <v>174</v>
      </c>
      <c r="D1031" t="s">
        <v>176</v>
      </c>
      <c r="E1031">
        <v>220122</v>
      </c>
      <c r="H1031" t="s">
        <v>1498</v>
      </c>
      <c r="K1031">
        <v>0</v>
      </c>
      <c r="M1031">
        <v>0</v>
      </c>
      <c r="O1031">
        <v>0</v>
      </c>
    </row>
    <row r="1032" spans="3:18" x14ac:dyDescent="0.25">
      <c r="C1032" t="s">
        <v>174</v>
      </c>
      <c r="D1032" t="s">
        <v>176</v>
      </c>
      <c r="E1032">
        <v>220152</v>
      </c>
      <c r="H1032" t="s">
        <v>1498</v>
      </c>
      <c r="K1032">
        <v>0</v>
      </c>
      <c r="M1032">
        <v>0</v>
      </c>
      <c r="O1032">
        <v>0</v>
      </c>
    </row>
    <row r="1033" spans="3:18" x14ac:dyDescent="0.25">
      <c r="E1033" t="s">
        <v>1499</v>
      </c>
      <c r="K1033">
        <v>0</v>
      </c>
      <c r="M1033">
        <v>0</v>
      </c>
      <c r="O1033">
        <v>0</v>
      </c>
      <c r="R1033" t="s">
        <v>201</v>
      </c>
    </row>
    <row r="1034" spans="3:18" x14ac:dyDescent="0.25">
      <c r="C1034" t="s">
        <v>174</v>
      </c>
      <c r="D1034" t="s">
        <v>176</v>
      </c>
      <c r="E1034">
        <v>220117</v>
      </c>
      <c r="H1034" t="s">
        <v>1500</v>
      </c>
      <c r="K1034">
        <v>0</v>
      </c>
      <c r="M1034">
        <v>0</v>
      </c>
      <c r="O1034">
        <v>0</v>
      </c>
    </row>
    <row r="1035" spans="3:18" x14ac:dyDescent="0.25">
      <c r="C1035" t="s">
        <v>174</v>
      </c>
      <c r="D1035" t="s">
        <v>176</v>
      </c>
      <c r="E1035">
        <v>220147</v>
      </c>
      <c r="H1035" t="s">
        <v>1500</v>
      </c>
      <c r="K1035">
        <v>0</v>
      </c>
      <c r="M1035">
        <v>0</v>
      </c>
      <c r="O1035">
        <v>0</v>
      </c>
    </row>
    <row r="1036" spans="3:18" x14ac:dyDescent="0.25">
      <c r="E1036" t="s">
        <v>1501</v>
      </c>
      <c r="K1036">
        <v>0</v>
      </c>
      <c r="M1036">
        <v>0</v>
      </c>
      <c r="O1036">
        <v>0</v>
      </c>
      <c r="R1036" t="s">
        <v>201</v>
      </c>
    </row>
    <row r="1037" spans="3:18" x14ac:dyDescent="0.25">
      <c r="C1037" t="s">
        <v>174</v>
      </c>
      <c r="D1037" t="s">
        <v>176</v>
      </c>
      <c r="E1037">
        <v>220120</v>
      </c>
      <c r="H1037" t="s">
        <v>1502</v>
      </c>
      <c r="K1037">
        <v>0</v>
      </c>
      <c r="M1037">
        <v>0</v>
      </c>
      <c r="O1037">
        <v>0</v>
      </c>
    </row>
    <row r="1038" spans="3:18" x14ac:dyDescent="0.25">
      <c r="C1038" t="s">
        <v>174</v>
      </c>
      <c r="D1038" t="s">
        <v>176</v>
      </c>
      <c r="E1038">
        <v>220150</v>
      </c>
      <c r="H1038" t="s">
        <v>1502</v>
      </c>
      <c r="K1038">
        <v>0</v>
      </c>
      <c r="M1038">
        <v>0</v>
      </c>
      <c r="O1038">
        <v>0</v>
      </c>
    </row>
    <row r="1039" spans="3:18" x14ac:dyDescent="0.25">
      <c r="E1039" t="s">
        <v>1503</v>
      </c>
      <c r="K1039">
        <v>0</v>
      </c>
      <c r="M1039">
        <v>0</v>
      </c>
      <c r="O1039">
        <v>0</v>
      </c>
      <c r="R1039" t="s">
        <v>201</v>
      </c>
    </row>
    <row r="1040" spans="3:18" x14ac:dyDescent="0.25">
      <c r="C1040" t="s">
        <v>174</v>
      </c>
      <c r="D1040" t="s">
        <v>176</v>
      </c>
      <c r="E1040">
        <v>220119</v>
      </c>
      <c r="H1040" t="s">
        <v>1504</v>
      </c>
      <c r="K1040">
        <v>0</v>
      </c>
      <c r="M1040">
        <v>0</v>
      </c>
      <c r="O1040">
        <v>0</v>
      </c>
    </row>
    <row r="1041" spans="3:18" x14ac:dyDescent="0.25">
      <c r="C1041" t="s">
        <v>174</v>
      </c>
      <c r="D1041" t="s">
        <v>176</v>
      </c>
      <c r="E1041">
        <v>220149</v>
      </c>
      <c r="H1041" t="s">
        <v>1504</v>
      </c>
      <c r="K1041">
        <v>0</v>
      </c>
      <c r="M1041">
        <v>0</v>
      </c>
      <c r="O1041">
        <v>0</v>
      </c>
    </row>
    <row r="1042" spans="3:18" x14ac:dyDescent="0.25">
      <c r="E1042" t="s">
        <v>1505</v>
      </c>
      <c r="K1042">
        <v>0</v>
      </c>
      <c r="M1042">
        <v>0</v>
      </c>
      <c r="O1042">
        <v>0</v>
      </c>
      <c r="R1042" t="s">
        <v>201</v>
      </c>
    </row>
    <row r="1043" spans="3:18" x14ac:dyDescent="0.25">
      <c r="C1043" t="s">
        <v>174</v>
      </c>
      <c r="D1043" t="s">
        <v>176</v>
      </c>
      <c r="E1043">
        <v>220118</v>
      </c>
      <c r="H1043" t="s">
        <v>1506</v>
      </c>
      <c r="K1043">
        <v>0</v>
      </c>
      <c r="M1043">
        <v>0</v>
      </c>
      <c r="O1043">
        <v>0</v>
      </c>
    </row>
    <row r="1044" spans="3:18" x14ac:dyDescent="0.25">
      <c r="C1044" t="s">
        <v>174</v>
      </c>
      <c r="D1044" t="s">
        <v>176</v>
      </c>
      <c r="E1044">
        <v>220148</v>
      </c>
      <c r="H1044" t="s">
        <v>1506</v>
      </c>
      <c r="K1044">
        <v>0</v>
      </c>
      <c r="M1044">
        <v>0</v>
      </c>
      <c r="O1044">
        <v>0</v>
      </c>
    </row>
    <row r="1045" spans="3:18" x14ac:dyDescent="0.25">
      <c r="E1045" t="s">
        <v>1507</v>
      </c>
      <c r="K1045">
        <v>0</v>
      </c>
      <c r="M1045">
        <v>0</v>
      </c>
      <c r="O1045">
        <v>0</v>
      </c>
      <c r="R1045" t="s">
        <v>201</v>
      </c>
    </row>
    <row r="1046" spans="3:18" x14ac:dyDescent="0.25">
      <c r="C1046" t="s">
        <v>174</v>
      </c>
      <c r="D1046" t="s">
        <v>176</v>
      </c>
      <c r="E1046">
        <v>220116</v>
      </c>
      <c r="H1046" t="s">
        <v>1508</v>
      </c>
      <c r="K1046">
        <v>0</v>
      </c>
      <c r="M1046">
        <v>0</v>
      </c>
      <c r="O1046">
        <v>0</v>
      </c>
    </row>
    <row r="1047" spans="3:18" x14ac:dyDescent="0.25">
      <c r="C1047" t="s">
        <v>174</v>
      </c>
      <c r="D1047" t="s">
        <v>176</v>
      </c>
      <c r="E1047">
        <v>220146</v>
      </c>
      <c r="H1047" t="s">
        <v>1508</v>
      </c>
      <c r="K1047">
        <v>0</v>
      </c>
      <c r="M1047">
        <v>0</v>
      </c>
      <c r="O1047">
        <v>0</v>
      </c>
    </row>
    <row r="1048" spans="3:18" x14ac:dyDescent="0.25">
      <c r="E1048" t="s">
        <v>1509</v>
      </c>
      <c r="K1048">
        <v>0</v>
      </c>
      <c r="M1048">
        <v>0</v>
      </c>
      <c r="O1048">
        <v>0</v>
      </c>
      <c r="R1048" t="s">
        <v>201</v>
      </c>
    </row>
    <row r="1049" spans="3:18" x14ac:dyDescent="0.25">
      <c r="C1049" t="s">
        <v>174</v>
      </c>
      <c r="D1049" t="s">
        <v>176</v>
      </c>
      <c r="E1049">
        <v>220115</v>
      </c>
      <c r="H1049" t="s">
        <v>1510</v>
      </c>
      <c r="K1049">
        <v>0</v>
      </c>
      <c r="M1049">
        <v>0</v>
      </c>
      <c r="O1049">
        <v>0</v>
      </c>
    </row>
    <row r="1050" spans="3:18" x14ac:dyDescent="0.25">
      <c r="C1050" t="s">
        <v>174</v>
      </c>
      <c r="D1050" t="s">
        <v>176</v>
      </c>
      <c r="E1050">
        <v>220145</v>
      </c>
      <c r="H1050" t="s">
        <v>1510</v>
      </c>
      <c r="K1050">
        <v>0</v>
      </c>
      <c r="M1050">
        <v>0</v>
      </c>
      <c r="O1050">
        <v>0</v>
      </c>
    </row>
    <row r="1051" spans="3:18" x14ac:dyDescent="0.25">
      <c r="E1051" t="s">
        <v>1511</v>
      </c>
      <c r="K1051">
        <v>0</v>
      </c>
      <c r="M1051">
        <v>0</v>
      </c>
      <c r="O1051">
        <v>0</v>
      </c>
      <c r="R1051" t="s">
        <v>201</v>
      </c>
    </row>
    <row r="1052" spans="3:18" x14ac:dyDescent="0.25">
      <c r="C1052" t="s">
        <v>174</v>
      </c>
      <c r="D1052" t="s">
        <v>176</v>
      </c>
      <c r="E1052">
        <v>220114</v>
      </c>
      <c r="H1052" t="s">
        <v>1512</v>
      </c>
      <c r="K1052">
        <v>0</v>
      </c>
      <c r="M1052">
        <v>0</v>
      </c>
      <c r="O1052">
        <v>0</v>
      </c>
    </row>
    <row r="1053" spans="3:18" x14ac:dyDescent="0.25">
      <c r="C1053" t="s">
        <v>174</v>
      </c>
      <c r="D1053" t="s">
        <v>176</v>
      </c>
      <c r="E1053">
        <v>220144</v>
      </c>
      <c r="H1053" t="s">
        <v>1512</v>
      </c>
      <c r="K1053">
        <v>0</v>
      </c>
      <c r="M1053">
        <v>0</v>
      </c>
      <c r="O1053">
        <v>0</v>
      </c>
    </row>
    <row r="1054" spans="3:18" x14ac:dyDescent="0.25">
      <c r="E1054" t="s">
        <v>1513</v>
      </c>
      <c r="K1054">
        <v>0</v>
      </c>
      <c r="M1054">
        <v>0</v>
      </c>
      <c r="O1054">
        <v>0</v>
      </c>
      <c r="R1054" t="s">
        <v>201</v>
      </c>
    </row>
    <row r="1055" spans="3:18" x14ac:dyDescent="0.25">
      <c r="C1055" t="s">
        <v>174</v>
      </c>
      <c r="D1055" t="s">
        <v>176</v>
      </c>
      <c r="E1055">
        <v>220113</v>
      </c>
      <c r="H1055" t="s">
        <v>1514</v>
      </c>
      <c r="K1055">
        <v>0</v>
      </c>
      <c r="M1055">
        <v>0</v>
      </c>
      <c r="O1055">
        <v>0</v>
      </c>
    </row>
    <row r="1056" spans="3:18" x14ac:dyDescent="0.25">
      <c r="C1056" t="s">
        <v>174</v>
      </c>
      <c r="D1056" t="s">
        <v>176</v>
      </c>
      <c r="E1056">
        <v>220143</v>
      </c>
      <c r="H1056" t="s">
        <v>1514</v>
      </c>
      <c r="K1056">
        <v>0</v>
      </c>
      <c r="M1056">
        <v>0</v>
      </c>
      <c r="O1056">
        <v>0</v>
      </c>
    </row>
    <row r="1057" spans="3:18" x14ac:dyDescent="0.25">
      <c r="E1057" t="s">
        <v>1515</v>
      </c>
      <c r="K1057">
        <v>0</v>
      </c>
      <c r="M1057">
        <v>0</v>
      </c>
      <c r="O1057">
        <v>0</v>
      </c>
      <c r="R1057" t="s">
        <v>201</v>
      </c>
    </row>
    <row r="1058" spans="3:18" x14ac:dyDescent="0.25">
      <c r="C1058" t="s">
        <v>174</v>
      </c>
      <c r="D1058" t="s">
        <v>176</v>
      </c>
      <c r="E1058">
        <v>220112</v>
      </c>
      <c r="H1058" t="s">
        <v>1516</v>
      </c>
      <c r="K1058">
        <v>0</v>
      </c>
      <c r="M1058">
        <v>0</v>
      </c>
      <c r="O1058">
        <v>0</v>
      </c>
    </row>
    <row r="1059" spans="3:18" x14ac:dyDescent="0.25">
      <c r="C1059" t="s">
        <v>174</v>
      </c>
      <c r="D1059" t="s">
        <v>176</v>
      </c>
      <c r="E1059">
        <v>220142</v>
      </c>
      <c r="H1059" t="s">
        <v>1516</v>
      </c>
      <c r="K1059">
        <v>0</v>
      </c>
      <c r="M1059">
        <v>0</v>
      </c>
      <c r="O1059">
        <v>0</v>
      </c>
    </row>
    <row r="1060" spans="3:18" x14ac:dyDescent="0.25">
      <c r="E1060" t="s">
        <v>1517</v>
      </c>
      <c r="K1060">
        <v>0</v>
      </c>
      <c r="M1060">
        <v>0</v>
      </c>
      <c r="O1060">
        <v>0</v>
      </c>
      <c r="R1060" t="s">
        <v>201</v>
      </c>
    </row>
    <row r="1061" spans="3:18" x14ac:dyDescent="0.25">
      <c r="C1061" t="s">
        <v>174</v>
      </c>
      <c r="D1061" t="s">
        <v>176</v>
      </c>
      <c r="E1061">
        <v>220111</v>
      </c>
      <c r="H1061" t="s">
        <v>1518</v>
      </c>
      <c r="K1061">
        <v>0</v>
      </c>
      <c r="M1061">
        <v>0</v>
      </c>
      <c r="O1061">
        <v>0</v>
      </c>
    </row>
    <row r="1062" spans="3:18" x14ac:dyDescent="0.25">
      <c r="C1062" t="s">
        <v>174</v>
      </c>
      <c r="D1062" t="s">
        <v>176</v>
      </c>
      <c r="E1062">
        <v>220141</v>
      </c>
      <c r="H1062" t="s">
        <v>1518</v>
      </c>
      <c r="K1062">
        <v>0</v>
      </c>
      <c r="M1062">
        <v>0</v>
      </c>
      <c r="O1062">
        <v>0</v>
      </c>
    </row>
    <row r="1063" spans="3:18" x14ac:dyDescent="0.25">
      <c r="E1063" t="s">
        <v>1519</v>
      </c>
      <c r="K1063">
        <v>0</v>
      </c>
      <c r="M1063">
        <v>0</v>
      </c>
      <c r="O1063">
        <v>0</v>
      </c>
      <c r="R1063" t="s">
        <v>201</v>
      </c>
    </row>
    <row r="1064" spans="3:18" x14ac:dyDescent="0.25">
      <c r="C1064" t="s">
        <v>174</v>
      </c>
      <c r="D1064" t="s">
        <v>176</v>
      </c>
      <c r="E1064">
        <v>220000</v>
      </c>
      <c r="H1064" t="s">
        <v>1520</v>
      </c>
      <c r="K1064">
        <v>0</v>
      </c>
      <c r="M1064">
        <v>0</v>
      </c>
      <c r="O1064">
        <v>0</v>
      </c>
    </row>
    <row r="1065" spans="3:18" x14ac:dyDescent="0.25">
      <c r="E1065" t="s">
        <v>1521</v>
      </c>
      <c r="K1065">
        <v>0</v>
      </c>
      <c r="M1065">
        <v>0</v>
      </c>
      <c r="O1065">
        <v>0</v>
      </c>
      <c r="R1065" t="s">
        <v>201</v>
      </c>
    </row>
    <row r="1066" spans="3:18" x14ac:dyDescent="0.25">
      <c r="C1066" t="s">
        <v>174</v>
      </c>
      <c r="D1066" t="s">
        <v>176</v>
      </c>
      <c r="E1066">
        <v>220110</v>
      </c>
      <c r="H1066" t="s">
        <v>1522</v>
      </c>
      <c r="K1066">
        <v>0</v>
      </c>
      <c r="M1066">
        <v>0</v>
      </c>
      <c r="O1066">
        <v>0</v>
      </c>
    </row>
    <row r="1067" spans="3:18" x14ac:dyDescent="0.25">
      <c r="C1067" t="s">
        <v>174</v>
      </c>
      <c r="D1067" t="s">
        <v>176</v>
      </c>
      <c r="E1067">
        <v>220140</v>
      </c>
      <c r="H1067" t="s">
        <v>1522</v>
      </c>
      <c r="K1067">
        <v>0</v>
      </c>
      <c r="M1067">
        <v>0</v>
      </c>
      <c r="O1067">
        <v>0</v>
      </c>
    </row>
    <row r="1068" spans="3:18" x14ac:dyDescent="0.25">
      <c r="E1068" t="s">
        <v>1523</v>
      </c>
      <c r="K1068">
        <v>0</v>
      </c>
      <c r="M1068">
        <v>0</v>
      </c>
      <c r="O1068">
        <v>0</v>
      </c>
      <c r="R1068" t="s">
        <v>201</v>
      </c>
    </row>
    <row r="1069" spans="3:18" x14ac:dyDescent="0.25">
      <c r="C1069" t="s">
        <v>174</v>
      </c>
      <c r="D1069" t="s">
        <v>176</v>
      </c>
      <c r="E1069">
        <v>220100</v>
      </c>
      <c r="H1069" t="s">
        <v>1524</v>
      </c>
      <c r="K1069">
        <v>0</v>
      </c>
      <c r="M1069">
        <v>0</v>
      </c>
      <c r="O1069">
        <v>0</v>
      </c>
    </row>
    <row r="1070" spans="3:18" x14ac:dyDescent="0.25">
      <c r="C1070" t="s">
        <v>174</v>
      </c>
      <c r="D1070" t="s">
        <v>176</v>
      </c>
      <c r="E1070">
        <v>220130</v>
      </c>
      <c r="H1070" t="s">
        <v>1524</v>
      </c>
      <c r="K1070">
        <v>0</v>
      </c>
      <c r="M1070">
        <v>0</v>
      </c>
      <c r="O1070">
        <v>0</v>
      </c>
    </row>
    <row r="1071" spans="3:18" x14ac:dyDescent="0.25">
      <c r="E1071" t="s">
        <v>1525</v>
      </c>
      <c r="K1071">
        <v>0</v>
      </c>
      <c r="M1071">
        <v>0</v>
      </c>
      <c r="O1071">
        <v>0</v>
      </c>
      <c r="R1071" t="s">
        <v>201</v>
      </c>
    </row>
    <row r="1072" spans="3:18" x14ac:dyDescent="0.25">
      <c r="C1072" t="s">
        <v>174</v>
      </c>
      <c r="D1072" t="s">
        <v>176</v>
      </c>
      <c r="E1072">
        <v>220101</v>
      </c>
      <c r="H1072" t="s">
        <v>1526</v>
      </c>
      <c r="K1072">
        <v>0</v>
      </c>
      <c r="M1072">
        <v>0</v>
      </c>
      <c r="O1072">
        <v>0</v>
      </c>
    </row>
    <row r="1073" spans="3:18" x14ac:dyDescent="0.25">
      <c r="C1073" t="s">
        <v>174</v>
      </c>
      <c r="D1073" t="s">
        <v>176</v>
      </c>
      <c r="E1073">
        <v>220131</v>
      </c>
      <c r="H1073" t="s">
        <v>1526</v>
      </c>
      <c r="K1073">
        <v>0</v>
      </c>
      <c r="M1073">
        <v>0</v>
      </c>
      <c r="O1073">
        <v>0</v>
      </c>
    </row>
    <row r="1074" spans="3:18" x14ac:dyDescent="0.25">
      <c r="E1074" t="s">
        <v>1527</v>
      </c>
      <c r="K1074">
        <v>0</v>
      </c>
      <c r="M1074">
        <v>0</v>
      </c>
      <c r="O1074">
        <v>0</v>
      </c>
      <c r="R1074" t="s">
        <v>201</v>
      </c>
    </row>
    <row r="1075" spans="3:18" x14ac:dyDescent="0.25">
      <c r="C1075" t="s">
        <v>174</v>
      </c>
      <c r="D1075" t="s">
        <v>176</v>
      </c>
      <c r="E1075">
        <v>220102</v>
      </c>
      <c r="H1075" t="s">
        <v>1528</v>
      </c>
      <c r="K1075">
        <v>0</v>
      </c>
      <c r="M1075">
        <v>0</v>
      </c>
      <c r="O1075">
        <v>0</v>
      </c>
    </row>
    <row r="1076" spans="3:18" x14ac:dyDescent="0.25">
      <c r="C1076" t="s">
        <v>174</v>
      </c>
      <c r="D1076" t="s">
        <v>176</v>
      </c>
      <c r="E1076">
        <v>220121</v>
      </c>
      <c r="H1076" t="s">
        <v>1529</v>
      </c>
      <c r="K1076">
        <v>0</v>
      </c>
      <c r="M1076">
        <v>0</v>
      </c>
      <c r="O1076">
        <v>0</v>
      </c>
    </row>
    <row r="1077" spans="3:18" x14ac:dyDescent="0.25">
      <c r="C1077" t="s">
        <v>174</v>
      </c>
      <c r="D1077" t="s">
        <v>176</v>
      </c>
      <c r="E1077">
        <v>220132</v>
      </c>
      <c r="H1077" t="s">
        <v>1528</v>
      </c>
      <c r="K1077">
        <v>0</v>
      </c>
      <c r="M1077">
        <v>0</v>
      </c>
      <c r="O1077">
        <v>0</v>
      </c>
    </row>
    <row r="1078" spans="3:18" x14ac:dyDescent="0.25">
      <c r="C1078" t="s">
        <v>174</v>
      </c>
      <c r="D1078" t="s">
        <v>176</v>
      </c>
      <c r="E1078">
        <v>220151</v>
      </c>
      <c r="H1078" t="s">
        <v>1529</v>
      </c>
      <c r="K1078">
        <v>0</v>
      </c>
      <c r="M1078">
        <v>0</v>
      </c>
      <c r="O1078">
        <v>0</v>
      </c>
    </row>
    <row r="1079" spans="3:18" x14ac:dyDescent="0.25">
      <c r="E1079" t="s">
        <v>1530</v>
      </c>
      <c r="K1079">
        <v>0</v>
      </c>
      <c r="M1079">
        <v>0</v>
      </c>
      <c r="O1079">
        <v>0</v>
      </c>
      <c r="R1079" t="s">
        <v>201</v>
      </c>
    </row>
    <row r="1080" spans="3:18" x14ac:dyDescent="0.25">
      <c r="C1080" t="s">
        <v>174</v>
      </c>
      <c r="D1080" t="s">
        <v>176</v>
      </c>
      <c r="E1080">
        <v>220103</v>
      </c>
      <c r="H1080" t="s">
        <v>1531</v>
      </c>
      <c r="K1080">
        <v>0</v>
      </c>
      <c r="M1080">
        <v>0</v>
      </c>
      <c r="O1080">
        <v>0</v>
      </c>
    </row>
    <row r="1081" spans="3:18" x14ac:dyDescent="0.25">
      <c r="C1081" t="s">
        <v>174</v>
      </c>
      <c r="D1081" t="s">
        <v>176</v>
      </c>
      <c r="E1081">
        <v>220133</v>
      </c>
      <c r="H1081" t="s">
        <v>1531</v>
      </c>
      <c r="K1081">
        <v>0</v>
      </c>
      <c r="M1081">
        <v>0</v>
      </c>
      <c r="O1081">
        <v>0</v>
      </c>
    </row>
    <row r="1082" spans="3:18" x14ac:dyDescent="0.25">
      <c r="E1082" t="s">
        <v>1532</v>
      </c>
      <c r="K1082">
        <v>0</v>
      </c>
      <c r="M1082">
        <v>0</v>
      </c>
      <c r="O1082">
        <v>0</v>
      </c>
      <c r="R1082" t="s">
        <v>201</v>
      </c>
    </row>
    <row r="1083" spans="3:18" x14ac:dyDescent="0.25">
      <c r="C1083" t="s">
        <v>174</v>
      </c>
      <c r="D1083" t="s">
        <v>176</v>
      </c>
      <c r="E1083">
        <v>220001</v>
      </c>
      <c r="H1083" t="s">
        <v>1533</v>
      </c>
      <c r="K1083">
        <v>0</v>
      </c>
      <c r="M1083">
        <v>0</v>
      </c>
      <c r="O1083">
        <v>0</v>
      </c>
    </row>
    <row r="1084" spans="3:18" x14ac:dyDescent="0.25">
      <c r="E1084" t="s">
        <v>1534</v>
      </c>
      <c r="K1084">
        <v>0</v>
      </c>
      <c r="M1084">
        <v>0</v>
      </c>
      <c r="O1084">
        <v>0</v>
      </c>
      <c r="R1084" t="s">
        <v>201</v>
      </c>
    </row>
    <row r="1085" spans="3:18" x14ac:dyDescent="0.25">
      <c r="C1085" t="s">
        <v>174</v>
      </c>
      <c r="D1085" t="s">
        <v>176</v>
      </c>
      <c r="E1085">
        <v>220104</v>
      </c>
      <c r="H1085" t="s">
        <v>1535</v>
      </c>
      <c r="K1085">
        <v>0</v>
      </c>
      <c r="M1085">
        <v>0</v>
      </c>
      <c r="O1085">
        <v>0</v>
      </c>
    </row>
    <row r="1086" spans="3:18" x14ac:dyDescent="0.25">
      <c r="C1086" t="s">
        <v>174</v>
      </c>
      <c r="D1086" t="s">
        <v>176</v>
      </c>
      <c r="E1086">
        <v>220134</v>
      </c>
      <c r="H1086" t="s">
        <v>1535</v>
      </c>
      <c r="K1086">
        <v>0</v>
      </c>
      <c r="M1086">
        <v>0</v>
      </c>
      <c r="O1086">
        <v>0</v>
      </c>
    </row>
    <row r="1087" spans="3:18" x14ac:dyDescent="0.25">
      <c r="C1087" t="s">
        <v>174</v>
      </c>
      <c r="D1087" t="s">
        <v>176</v>
      </c>
      <c r="E1087">
        <v>2220172</v>
      </c>
      <c r="H1087" t="s">
        <v>1536</v>
      </c>
      <c r="K1087">
        <v>0</v>
      </c>
      <c r="M1087">
        <v>0</v>
      </c>
      <c r="O1087">
        <v>0</v>
      </c>
    </row>
    <row r="1088" spans="3:18" x14ac:dyDescent="0.25">
      <c r="C1088" t="s">
        <v>174</v>
      </c>
      <c r="D1088" t="s">
        <v>176</v>
      </c>
      <c r="E1088">
        <v>2220175</v>
      </c>
      <c r="H1088" t="s">
        <v>341</v>
      </c>
      <c r="K1088" s="40">
        <v>-318750000</v>
      </c>
      <c r="M1088" s="40">
        <v>-323775000</v>
      </c>
      <c r="O1088" s="40">
        <v>5025000</v>
      </c>
      <c r="Q1088">
        <v>1.6</v>
      </c>
    </row>
    <row r="1089" spans="3:18" x14ac:dyDescent="0.25">
      <c r="C1089" t="s">
        <v>174</v>
      </c>
      <c r="D1089" t="s">
        <v>176</v>
      </c>
      <c r="E1089">
        <v>2220176</v>
      </c>
      <c r="H1089" t="s">
        <v>1537</v>
      </c>
      <c r="K1089">
        <v>0</v>
      </c>
      <c r="M1089">
        <v>0</v>
      </c>
      <c r="O1089">
        <v>0</v>
      </c>
    </row>
    <row r="1090" spans="3:18" x14ac:dyDescent="0.25">
      <c r="C1090" t="s">
        <v>174</v>
      </c>
      <c r="D1090" t="s">
        <v>176</v>
      </c>
      <c r="E1090">
        <v>2220177</v>
      </c>
      <c r="H1090" t="s">
        <v>1538</v>
      </c>
      <c r="K1090">
        <v>0</v>
      </c>
      <c r="M1090">
        <v>0</v>
      </c>
      <c r="O1090">
        <v>0</v>
      </c>
    </row>
    <row r="1091" spans="3:18" x14ac:dyDescent="0.25">
      <c r="C1091" t="s">
        <v>174</v>
      </c>
      <c r="D1091" t="s">
        <v>176</v>
      </c>
      <c r="E1091">
        <v>2220178</v>
      </c>
      <c r="H1091" t="s">
        <v>1539</v>
      </c>
      <c r="K1091">
        <v>0</v>
      </c>
      <c r="M1091">
        <v>0</v>
      </c>
      <c r="O1091">
        <v>0</v>
      </c>
    </row>
    <row r="1092" spans="3:18" x14ac:dyDescent="0.25">
      <c r="C1092" t="s">
        <v>174</v>
      </c>
      <c r="D1092" t="s">
        <v>176</v>
      </c>
      <c r="E1092">
        <v>2220179</v>
      </c>
      <c r="H1092" t="s">
        <v>342</v>
      </c>
      <c r="K1092" s="40">
        <v>-176800000</v>
      </c>
      <c r="M1092" s="40">
        <v>-179587200</v>
      </c>
      <c r="O1092" s="40">
        <v>2787200</v>
      </c>
      <c r="Q1092">
        <v>1.6</v>
      </c>
    </row>
    <row r="1093" spans="3:18" x14ac:dyDescent="0.25">
      <c r="C1093" t="s">
        <v>174</v>
      </c>
      <c r="D1093" t="s">
        <v>176</v>
      </c>
      <c r="E1093">
        <v>2220180</v>
      </c>
      <c r="H1093" t="s">
        <v>343</v>
      </c>
      <c r="K1093" s="40">
        <v>-199139520</v>
      </c>
      <c r="M1093" s="40">
        <v>-200813400</v>
      </c>
      <c r="O1093" s="40">
        <v>1673880</v>
      </c>
      <c r="Q1093">
        <v>0.8</v>
      </c>
    </row>
    <row r="1094" spans="3:18" x14ac:dyDescent="0.25">
      <c r="C1094" t="s">
        <v>174</v>
      </c>
      <c r="D1094" t="s">
        <v>176</v>
      </c>
      <c r="E1094">
        <v>2220181</v>
      </c>
      <c r="H1094" t="s">
        <v>1540</v>
      </c>
      <c r="K1094">
        <v>0</v>
      </c>
      <c r="M1094">
        <v>0</v>
      </c>
      <c r="O1094">
        <v>0</v>
      </c>
    </row>
    <row r="1095" spans="3:18" x14ac:dyDescent="0.25">
      <c r="C1095" t="s">
        <v>174</v>
      </c>
      <c r="D1095" t="s">
        <v>176</v>
      </c>
      <c r="E1095">
        <v>2220500</v>
      </c>
      <c r="H1095" t="s">
        <v>344</v>
      </c>
      <c r="K1095" s="40">
        <v>-750915</v>
      </c>
      <c r="M1095" s="40">
        <v>-527805</v>
      </c>
      <c r="O1095" s="40">
        <v>-223110</v>
      </c>
      <c r="Q1095">
        <v>-42.3</v>
      </c>
    </row>
    <row r="1096" spans="3:18" x14ac:dyDescent="0.25">
      <c r="C1096" t="s">
        <v>174</v>
      </c>
      <c r="D1096" t="s">
        <v>176</v>
      </c>
      <c r="E1096">
        <v>2220501</v>
      </c>
      <c r="H1096" t="s">
        <v>345</v>
      </c>
      <c r="K1096" s="40">
        <v>175873.45</v>
      </c>
      <c r="M1096" s="40">
        <v>190309.15</v>
      </c>
      <c r="O1096" s="40">
        <v>-14435.7</v>
      </c>
      <c r="Q1096">
        <v>-7.6</v>
      </c>
    </row>
    <row r="1097" spans="3:18" x14ac:dyDescent="0.25">
      <c r="E1097" t="s">
        <v>346</v>
      </c>
      <c r="K1097" s="40">
        <v>-695264561.54999995</v>
      </c>
      <c r="M1097" s="40">
        <v>-704513095.85000002</v>
      </c>
      <c r="O1097" s="40">
        <v>9248534.3000000007</v>
      </c>
      <c r="Q1097">
        <v>1.3</v>
      </c>
      <c r="R1097" t="s">
        <v>201</v>
      </c>
    </row>
    <row r="1098" spans="3:18" x14ac:dyDescent="0.25">
      <c r="C1098" t="s">
        <v>174</v>
      </c>
      <c r="D1098" t="s">
        <v>176</v>
      </c>
      <c r="E1098">
        <v>220105</v>
      </c>
      <c r="H1098" t="s">
        <v>1541</v>
      </c>
      <c r="K1098">
        <v>0</v>
      </c>
      <c r="M1098">
        <v>0</v>
      </c>
      <c r="O1098">
        <v>0</v>
      </c>
    </row>
    <row r="1099" spans="3:18" x14ac:dyDescent="0.25">
      <c r="C1099" t="s">
        <v>174</v>
      </c>
      <c r="D1099" t="s">
        <v>176</v>
      </c>
      <c r="E1099">
        <v>220107</v>
      </c>
      <c r="H1099" t="s">
        <v>1542</v>
      </c>
      <c r="K1099">
        <v>0</v>
      </c>
      <c r="M1099">
        <v>0</v>
      </c>
      <c r="O1099">
        <v>0</v>
      </c>
    </row>
    <row r="1100" spans="3:18" x14ac:dyDescent="0.25">
      <c r="C1100" t="s">
        <v>174</v>
      </c>
      <c r="D1100" t="s">
        <v>176</v>
      </c>
      <c r="E1100">
        <v>220135</v>
      </c>
      <c r="H1100" t="s">
        <v>1541</v>
      </c>
      <c r="K1100">
        <v>0</v>
      </c>
      <c r="M1100">
        <v>0</v>
      </c>
      <c r="O1100">
        <v>0</v>
      </c>
    </row>
    <row r="1101" spans="3:18" x14ac:dyDescent="0.25">
      <c r="C1101" t="s">
        <v>174</v>
      </c>
      <c r="D1101" t="s">
        <v>176</v>
      </c>
      <c r="E1101">
        <v>220137</v>
      </c>
      <c r="H1101" t="s">
        <v>1542</v>
      </c>
      <c r="K1101">
        <v>0</v>
      </c>
      <c r="M1101">
        <v>0</v>
      </c>
      <c r="O1101">
        <v>0</v>
      </c>
    </row>
    <row r="1102" spans="3:18" x14ac:dyDescent="0.25">
      <c r="E1102" t="s">
        <v>1543</v>
      </c>
      <c r="K1102">
        <v>0</v>
      </c>
      <c r="M1102">
        <v>0</v>
      </c>
      <c r="O1102">
        <v>0</v>
      </c>
      <c r="R1102" t="s">
        <v>201</v>
      </c>
    </row>
    <row r="1103" spans="3:18" x14ac:dyDescent="0.25">
      <c r="C1103" t="s">
        <v>174</v>
      </c>
      <c r="D1103" t="s">
        <v>176</v>
      </c>
      <c r="E1103">
        <v>220002</v>
      </c>
      <c r="H1103" t="s">
        <v>1544</v>
      </c>
      <c r="K1103">
        <v>0</v>
      </c>
      <c r="M1103">
        <v>0</v>
      </c>
      <c r="O1103">
        <v>0</v>
      </c>
    </row>
    <row r="1104" spans="3:18" x14ac:dyDescent="0.25">
      <c r="E1104" t="s">
        <v>1545</v>
      </c>
      <c r="K1104">
        <v>0</v>
      </c>
      <c r="M1104">
        <v>0</v>
      </c>
      <c r="O1104">
        <v>0</v>
      </c>
      <c r="R1104" t="s">
        <v>201</v>
      </c>
    </row>
    <row r="1105" spans="3:18" x14ac:dyDescent="0.25">
      <c r="C1105" t="s">
        <v>174</v>
      </c>
      <c r="D1105" t="s">
        <v>176</v>
      </c>
      <c r="E1105">
        <v>220106</v>
      </c>
      <c r="H1105" t="s">
        <v>1546</v>
      </c>
      <c r="K1105">
        <v>0</v>
      </c>
      <c r="M1105">
        <v>0</v>
      </c>
      <c r="O1105">
        <v>0</v>
      </c>
    </row>
    <row r="1106" spans="3:18" x14ac:dyDescent="0.25">
      <c r="C1106" t="s">
        <v>174</v>
      </c>
      <c r="D1106" t="s">
        <v>176</v>
      </c>
      <c r="E1106">
        <v>220136</v>
      </c>
      <c r="H1106" t="s">
        <v>1546</v>
      </c>
      <c r="K1106">
        <v>0</v>
      </c>
      <c r="M1106">
        <v>0</v>
      </c>
      <c r="O1106">
        <v>0</v>
      </c>
    </row>
    <row r="1107" spans="3:18" x14ac:dyDescent="0.25">
      <c r="E1107" t="s">
        <v>1547</v>
      </c>
      <c r="K1107">
        <v>0</v>
      </c>
      <c r="M1107">
        <v>0</v>
      </c>
      <c r="O1107">
        <v>0</v>
      </c>
      <c r="R1107" t="s">
        <v>201</v>
      </c>
    </row>
    <row r="1108" spans="3:18" x14ac:dyDescent="0.25">
      <c r="C1108" t="s">
        <v>174</v>
      </c>
      <c r="D1108" t="s">
        <v>176</v>
      </c>
      <c r="E1108">
        <v>220003</v>
      </c>
      <c r="H1108" t="s">
        <v>1548</v>
      </c>
      <c r="K1108">
        <v>0</v>
      </c>
      <c r="M1108">
        <v>0</v>
      </c>
      <c r="O1108">
        <v>0</v>
      </c>
    </row>
    <row r="1109" spans="3:18" x14ac:dyDescent="0.25">
      <c r="E1109" t="s">
        <v>1549</v>
      </c>
      <c r="K1109">
        <v>0</v>
      </c>
      <c r="M1109">
        <v>0</v>
      </c>
      <c r="O1109">
        <v>0</v>
      </c>
      <c r="R1109" t="s">
        <v>201</v>
      </c>
    </row>
    <row r="1110" spans="3:18" x14ac:dyDescent="0.25">
      <c r="C1110" t="s">
        <v>174</v>
      </c>
      <c r="D1110" t="s">
        <v>176</v>
      </c>
      <c r="E1110">
        <v>220108</v>
      </c>
      <c r="H1110" t="s">
        <v>1550</v>
      </c>
      <c r="K1110">
        <v>0</v>
      </c>
      <c r="M1110">
        <v>0</v>
      </c>
      <c r="O1110">
        <v>0</v>
      </c>
    </row>
    <row r="1111" spans="3:18" x14ac:dyDescent="0.25">
      <c r="C1111" t="s">
        <v>174</v>
      </c>
      <c r="D1111" t="s">
        <v>176</v>
      </c>
      <c r="E1111">
        <v>220138</v>
      </c>
      <c r="H1111" t="s">
        <v>1550</v>
      </c>
      <c r="K1111">
        <v>0</v>
      </c>
      <c r="M1111">
        <v>0</v>
      </c>
      <c r="O1111">
        <v>0</v>
      </c>
    </row>
    <row r="1112" spans="3:18" x14ac:dyDescent="0.25">
      <c r="E1112" t="s">
        <v>1503</v>
      </c>
      <c r="K1112">
        <v>0</v>
      </c>
      <c r="M1112">
        <v>0</v>
      </c>
      <c r="O1112">
        <v>0</v>
      </c>
      <c r="R1112" t="s">
        <v>201</v>
      </c>
    </row>
    <row r="1113" spans="3:18" x14ac:dyDescent="0.25">
      <c r="C1113" t="s">
        <v>174</v>
      </c>
      <c r="D1113" t="s">
        <v>176</v>
      </c>
      <c r="E1113">
        <v>220109</v>
      </c>
      <c r="H1113" t="s">
        <v>1551</v>
      </c>
      <c r="K1113">
        <v>0</v>
      </c>
      <c r="M1113">
        <v>0</v>
      </c>
      <c r="O1113">
        <v>0</v>
      </c>
    </row>
    <row r="1114" spans="3:18" x14ac:dyDescent="0.25">
      <c r="C1114" t="s">
        <v>174</v>
      </c>
      <c r="D1114" t="s">
        <v>176</v>
      </c>
      <c r="E1114">
        <v>220139</v>
      </c>
      <c r="H1114" t="s">
        <v>1551</v>
      </c>
      <c r="K1114">
        <v>0</v>
      </c>
      <c r="M1114">
        <v>0</v>
      </c>
      <c r="O1114">
        <v>0</v>
      </c>
    </row>
    <row r="1115" spans="3:18" x14ac:dyDescent="0.25">
      <c r="E1115" t="s">
        <v>1552</v>
      </c>
      <c r="K1115">
        <v>0</v>
      </c>
      <c r="M1115">
        <v>0</v>
      </c>
      <c r="O1115">
        <v>0</v>
      </c>
      <c r="R1115" t="s">
        <v>201</v>
      </c>
    </row>
    <row r="1116" spans="3:18" x14ac:dyDescent="0.25">
      <c r="E1116" t="s">
        <v>347</v>
      </c>
      <c r="K1116" s="40">
        <v>-1181790783.5999999</v>
      </c>
      <c r="M1116" s="40">
        <v>-1175032328.3599999</v>
      </c>
      <c r="O1116" s="40">
        <v>-6758455.2400000002</v>
      </c>
      <c r="Q1116">
        <v>-0.6</v>
      </c>
      <c r="R1116" t="s">
        <v>325</v>
      </c>
    </row>
    <row r="1118" spans="3:18" x14ac:dyDescent="0.25">
      <c r="E1118" t="s">
        <v>348</v>
      </c>
    </row>
    <row r="1119" spans="3:18" x14ac:dyDescent="0.25">
      <c r="E1119" t="s">
        <v>349</v>
      </c>
    </row>
    <row r="1120" spans="3:18" x14ac:dyDescent="0.25">
      <c r="C1120" t="s">
        <v>174</v>
      </c>
      <c r="D1120" t="s">
        <v>176</v>
      </c>
      <c r="E1120">
        <v>2200840</v>
      </c>
      <c r="H1120" t="s">
        <v>350</v>
      </c>
      <c r="K1120" s="40">
        <v>-1324197500.3499999</v>
      </c>
      <c r="M1120" s="40">
        <v>-1324197500.3499999</v>
      </c>
      <c r="O1120">
        <v>0</v>
      </c>
    </row>
    <row r="1121" spans="1:18" x14ac:dyDescent="0.25">
      <c r="E1121" t="s">
        <v>349</v>
      </c>
      <c r="K1121" s="40">
        <v>-1324197500.3499999</v>
      </c>
      <c r="M1121" s="40">
        <v>-1324197500.3499999</v>
      </c>
      <c r="O1121">
        <v>0</v>
      </c>
      <c r="R1121" t="s">
        <v>201</v>
      </c>
    </row>
    <row r="1122" spans="1:18" x14ac:dyDescent="0.25">
      <c r="C1122" t="s">
        <v>174</v>
      </c>
      <c r="D1122" t="s">
        <v>176</v>
      </c>
      <c r="E1122">
        <v>3380000</v>
      </c>
      <c r="H1122" t="s">
        <v>351</v>
      </c>
      <c r="K1122" s="40">
        <v>-8301300</v>
      </c>
      <c r="M1122" s="40">
        <v>-6528350</v>
      </c>
      <c r="O1122" s="40">
        <v>-1772950</v>
      </c>
      <c r="Q1122">
        <v>-27.2</v>
      </c>
    </row>
    <row r="1123" spans="1:18" x14ac:dyDescent="0.25">
      <c r="C1123" t="s">
        <v>174</v>
      </c>
      <c r="D1123" t="s">
        <v>176</v>
      </c>
      <c r="E1123">
        <v>3380001</v>
      </c>
      <c r="H1123" t="s">
        <v>1553</v>
      </c>
      <c r="K1123">
        <v>0</v>
      </c>
      <c r="M1123">
        <v>0</v>
      </c>
      <c r="O1123">
        <v>0</v>
      </c>
    </row>
    <row r="1124" spans="1:18" x14ac:dyDescent="0.25">
      <c r="C1124" t="s">
        <v>174</v>
      </c>
      <c r="D1124" t="s">
        <v>176</v>
      </c>
      <c r="E1124">
        <v>3380002</v>
      </c>
      <c r="H1124" t="s">
        <v>352</v>
      </c>
      <c r="K1124" s="40">
        <v>22259633.629999999</v>
      </c>
      <c r="M1124" s="40">
        <v>22259633.629999999</v>
      </c>
      <c r="O1124">
        <v>0</v>
      </c>
    </row>
    <row r="1125" spans="1:18" x14ac:dyDescent="0.25">
      <c r="K1125" s="40">
        <v>13958333.630000001</v>
      </c>
      <c r="M1125" s="40">
        <v>15731283.630000001</v>
      </c>
      <c r="O1125" s="40">
        <v>-1772950</v>
      </c>
      <c r="Q1125">
        <v>-11.3</v>
      </c>
      <c r="R1125" t="s">
        <v>201</v>
      </c>
    </row>
    <row r="1126" spans="1:18" x14ac:dyDescent="0.25">
      <c r="C1126" t="s">
        <v>174</v>
      </c>
      <c r="D1126" t="s">
        <v>176</v>
      </c>
      <c r="E1126">
        <v>300000</v>
      </c>
      <c r="H1126" t="s">
        <v>675</v>
      </c>
      <c r="K1126">
        <v>0</v>
      </c>
      <c r="M1126">
        <v>0</v>
      </c>
      <c r="O1126">
        <v>0</v>
      </c>
    </row>
    <row r="1127" spans="1:18" x14ac:dyDescent="0.25">
      <c r="E1127" t="s">
        <v>676</v>
      </c>
      <c r="K1127">
        <v>0</v>
      </c>
      <c r="M1127">
        <v>0</v>
      </c>
      <c r="O1127">
        <v>0</v>
      </c>
      <c r="R1127" t="s">
        <v>201</v>
      </c>
    </row>
    <row r="1128" spans="1:18" x14ac:dyDescent="0.25">
      <c r="C1128" t="s">
        <v>174</v>
      </c>
      <c r="D1128" t="s">
        <v>176</v>
      </c>
      <c r="E1128">
        <v>399999</v>
      </c>
      <c r="H1128" t="s">
        <v>353</v>
      </c>
      <c r="K1128" s="40">
        <v>50731560.310000002</v>
      </c>
      <c r="M1128" s="40">
        <v>50731560.310000002</v>
      </c>
      <c r="O1128">
        <v>0</v>
      </c>
    </row>
    <row r="1129" spans="1:18" x14ac:dyDescent="0.25">
      <c r="E1129" t="s">
        <v>354</v>
      </c>
      <c r="K1129" s="40">
        <v>50731560.310000002</v>
      </c>
      <c r="M1129" s="40">
        <v>50731560.310000002</v>
      </c>
      <c r="O1129">
        <v>0</v>
      </c>
      <c r="R1129" t="s">
        <v>201</v>
      </c>
    </row>
    <row r="1130" spans="1:18" x14ac:dyDescent="0.25">
      <c r="E1130" t="s">
        <v>355</v>
      </c>
      <c r="K1130" s="40">
        <v>-92249851.209999993</v>
      </c>
      <c r="M1130" s="40">
        <v>-86115811.359999999</v>
      </c>
      <c r="O1130" s="40">
        <v>-6134039.8499999996</v>
      </c>
      <c r="Q1130">
        <v>-7.1</v>
      </c>
      <c r="R1130" t="s">
        <v>201</v>
      </c>
    </row>
    <row r="1131" spans="1:18" x14ac:dyDescent="0.25">
      <c r="E1131" t="s">
        <v>356</v>
      </c>
      <c r="K1131" s="40">
        <v>-1351757457.6199999</v>
      </c>
      <c r="M1131" s="40">
        <v>-1343850467.77</v>
      </c>
      <c r="O1131" s="40">
        <v>-7906989.8499999996</v>
      </c>
      <c r="Q1131">
        <v>-0.6</v>
      </c>
      <c r="R1131" t="s">
        <v>325</v>
      </c>
    </row>
    <row r="1133" spans="1:18" x14ac:dyDescent="0.25">
      <c r="E1133" t="s">
        <v>357</v>
      </c>
      <c r="K1133" s="40">
        <v>-2533548241.2199998</v>
      </c>
      <c r="M1133" s="40">
        <v>-2518882796.1300001</v>
      </c>
      <c r="O1133" s="40">
        <v>-14665445.09</v>
      </c>
      <c r="Q1133">
        <v>-0.6</v>
      </c>
      <c r="R1133" t="s">
        <v>327</v>
      </c>
    </row>
    <row r="1136" spans="1:18" x14ac:dyDescent="0.25">
      <c r="A1136" t="s">
        <v>2544</v>
      </c>
    </row>
    <row r="1137" spans="1:18" x14ac:dyDescent="0.25">
      <c r="A1137" t="s">
        <v>358</v>
      </c>
    </row>
    <row r="1139" spans="1:18" x14ac:dyDescent="0.25">
      <c r="A1139" t="s">
        <v>173</v>
      </c>
      <c r="F1139" t="s">
        <v>174</v>
      </c>
      <c r="G1139" t="s">
        <v>175</v>
      </c>
      <c r="I1139" t="s">
        <v>176</v>
      </c>
      <c r="N1139" t="s">
        <v>177</v>
      </c>
      <c r="P1139" t="s">
        <v>11</v>
      </c>
    </row>
    <row r="1141" spans="1:18" x14ac:dyDescent="0.25">
      <c r="B1141" t="s">
        <v>178</v>
      </c>
      <c r="C1141" t="s">
        <v>179</v>
      </c>
      <c r="D1141" t="s">
        <v>180</v>
      </c>
      <c r="E1141" t="s">
        <v>181</v>
      </c>
      <c r="J1141" t="s">
        <v>182</v>
      </c>
      <c r="L1141" t="s">
        <v>183</v>
      </c>
      <c r="O1141" t="s">
        <v>184</v>
      </c>
      <c r="Q1141" t="s">
        <v>185</v>
      </c>
      <c r="R1141" t="s">
        <v>186</v>
      </c>
    </row>
    <row r="1142" spans="1:18" x14ac:dyDescent="0.25">
      <c r="B1142" t="s">
        <v>187</v>
      </c>
      <c r="C1142" t="s">
        <v>188</v>
      </c>
      <c r="D1142" t="s">
        <v>189</v>
      </c>
      <c r="J1142" t="s">
        <v>190</v>
      </c>
      <c r="L1142" t="s">
        <v>191</v>
      </c>
      <c r="O1142" t="s">
        <v>192</v>
      </c>
      <c r="Q1142" t="s">
        <v>193</v>
      </c>
      <c r="R1142" t="s">
        <v>194</v>
      </c>
    </row>
    <row r="1144" spans="1:18" x14ac:dyDescent="0.25">
      <c r="E1144" t="s">
        <v>359</v>
      </c>
    </row>
    <row r="1145" spans="1:18" x14ac:dyDescent="0.25">
      <c r="E1145" t="s">
        <v>360</v>
      </c>
    </row>
    <row r="1146" spans="1:18" x14ac:dyDescent="0.25">
      <c r="E1146" t="s">
        <v>361</v>
      </c>
    </row>
    <row r="1147" spans="1:18" x14ac:dyDescent="0.25">
      <c r="E1147" t="s">
        <v>362</v>
      </c>
    </row>
    <row r="1148" spans="1:18" x14ac:dyDescent="0.25">
      <c r="C1148" t="s">
        <v>174</v>
      </c>
      <c r="D1148" t="s">
        <v>176</v>
      </c>
      <c r="E1148">
        <v>4400111</v>
      </c>
      <c r="H1148" t="s">
        <v>1554</v>
      </c>
      <c r="K1148">
        <v>0</v>
      </c>
      <c r="M1148">
        <v>0</v>
      </c>
      <c r="O1148">
        <v>0</v>
      </c>
    </row>
    <row r="1149" spans="1:18" x14ac:dyDescent="0.25">
      <c r="C1149" t="s">
        <v>174</v>
      </c>
      <c r="D1149" t="s">
        <v>176</v>
      </c>
      <c r="E1149">
        <v>4400112</v>
      </c>
      <c r="H1149" t="s">
        <v>363</v>
      </c>
      <c r="K1149" s="40">
        <v>-53502.92</v>
      </c>
      <c r="M1149" s="40">
        <v>-43519.62</v>
      </c>
      <c r="O1149" s="40">
        <v>-9983.2999999999993</v>
      </c>
      <c r="Q1149">
        <v>-22.9</v>
      </c>
    </row>
    <row r="1150" spans="1:18" x14ac:dyDescent="0.25">
      <c r="K1150" s="40">
        <v>-53502.92</v>
      </c>
      <c r="M1150" s="40">
        <v>-43519.62</v>
      </c>
      <c r="O1150" s="40">
        <v>-9983.2999999999993</v>
      </c>
      <c r="Q1150">
        <v>-22.9</v>
      </c>
      <c r="R1150" t="s">
        <v>364</v>
      </c>
    </row>
    <row r="1151" spans="1:18" x14ac:dyDescent="0.25">
      <c r="C1151" t="s">
        <v>174</v>
      </c>
      <c r="D1151" t="s">
        <v>176</v>
      </c>
      <c r="E1151">
        <v>400104</v>
      </c>
      <c r="H1151" t="s">
        <v>1555</v>
      </c>
      <c r="K1151">
        <v>0</v>
      </c>
      <c r="M1151">
        <v>0</v>
      </c>
      <c r="O1151">
        <v>0</v>
      </c>
    </row>
    <row r="1152" spans="1:18" x14ac:dyDescent="0.25">
      <c r="K1152">
        <v>0</v>
      </c>
      <c r="M1152">
        <v>0</v>
      </c>
      <c r="O1152">
        <v>0</v>
      </c>
      <c r="R1152" t="s">
        <v>364</v>
      </c>
    </row>
    <row r="1153" spans="3:18" x14ac:dyDescent="0.25">
      <c r="C1153" t="s">
        <v>174</v>
      </c>
      <c r="D1153" t="s">
        <v>176</v>
      </c>
      <c r="E1153">
        <v>400100</v>
      </c>
      <c r="H1153" t="s">
        <v>679</v>
      </c>
      <c r="K1153">
        <v>0</v>
      </c>
      <c r="M1153">
        <v>0</v>
      </c>
      <c r="O1153">
        <v>0</v>
      </c>
    </row>
    <row r="1154" spans="3:18" x14ac:dyDescent="0.25">
      <c r="E1154" t="s">
        <v>681</v>
      </c>
      <c r="K1154">
        <v>0</v>
      </c>
      <c r="M1154">
        <v>0</v>
      </c>
      <c r="O1154">
        <v>0</v>
      </c>
      <c r="R1154" t="s">
        <v>364</v>
      </c>
    </row>
    <row r="1155" spans="3:18" x14ac:dyDescent="0.25">
      <c r="E1155" t="s">
        <v>365</v>
      </c>
    </row>
    <row r="1156" spans="3:18" x14ac:dyDescent="0.25">
      <c r="C1156" t="s">
        <v>174</v>
      </c>
      <c r="D1156" t="s">
        <v>176</v>
      </c>
      <c r="E1156">
        <v>4400100</v>
      </c>
      <c r="H1156" t="s">
        <v>366</v>
      </c>
      <c r="K1156" s="40">
        <v>-31717799.649999999</v>
      </c>
      <c r="M1156" s="40">
        <v>-25426672.100000001</v>
      </c>
      <c r="O1156" s="40">
        <v>-6291127.5499999998</v>
      </c>
      <c r="Q1156">
        <v>-24.7</v>
      </c>
    </row>
    <row r="1157" spans="3:18" x14ac:dyDescent="0.25">
      <c r="C1157" t="s">
        <v>174</v>
      </c>
      <c r="D1157" t="s">
        <v>176</v>
      </c>
      <c r="E1157">
        <v>4400104</v>
      </c>
      <c r="H1157" t="s">
        <v>1556</v>
      </c>
      <c r="K1157">
        <v>0</v>
      </c>
      <c r="M1157">
        <v>0</v>
      </c>
      <c r="O1157">
        <v>0</v>
      </c>
    </row>
    <row r="1158" spans="3:18" x14ac:dyDescent="0.25">
      <c r="C1158" t="s">
        <v>174</v>
      </c>
      <c r="D1158" t="s">
        <v>176</v>
      </c>
      <c r="E1158">
        <v>4400110</v>
      </c>
      <c r="H1158" t="s">
        <v>367</v>
      </c>
      <c r="K1158" s="40">
        <v>-8581728.6400000006</v>
      </c>
      <c r="M1158" s="40">
        <v>-6760018.9000000004</v>
      </c>
      <c r="O1158" s="40">
        <v>-1821709.74</v>
      </c>
      <c r="Q1158">
        <v>-26.9</v>
      </c>
    </row>
    <row r="1159" spans="3:18" x14ac:dyDescent="0.25">
      <c r="C1159" t="s">
        <v>174</v>
      </c>
      <c r="D1159" t="s">
        <v>176</v>
      </c>
      <c r="E1159">
        <v>4400115</v>
      </c>
      <c r="H1159" t="s">
        <v>368</v>
      </c>
      <c r="K1159" s="40">
        <v>-1174881.6299999999</v>
      </c>
      <c r="M1159" s="40">
        <v>-1142873</v>
      </c>
      <c r="O1159" s="40">
        <v>-32008.63</v>
      </c>
      <c r="Q1159">
        <v>-2.8</v>
      </c>
    </row>
    <row r="1160" spans="3:18" x14ac:dyDescent="0.25">
      <c r="C1160" t="s">
        <v>174</v>
      </c>
      <c r="D1160" t="s">
        <v>176</v>
      </c>
      <c r="E1160">
        <v>4400116</v>
      </c>
      <c r="H1160" t="s">
        <v>368</v>
      </c>
      <c r="K1160">
        <v>0</v>
      </c>
      <c r="M1160">
        <v>0</v>
      </c>
      <c r="O1160">
        <v>0</v>
      </c>
    </row>
    <row r="1161" spans="3:18" x14ac:dyDescent="0.25">
      <c r="C1161" t="s">
        <v>174</v>
      </c>
      <c r="D1161" t="s">
        <v>176</v>
      </c>
      <c r="E1161">
        <v>4400117</v>
      </c>
      <c r="H1161" t="s">
        <v>369</v>
      </c>
      <c r="K1161" s="40">
        <v>-55620.7</v>
      </c>
      <c r="M1161" s="40">
        <v>-58147.32</v>
      </c>
      <c r="O1161" s="40">
        <v>2526.62</v>
      </c>
      <c r="Q1161">
        <v>4.3</v>
      </c>
    </row>
    <row r="1162" spans="3:18" x14ac:dyDescent="0.25">
      <c r="C1162" t="s">
        <v>174</v>
      </c>
      <c r="D1162" t="s">
        <v>176</v>
      </c>
      <c r="E1162">
        <v>4400118</v>
      </c>
      <c r="H1162" t="s">
        <v>1557</v>
      </c>
      <c r="K1162">
        <v>0</v>
      </c>
      <c r="M1162">
        <v>0</v>
      </c>
      <c r="O1162">
        <v>0</v>
      </c>
    </row>
    <row r="1163" spans="3:18" x14ac:dyDescent="0.25">
      <c r="E1163" t="s">
        <v>365</v>
      </c>
      <c r="K1163" s="40">
        <v>-41530030.619999997</v>
      </c>
      <c r="M1163" s="40">
        <v>-33387711.32</v>
      </c>
      <c r="O1163" s="40">
        <v>-8142319.2999999998</v>
      </c>
      <c r="Q1163">
        <v>-24.4</v>
      </c>
      <c r="R1163" t="s">
        <v>364</v>
      </c>
    </row>
    <row r="1164" spans="3:18" x14ac:dyDescent="0.25">
      <c r="C1164" t="s">
        <v>174</v>
      </c>
      <c r="D1164" t="s">
        <v>176</v>
      </c>
      <c r="E1164">
        <v>400101</v>
      </c>
      <c r="H1164" t="s">
        <v>682</v>
      </c>
      <c r="K1164">
        <v>0</v>
      </c>
      <c r="M1164">
        <v>0</v>
      </c>
      <c r="O1164">
        <v>0</v>
      </c>
    </row>
    <row r="1165" spans="3:18" x14ac:dyDescent="0.25">
      <c r="E1165" t="s">
        <v>684</v>
      </c>
      <c r="K1165">
        <v>0</v>
      </c>
      <c r="M1165">
        <v>0</v>
      </c>
      <c r="O1165">
        <v>0</v>
      </c>
      <c r="R1165" t="s">
        <v>364</v>
      </c>
    </row>
    <row r="1166" spans="3:18" x14ac:dyDescent="0.25">
      <c r="C1166" t="s">
        <v>174</v>
      </c>
      <c r="D1166" t="s">
        <v>176</v>
      </c>
      <c r="E1166">
        <v>4400103</v>
      </c>
      <c r="H1166" t="s">
        <v>370</v>
      </c>
      <c r="K1166" s="40">
        <v>-5715324.2400000002</v>
      </c>
      <c r="M1166" s="40">
        <v>-4454849.7</v>
      </c>
      <c r="O1166" s="40">
        <v>-1260474.54</v>
      </c>
      <c r="Q1166">
        <v>-28.3</v>
      </c>
    </row>
    <row r="1167" spans="3:18" x14ac:dyDescent="0.25">
      <c r="C1167" t="s">
        <v>174</v>
      </c>
      <c r="D1167" t="s">
        <v>176</v>
      </c>
      <c r="E1167">
        <v>4400113</v>
      </c>
      <c r="H1167" t="s">
        <v>371</v>
      </c>
      <c r="K1167" s="40">
        <v>-8630197.8699999992</v>
      </c>
      <c r="M1167" s="40">
        <v>-6680454.4500000002</v>
      </c>
      <c r="O1167" s="40">
        <v>-1949743.42</v>
      </c>
      <c r="Q1167">
        <v>-29.2</v>
      </c>
    </row>
    <row r="1168" spans="3:18" x14ac:dyDescent="0.25">
      <c r="C1168" t="s">
        <v>174</v>
      </c>
      <c r="D1168" t="s">
        <v>176</v>
      </c>
      <c r="E1168">
        <v>4400114</v>
      </c>
      <c r="H1168" t="s">
        <v>1558</v>
      </c>
      <c r="K1168">
        <v>0</v>
      </c>
      <c r="M1168">
        <v>0</v>
      </c>
      <c r="O1168">
        <v>0</v>
      </c>
    </row>
    <row r="1169" spans="3:18" x14ac:dyDescent="0.25">
      <c r="K1169" s="40">
        <v>-14345522.109999999</v>
      </c>
      <c r="M1169" s="40">
        <v>-11135304.15</v>
      </c>
      <c r="O1169" s="40">
        <v>-3210217.96</v>
      </c>
      <c r="Q1169">
        <v>-28.8</v>
      </c>
      <c r="R1169" t="s">
        <v>364</v>
      </c>
    </row>
    <row r="1170" spans="3:18" x14ac:dyDescent="0.25">
      <c r="C1170" t="s">
        <v>174</v>
      </c>
      <c r="D1170" t="s">
        <v>176</v>
      </c>
      <c r="E1170">
        <v>400200</v>
      </c>
      <c r="H1170" t="s">
        <v>1559</v>
      </c>
      <c r="K1170">
        <v>0</v>
      </c>
      <c r="M1170">
        <v>0</v>
      </c>
      <c r="O1170">
        <v>0</v>
      </c>
    </row>
    <row r="1171" spans="3:18" x14ac:dyDescent="0.25">
      <c r="C1171" t="s">
        <v>174</v>
      </c>
      <c r="D1171" t="s">
        <v>176</v>
      </c>
      <c r="E1171">
        <v>400201</v>
      </c>
      <c r="H1171" t="s">
        <v>685</v>
      </c>
      <c r="K1171">
        <v>0</v>
      </c>
      <c r="M1171">
        <v>0</v>
      </c>
      <c r="O1171">
        <v>0</v>
      </c>
    </row>
    <row r="1172" spans="3:18" x14ac:dyDescent="0.25">
      <c r="C1172" t="s">
        <v>174</v>
      </c>
      <c r="D1172" t="s">
        <v>176</v>
      </c>
      <c r="E1172">
        <v>4400200</v>
      </c>
      <c r="H1172" t="s">
        <v>1559</v>
      </c>
      <c r="K1172">
        <v>0</v>
      </c>
      <c r="M1172">
        <v>0</v>
      </c>
      <c r="O1172">
        <v>0</v>
      </c>
    </row>
    <row r="1173" spans="3:18" x14ac:dyDescent="0.25">
      <c r="C1173" t="s">
        <v>174</v>
      </c>
      <c r="D1173" t="s">
        <v>176</v>
      </c>
      <c r="E1173">
        <v>4400201</v>
      </c>
      <c r="H1173" t="s">
        <v>372</v>
      </c>
      <c r="K1173" s="40">
        <v>-414346.1</v>
      </c>
      <c r="M1173" s="40">
        <v>-334802.71000000002</v>
      </c>
      <c r="O1173" s="40">
        <v>-79543.39</v>
      </c>
      <c r="Q1173">
        <v>-23.8</v>
      </c>
    </row>
    <row r="1174" spans="3:18" x14ac:dyDescent="0.25">
      <c r="E1174" t="s">
        <v>373</v>
      </c>
      <c r="K1174" s="40">
        <v>-414346.1</v>
      </c>
      <c r="M1174" s="40">
        <v>-334802.71000000002</v>
      </c>
      <c r="O1174" s="40">
        <v>-79543.39</v>
      </c>
      <c r="Q1174">
        <v>-23.8</v>
      </c>
      <c r="R1174" t="s">
        <v>364</v>
      </c>
    </row>
    <row r="1175" spans="3:18" x14ac:dyDescent="0.25">
      <c r="C1175" t="s">
        <v>174</v>
      </c>
      <c r="D1175" t="s">
        <v>176</v>
      </c>
      <c r="E1175">
        <v>400203</v>
      </c>
      <c r="H1175" t="s">
        <v>1560</v>
      </c>
      <c r="K1175">
        <v>0</v>
      </c>
      <c r="M1175">
        <v>0</v>
      </c>
      <c r="O1175">
        <v>0</v>
      </c>
    </row>
    <row r="1176" spans="3:18" x14ac:dyDescent="0.25">
      <c r="E1176" t="s">
        <v>1561</v>
      </c>
      <c r="K1176">
        <v>0</v>
      </c>
      <c r="M1176">
        <v>0</v>
      </c>
      <c r="O1176">
        <v>0</v>
      </c>
      <c r="R1176" t="s">
        <v>364</v>
      </c>
    </row>
    <row r="1177" spans="3:18" x14ac:dyDescent="0.25">
      <c r="C1177" t="s">
        <v>174</v>
      </c>
      <c r="D1177" t="s">
        <v>176</v>
      </c>
      <c r="E1177">
        <v>400204</v>
      </c>
      <c r="H1177" t="s">
        <v>1562</v>
      </c>
      <c r="K1177">
        <v>0</v>
      </c>
      <c r="M1177">
        <v>0</v>
      </c>
      <c r="O1177">
        <v>0</v>
      </c>
    </row>
    <row r="1178" spans="3:18" x14ac:dyDescent="0.25">
      <c r="K1178">
        <v>0</v>
      </c>
      <c r="M1178">
        <v>0</v>
      </c>
      <c r="O1178">
        <v>0</v>
      </c>
      <c r="R1178" t="s">
        <v>364</v>
      </c>
    </row>
    <row r="1179" spans="3:18" x14ac:dyDescent="0.25">
      <c r="C1179" t="s">
        <v>174</v>
      </c>
      <c r="D1179" t="s">
        <v>176</v>
      </c>
      <c r="E1179">
        <v>400102</v>
      </c>
      <c r="H1179" t="s">
        <v>686</v>
      </c>
      <c r="K1179">
        <v>0</v>
      </c>
      <c r="M1179">
        <v>0</v>
      </c>
      <c r="O1179">
        <v>0</v>
      </c>
    </row>
    <row r="1180" spans="3:18" x14ac:dyDescent="0.25">
      <c r="C1180" t="s">
        <v>174</v>
      </c>
      <c r="D1180" t="s">
        <v>176</v>
      </c>
      <c r="E1180">
        <v>400103</v>
      </c>
      <c r="H1180" t="s">
        <v>686</v>
      </c>
      <c r="K1180">
        <v>0</v>
      </c>
      <c r="M1180">
        <v>0</v>
      </c>
      <c r="O1180">
        <v>0</v>
      </c>
    </row>
    <row r="1181" spans="3:18" x14ac:dyDescent="0.25">
      <c r="C1181" t="s">
        <v>174</v>
      </c>
      <c r="D1181" t="s">
        <v>176</v>
      </c>
      <c r="E1181">
        <v>400300</v>
      </c>
      <c r="H1181" t="s">
        <v>1563</v>
      </c>
      <c r="K1181">
        <v>0</v>
      </c>
      <c r="M1181">
        <v>0</v>
      </c>
      <c r="O1181">
        <v>0</v>
      </c>
    </row>
    <row r="1182" spans="3:18" x14ac:dyDescent="0.25">
      <c r="C1182" t="s">
        <v>174</v>
      </c>
      <c r="D1182" t="s">
        <v>176</v>
      </c>
      <c r="E1182">
        <v>410703</v>
      </c>
      <c r="H1182" t="s">
        <v>687</v>
      </c>
      <c r="K1182">
        <v>0</v>
      </c>
      <c r="M1182">
        <v>0</v>
      </c>
      <c r="O1182">
        <v>0</v>
      </c>
    </row>
    <row r="1183" spans="3:18" x14ac:dyDescent="0.25">
      <c r="E1183" t="s">
        <v>688</v>
      </c>
      <c r="K1183">
        <v>0</v>
      </c>
      <c r="M1183">
        <v>0</v>
      </c>
      <c r="O1183">
        <v>0</v>
      </c>
      <c r="R1183" t="s">
        <v>364</v>
      </c>
    </row>
    <row r="1184" spans="3:18" x14ac:dyDescent="0.25">
      <c r="C1184" t="s">
        <v>174</v>
      </c>
      <c r="D1184" t="s">
        <v>176</v>
      </c>
      <c r="E1184">
        <v>4400130</v>
      </c>
      <c r="H1184" t="s">
        <v>1564</v>
      </c>
      <c r="K1184">
        <v>0</v>
      </c>
      <c r="M1184">
        <v>0</v>
      </c>
      <c r="O1184">
        <v>0</v>
      </c>
    </row>
    <row r="1185" spans="3:18" x14ac:dyDescent="0.25">
      <c r="C1185" t="s">
        <v>174</v>
      </c>
      <c r="D1185" t="s">
        <v>176</v>
      </c>
      <c r="E1185">
        <v>4400131</v>
      </c>
      <c r="H1185" t="s">
        <v>1565</v>
      </c>
      <c r="K1185">
        <v>0</v>
      </c>
      <c r="M1185">
        <v>0</v>
      </c>
      <c r="O1185">
        <v>0</v>
      </c>
    </row>
    <row r="1186" spans="3:18" x14ac:dyDescent="0.25">
      <c r="K1186">
        <v>0</v>
      </c>
      <c r="M1186">
        <v>0</v>
      </c>
      <c r="O1186">
        <v>0</v>
      </c>
      <c r="R1186" t="s">
        <v>364</v>
      </c>
    </row>
    <row r="1187" spans="3:18" x14ac:dyDescent="0.25">
      <c r="E1187" t="s">
        <v>374</v>
      </c>
      <c r="K1187" s="40">
        <v>-56343401.75</v>
      </c>
      <c r="M1187" s="40">
        <v>-44901337.799999997</v>
      </c>
      <c r="O1187" s="40">
        <v>-11442063.949999999</v>
      </c>
      <c r="Q1187">
        <v>-25.5</v>
      </c>
      <c r="R1187" t="s">
        <v>375</v>
      </c>
    </row>
    <row r="1188" spans="3:18" x14ac:dyDescent="0.25">
      <c r="C1188" t="s">
        <v>174</v>
      </c>
      <c r="D1188" t="s">
        <v>176</v>
      </c>
      <c r="E1188">
        <v>4400301</v>
      </c>
      <c r="H1188" t="s">
        <v>376</v>
      </c>
      <c r="K1188" s="40">
        <v>-185203.22</v>
      </c>
      <c r="M1188" s="40">
        <v>-160818.89000000001</v>
      </c>
      <c r="O1188" s="40">
        <v>-24384.33</v>
      </c>
      <c r="Q1188">
        <v>-15.2</v>
      </c>
    </row>
    <row r="1189" spans="3:18" x14ac:dyDescent="0.25">
      <c r="C1189" t="s">
        <v>174</v>
      </c>
      <c r="D1189" t="s">
        <v>176</v>
      </c>
      <c r="E1189">
        <v>4400302</v>
      </c>
      <c r="H1189" t="s">
        <v>377</v>
      </c>
      <c r="K1189" s="40">
        <v>-18014.689999999999</v>
      </c>
      <c r="M1189" s="40">
        <v>-12417.87</v>
      </c>
      <c r="O1189" s="40">
        <v>-5596.82</v>
      </c>
      <c r="Q1189">
        <v>-45.1</v>
      </c>
    </row>
    <row r="1190" spans="3:18" x14ac:dyDescent="0.25">
      <c r="C1190" t="s">
        <v>174</v>
      </c>
      <c r="D1190" t="s">
        <v>176</v>
      </c>
      <c r="E1190">
        <v>4400303</v>
      </c>
      <c r="H1190" t="s">
        <v>1566</v>
      </c>
      <c r="K1190">
        <v>0</v>
      </c>
      <c r="M1190">
        <v>0</v>
      </c>
      <c r="O1190">
        <v>0</v>
      </c>
    </row>
    <row r="1191" spans="3:18" x14ac:dyDescent="0.25">
      <c r="C1191" t="s">
        <v>174</v>
      </c>
      <c r="D1191" t="s">
        <v>176</v>
      </c>
      <c r="E1191">
        <v>4400304</v>
      </c>
      <c r="H1191" t="s">
        <v>1567</v>
      </c>
      <c r="K1191">
        <v>0</v>
      </c>
      <c r="M1191">
        <v>0</v>
      </c>
      <c r="O1191">
        <v>0</v>
      </c>
    </row>
    <row r="1192" spans="3:18" x14ac:dyDescent="0.25">
      <c r="C1192" t="s">
        <v>174</v>
      </c>
      <c r="D1192" t="s">
        <v>176</v>
      </c>
      <c r="E1192">
        <v>4400305</v>
      </c>
      <c r="H1192" t="s">
        <v>1568</v>
      </c>
      <c r="K1192">
        <v>0</v>
      </c>
      <c r="M1192">
        <v>0</v>
      </c>
      <c r="O1192">
        <v>0</v>
      </c>
    </row>
    <row r="1193" spans="3:18" x14ac:dyDescent="0.25">
      <c r="C1193" t="s">
        <v>174</v>
      </c>
      <c r="D1193" t="s">
        <v>176</v>
      </c>
      <c r="E1193">
        <v>5510610</v>
      </c>
      <c r="H1193" t="s">
        <v>1569</v>
      </c>
      <c r="K1193">
        <v>0</v>
      </c>
      <c r="M1193">
        <v>0</v>
      </c>
      <c r="O1193">
        <v>0</v>
      </c>
    </row>
    <row r="1194" spans="3:18" x14ac:dyDescent="0.25">
      <c r="K1194" s="40">
        <v>-203217.91</v>
      </c>
      <c r="M1194" s="40">
        <v>-173236.76</v>
      </c>
      <c r="O1194" s="40">
        <v>-29981.15</v>
      </c>
      <c r="Q1194">
        <v>-17.3</v>
      </c>
      <c r="R1194" t="s">
        <v>364</v>
      </c>
    </row>
    <row r="1195" spans="3:18" x14ac:dyDescent="0.25">
      <c r="E1195" t="s">
        <v>689</v>
      </c>
    </row>
    <row r="1196" spans="3:18" x14ac:dyDescent="0.25">
      <c r="C1196" t="s">
        <v>174</v>
      </c>
      <c r="D1196" t="s">
        <v>176</v>
      </c>
      <c r="E1196">
        <v>400301</v>
      </c>
      <c r="H1196" t="s">
        <v>690</v>
      </c>
      <c r="K1196">
        <v>0</v>
      </c>
      <c r="M1196">
        <v>0</v>
      </c>
      <c r="O1196">
        <v>0</v>
      </c>
    </row>
    <row r="1197" spans="3:18" x14ac:dyDescent="0.25">
      <c r="C1197" t="s">
        <v>174</v>
      </c>
      <c r="D1197" t="s">
        <v>176</v>
      </c>
      <c r="E1197">
        <v>400306</v>
      </c>
      <c r="H1197" t="s">
        <v>1570</v>
      </c>
      <c r="K1197">
        <v>0</v>
      </c>
      <c r="M1197">
        <v>0</v>
      </c>
      <c r="O1197">
        <v>0</v>
      </c>
    </row>
    <row r="1198" spans="3:18" x14ac:dyDescent="0.25">
      <c r="E1198" t="s">
        <v>691</v>
      </c>
      <c r="K1198">
        <v>0</v>
      </c>
      <c r="M1198">
        <v>0</v>
      </c>
      <c r="O1198">
        <v>0</v>
      </c>
      <c r="R1198" t="s">
        <v>692</v>
      </c>
    </row>
    <row r="1199" spans="3:18" x14ac:dyDescent="0.25">
      <c r="C1199" t="s">
        <v>174</v>
      </c>
      <c r="D1199" t="s">
        <v>176</v>
      </c>
      <c r="E1199">
        <v>400302</v>
      </c>
      <c r="H1199" t="s">
        <v>1571</v>
      </c>
      <c r="K1199">
        <v>0</v>
      </c>
      <c r="M1199">
        <v>0</v>
      </c>
      <c r="O1199">
        <v>0</v>
      </c>
    </row>
    <row r="1200" spans="3:18" x14ac:dyDescent="0.25">
      <c r="E1200" t="s">
        <v>1572</v>
      </c>
      <c r="K1200">
        <v>0</v>
      </c>
      <c r="M1200">
        <v>0</v>
      </c>
      <c r="O1200">
        <v>0</v>
      </c>
      <c r="R1200" t="s">
        <v>692</v>
      </c>
    </row>
    <row r="1201" spans="3:18" x14ac:dyDescent="0.25">
      <c r="C1201" t="s">
        <v>174</v>
      </c>
      <c r="D1201" t="s">
        <v>176</v>
      </c>
      <c r="E1201">
        <v>400303</v>
      </c>
      <c r="H1201" t="s">
        <v>1573</v>
      </c>
      <c r="K1201">
        <v>0</v>
      </c>
      <c r="M1201">
        <v>0</v>
      </c>
      <c r="O1201">
        <v>0</v>
      </c>
    </row>
    <row r="1202" spans="3:18" x14ac:dyDescent="0.25">
      <c r="E1202" t="s">
        <v>1574</v>
      </c>
      <c r="K1202">
        <v>0</v>
      </c>
      <c r="M1202">
        <v>0</v>
      </c>
      <c r="O1202">
        <v>0</v>
      </c>
      <c r="R1202" t="s">
        <v>692</v>
      </c>
    </row>
    <row r="1203" spans="3:18" x14ac:dyDescent="0.25">
      <c r="C1203" t="s">
        <v>174</v>
      </c>
      <c r="D1203" t="s">
        <v>176</v>
      </c>
      <c r="E1203">
        <v>400304</v>
      </c>
      <c r="H1203" t="s">
        <v>1575</v>
      </c>
      <c r="K1203">
        <v>0</v>
      </c>
      <c r="M1203">
        <v>0</v>
      </c>
      <c r="O1203">
        <v>0</v>
      </c>
    </row>
    <row r="1204" spans="3:18" x14ac:dyDescent="0.25">
      <c r="E1204" t="s">
        <v>1576</v>
      </c>
      <c r="K1204">
        <v>0</v>
      </c>
      <c r="M1204">
        <v>0</v>
      </c>
      <c r="O1204">
        <v>0</v>
      </c>
      <c r="R1204" t="s">
        <v>692</v>
      </c>
    </row>
    <row r="1205" spans="3:18" x14ac:dyDescent="0.25">
      <c r="C1205" t="s">
        <v>174</v>
      </c>
      <c r="D1205" t="s">
        <v>176</v>
      </c>
      <c r="E1205">
        <v>400305</v>
      </c>
      <c r="H1205" t="s">
        <v>1577</v>
      </c>
      <c r="K1205">
        <v>0</v>
      </c>
      <c r="M1205">
        <v>0</v>
      </c>
      <c r="O1205">
        <v>0</v>
      </c>
    </row>
    <row r="1206" spans="3:18" x14ac:dyDescent="0.25">
      <c r="E1206" t="s">
        <v>1578</v>
      </c>
      <c r="K1206">
        <v>0</v>
      </c>
      <c r="M1206">
        <v>0</v>
      </c>
      <c r="O1206">
        <v>0</v>
      </c>
      <c r="R1206" t="s">
        <v>692</v>
      </c>
    </row>
    <row r="1207" spans="3:18" x14ac:dyDescent="0.25">
      <c r="C1207" t="s">
        <v>174</v>
      </c>
      <c r="D1207" t="s">
        <v>176</v>
      </c>
      <c r="E1207">
        <v>400400</v>
      </c>
      <c r="H1207" t="s">
        <v>1579</v>
      </c>
      <c r="K1207">
        <v>0</v>
      </c>
      <c r="M1207">
        <v>0</v>
      </c>
      <c r="O1207">
        <v>0</v>
      </c>
    </row>
    <row r="1208" spans="3:18" x14ac:dyDescent="0.25">
      <c r="E1208" t="s">
        <v>1580</v>
      </c>
      <c r="K1208">
        <v>0</v>
      </c>
      <c r="M1208">
        <v>0</v>
      </c>
      <c r="O1208">
        <v>0</v>
      </c>
      <c r="R1208" t="s">
        <v>692</v>
      </c>
    </row>
    <row r="1209" spans="3:18" x14ac:dyDescent="0.25">
      <c r="C1209" t="s">
        <v>174</v>
      </c>
      <c r="D1209" t="s">
        <v>176</v>
      </c>
      <c r="E1209">
        <v>450000</v>
      </c>
      <c r="H1209" t="s">
        <v>1581</v>
      </c>
      <c r="K1209">
        <v>0</v>
      </c>
      <c r="M1209">
        <v>0</v>
      </c>
      <c r="O1209">
        <v>0</v>
      </c>
    </row>
    <row r="1210" spans="3:18" x14ac:dyDescent="0.25">
      <c r="E1210" t="s">
        <v>1582</v>
      </c>
      <c r="K1210">
        <v>0</v>
      </c>
      <c r="M1210">
        <v>0</v>
      </c>
      <c r="O1210">
        <v>0</v>
      </c>
      <c r="R1210" t="s">
        <v>692</v>
      </c>
    </row>
    <row r="1211" spans="3:18" x14ac:dyDescent="0.25">
      <c r="E1211" t="s">
        <v>693</v>
      </c>
      <c r="K1211">
        <v>0</v>
      </c>
      <c r="M1211">
        <v>0</v>
      </c>
      <c r="O1211">
        <v>0</v>
      </c>
      <c r="R1211" t="s">
        <v>364</v>
      </c>
    </row>
    <row r="1212" spans="3:18" x14ac:dyDescent="0.25">
      <c r="C1212" t="s">
        <v>174</v>
      </c>
      <c r="D1212" t="s">
        <v>176</v>
      </c>
      <c r="E1212">
        <v>400404</v>
      </c>
      <c r="H1212" t="s">
        <v>1583</v>
      </c>
      <c r="K1212">
        <v>0</v>
      </c>
      <c r="M1212">
        <v>0</v>
      </c>
      <c r="O1212">
        <v>0</v>
      </c>
    </row>
    <row r="1213" spans="3:18" x14ac:dyDescent="0.25">
      <c r="E1213" t="s">
        <v>1584</v>
      </c>
      <c r="K1213">
        <v>0</v>
      </c>
      <c r="M1213">
        <v>0</v>
      </c>
      <c r="O1213">
        <v>0</v>
      </c>
      <c r="R1213" t="s">
        <v>692</v>
      </c>
    </row>
    <row r="1214" spans="3:18" x14ac:dyDescent="0.25">
      <c r="C1214" t="s">
        <v>174</v>
      </c>
      <c r="D1214" t="s">
        <v>176</v>
      </c>
      <c r="E1214">
        <v>400401</v>
      </c>
      <c r="H1214" t="s">
        <v>1585</v>
      </c>
      <c r="K1214">
        <v>0</v>
      </c>
      <c r="M1214">
        <v>0</v>
      </c>
      <c r="O1214">
        <v>0</v>
      </c>
    </row>
    <row r="1215" spans="3:18" x14ac:dyDescent="0.25">
      <c r="E1215" t="s">
        <v>1572</v>
      </c>
      <c r="K1215">
        <v>0</v>
      </c>
      <c r="M1215">
        <v>0</v>
      </c>
      <c r="O1215">
        <v>0</v>
      </c>
      <c r="R1215" t="s">
        <v>692</v>
      </c>
    </row>
    <row r="1216" spans="3:18" x14ac:dyDescent="0.25">
      <c r="C1216" t="s">
        <v>174</v>
      </c>
      <c r="D1216" t="s">
        <v>176</v>
      </c>
      <c r="E1216">
        <v>400402</v>
      </c>
      <c r="H1216" t="s">
        <v>1586</v>
      </c>
      <c r="K1216">
        <v>0</v>
      </c>
      <c r="M1216">
        <v>0</v>
      </c>
      <c r="O1216">
        <v>0</v>
      </c>
    </row>
    <row r="1217" spans="3:18" x14ac:dyDescent="0.25">
      <c r="E1217" t="s">
        <v>1587</v>
      </c>
      <c r="K1217">
        <v>0</v>
      </c>
      <c r="M1217">
        <v>0</v>
      </c>
      <c r="O1217">
        <v>0</v>
      </c>
      <c r="R1217" t="s">
        <v>692</v>
      </c>
    </row>
    <row r="1218" spans="3:18" x14ac:dyDescent="0.25">
      <c r="C1218" t="s">
        <v>174</v>
      </c>
      <c r="D1218" t="s">
        <v>176</v>
      </c>
      <c r="E1218">
        <v>400403</v>
      </c>
      <c r="H1218" t="s">
        <v>1588</v>
      </c>
      <c r="K1218">
        <v>0</v>
      </c>
      <c r="M1218">
        <v>0</v>
      </c>
      <c r="O1218">
        <v>0</v>
      </c>
    </row>
    <row r="1219" spans="3:18" x14ac:dyDescent="0.25">
      <c r="E1219" t="s">
        <v>1589</v>
      </c>
      <c r="K1219">
        <v>0</v>
      </c>
      <c r="M1219">
        <v>0</v>
      </c>
      <c r="O1219">
        <v>0</v>
      </c>
      <c r="R1219" t="s">
        <v>692</v>
      </c>
    </row>
    <row r="1220" spans="3:18" x14ac:dyDescent="0.25">
      <c r="C1220" t="s">
        <v>174</v>
      </c>
      <c r="D1220" t="s">
        <v>176</v>
      </c>
      <c r="E1220">
        <v>400501</v>
      </c>
      <c r="H1220" t="s">
        <v>1590</v>
      </c>
      <c r="K1220">
        <v>0</v>
      </c>
      <c r="M1220">
        <v>0</v>
      </c>
      <c r="O1220">
        <v>0</v>
      </c>
    </row>
    <row r="1221" spans="3:18" x14ac:dyDescent="0.25">
      <c r="E1221" t="s">
        <v>1591</v>
      </c>
      <c r="K1221">
        <v>0</v>
      </c>
      <c r="M1221">
        <v>0</v>
      </c>
      <c r="O1221">
        <v>0</v>
      </c>
      <c r="R1221" t="s">
        <v>692</v>
      </c>
    </row>
    <row r="1222" spans="3:18" x14ac:dyDescent="0.25">
      <c r="C1222" t="s">
        <v>174</v>
      </c>
      <c r="D1222" t="s">
        <v>176</v>
      </c>
      <c r="E1222">
        <v>400500</v>
      </c>
      <c r="H1222" t="s">
        <v>694</v>
      </c>
      <c r="K1222">
        <v>0</v>
      </c>
      <c r="M1222">
        <v>0</v>
      </c>
      <c r="O1222">
        <v>0</v>
      </c>
    </row>
    <row r="1223" spans="3:18" x14ac:dyDescent="0.25">
      <c r="E1223" t="s">
        <v>695</v>
      </c>
      <c r="K1223">
        <v>0</v>
      </c>
      <c r="M1223">
        <v>0</v>
      </c>
      <c r="O1223">
        <v>0</v>
      </c>
      <c r="R1223" t="s">
        <v>692</v>
      </c>
    </row>
    <row r="1224" spans="3:18" x14ac:dyDescent="0.25">
      <c r="E1224" t="s">
        <v>698</v>
      </c>
      <c r="K1224">
        <v>0</v>
      </c>
      <c r="M1224">
        <v>0</v>
      </c>
      <c r="O1224">
        <v>0</v>
      </c>
      <c r="R1224" t="s">
        <v>364</v>
      </c>
    </row>
    <row r="1225" spans="3:18" x14ac:dyDescent="0.25">
      <c r="C1225" t="s">
        <v>174</v>
      </c>
      <c r="D1225" t="s">
        <v>176</v>
      </c>
      <c r="E1225">
        <v>400502</v>
      </c>
      <c r="H1225" t="s">
        <v>1592</v>
      </c>
      <c r="K1225">
        <v>0</v>
      </c>
      <c r="M1225">
        <v>0</v>
      </c>
      <c r="O1225">
        <v>0</v>
      </c>
    </row>
    <row r="1226" spans="3:18" x14ac:dyDescent="0.25">
      <c r="C1226" t="s">
        <v>174</v>
      </c>
      <c r="D1226" t="s">
        <v>176</v>
      </c>
      <c r="E1226">
        <v>400503</v>
      </c>
      <c r="H1226" t="s">
        <v>699</v>
      </c>
      <c r="K1226">
        <v>0</v>
      </c>
      <c r="M1226">
        <v>0</v>
      </c>
      <c r="O1226">
        <v>0</v>
      </c>
    </row>
    <row r="1227" spans="3:18" x14ac:dyDescent="0.25">
      <c r="E1227" t="s">
        <v>701</v>
      </c>
      <c r="K1227">
        <v>0</v>
      </c>
      <c r="M1227">
        <v>0</v>
      </c>
      <c r="O1227">
        <v>0</v>
      </c>
      <c r="R1227" t="s">
        <v>364</v>
      </c>
    </row>
    <row r="1228" spans="3:18" x14ac:dyDescent="0.25">
      <c r="E1228" t="s">
        <v>378</v>
      </c>
      <c r="K1228" s="40">
        <v>-203217.91</v>
      </c>
      <c r="M1228" s="40">
        <v>-173236.76</v>
      </c>
      <c r="O1228" s="40">
        <v>-29981.15</v>
      </c>
      <c r="Q1228">
        <v>-17.3</v>
      </c>
      <c r="R1228" t="s">
        <v>375</v>
      </c>
    </row>
    <row r="1229" spans="3:18" x14ac:dyDescent="0.25">
      <c r="E1229" t="s">
        <v>379</v>
      </c>
    </row>
    <row r="1230" spans="3:18" x14ac:dyDescent="0.25">
      <c r="C1230" t="s">
        <v>174</v>
      </c>
      <c r="D1230" t="s">
        <v>176</v>
      </c>
      <c r="E1230">
        <v>4410109</v>
      </c>
      <c r="H1230" t="s">
        <v>1593</v>
      </c>
      <c r="K1230">
        <v>0</v>
      </c>
      <c r="M1230">
        <v>0</v>
      </c>
      <c r="O1230">
        <v>0</v>
      </c>
    </row>
    <row r="1231" spans="3:18" x14ac:dyDescent="0.25">
      <c r="K1231">
        <v>0</v>
      </c>
      <c r="M1231">
        <v>0</v>
      </c>
      <c r="O1231">
        <v>0</v>
      </c>
      <c r="R1231" t="s">
        <v>364</v>
      </c>
    </row>
    <row r="1232" spans="3:18" x14ac:dyDescent="0.25">
      <c r="C1232" t="s">
        <v>174</v>
      </c>
      <c r="D1232" t="s">
        <v>176</v>
      </c>
      <c r="E1232">
        <v>4410703</v>
      </c>
      <c r="H1232" t="s">
        <v>1594</v>
      </c>
      <c r="K1232">
        <v>0</v>
      </c>
      <c r="M1232">
        <v>0</v>
      </c>
      <c r="O1232">
        <v>0</v>
      </c>
    </row>
    <row r="1233" spans="3:18" x14ac:dyDescent="0.25">
      <c r="K1233">
        <v>0</v>
      </c>
      <c r="M1233">
        <v>0</v>
      </c>
      <c r="O1233">
        <v>0</v>
      </c>
      <c r="R1233" t="s">
        <v>364</v>
      </c>
    </row>
    <row r="1234" spans="3:18" x14ac:dyDescent="0.25">
      <c r="C1234" t="s">
        <v>174</v>
      </c>
      <c r="D1234" t="s">
        <v>176</v>
      </c>
      <c r="E1234">
        <v>410655</v>
      </c>
      <c r="H1234" t="s">
        <v>1595</v>
      </c>
      <c r="K1234">
        <v>0</v>
      </c>
      <c r="M1234">
        <v>0</v>
      </c>
      <c r="O1234">
        <v>0</v>
      </c>
    </row>
    <row r="1235" spans="3:18" x14ac:dyDescent="0.25">
      <c r="K1235">
        <v>0</v>
      </c>
      <c r="M1235">
        <v>0</v>
      </c>
      <c r="O1235">
        <v>0</v>
      </c>
      <c r="R1235" t="s">
        <v>364</v>
      </c>
    </row>
    <row r="1236" spans="3:18" x14ac:dyDescent="0.25">
      <c r="C1236" t="s">
        <v>174</v>
      </c>
      <c r="D1236" t="s">
        <v>176</v>
      </c>
      <c r="E1236">
        <v>410105</v>
      </c>
      <c r="H1236" t="s">
        <v>1596</v>
      </c>
      <c r="K1236">
        <v>0</v>
      </c>
      <c r="M1236">
        <v>0</v>
      </c>
      <c r="O1236">
        <v>0</v>
      </c>
    </row>
    <row r="1237" spans="3:18" x14ac:dyDescent="0.25">
      <c r="C1237" t="s">
        <v>174</v>
      </c>
      <c r="D1237" t="s">
        <v>176</v>
      </c>
      <c r="E1237">
        <v>4410105</v>
      </c>
      <c r="H1237" t="s">
        <v>1597</v>
      </c>
      <c r="K1237">
        <v>0</v>
      </c>
      <c r="M1237">
        <v>0</v>
      </c>
      <c r="O1237">
        <v>0</v>
      </c>
    </row>
    <row r="1238" spans="3:18" x14ac:dyDescent="0.25">
      <c r="K1238">
        <v>0</v>
      </c>
      <c r="M1238">
        <v>0</v>
      </c>
      <c r="O1238">
        <v>0</v>
      </c>
      <c r="R1238" t="s">
        <v>364</v>
      </c>
    </row>
    <row r="1239" spans="3:18" x14ac:dyDescent="0.25">
      <c r="C1239" t="s">
        <v>174</v>
      </c>
      <c r="D1239" t="s">
        <v>176</v>
      </c>
      <c r="E1239">
        <v>410104</v>
      </c>
      <c r="H1239" t="s">
        <v>1598</v>
      </c>
      <c r="K1239">
        <v>0</v>
      </c>
      <c r="M1239">
        <v>0</v>
      </c>
      <c r="O1239">
        <v>0</v>
      </c>
    </row>
    <row r="1240" spans="3:18" x14ac:dyDescent="0.25">
      <c r="C1240" t="s">
        <v>174</v>
      </c>
      <c r="D1240" t="s">
        <v>176</v>
      </c>
      <c r="E1240">
        <v>4410104</v>
      </c>
      <c r="H1240" t="s">
        <v>380</v>
      </c>
      <c r="K1240" s="40">
        <v>-3447188.79</v>
      </c>
      <c r="M1240" s="40">
        <v>-3441290.96</v>
      </c>
      <c r="O1240" s="40">
        <v>-5897.83</v>
      </c>
      <c r="Q1240">
        <v>-0.2</v>
      </c>
    </row>
    <row r="1241" spans="3:18" x14ac:dyDescent="0.25">
      <c r="K1241" s="40">
        <v>-3447188.79</v>
      </c>
      <c r="M1241" s="40">
        <v>-3441290.96</v>
      </c>
      <c r="O1241" s="40">
        <v>-5897.83</v>
      </c>
      <c r="Q1241">
        <v>-0.2</v>
      </c>
      <c r="R1241" t="s">
        <v>364</v>
      </c>
    </row>
    <row r="1242" spans="3:18" x14ac:dyDescent="0.25">
      <c r="C1242" t="s">
        <v>174</v>
      </c>
      <c r="D1242" t="s">
        <v>176</v>
      </c>
      <c r="E1242">
        <v>410680</v>
      </c>
      <c r="H1242" t="s">
        <v>1599</v>
      </c>
      <c r="K1242">
        <v>0</v>
      </c>
      <c r="M1242">
        <v>0</v>
      </c>
      <c r="O1242">
        <v>0</v>
      </c>
    </row>
    <row r="1243" spans="3:18" x14ac:dyDescent="0.25">
      <c r="K1243">
        <v>0</v>
      </c>
      <c r="M1243">
        <v>0</v>
      </c>
      <c r="O1243">
        <v>0</v>
      </c>
      <c r="R1243" t="s">
        <v>364</v>
      </c>
    </row>
    <row r="1244" spans="3:18" x14ac:dyDescent="0.25">
      <c r="C1244" t="s">
        <v>174</v>
      </c>
      <c r="D1244" t="s">
        <v>176</v>
      </c>
      <c r="E1244">
        <v>410101</v>
      </c>
      <c r="H1244" t="s">
        <v>1600</v>
      </c>
      <c r="K1244">
        <v>0</v>
      </c>
      <c r="M1244">
        <v>0</v>
      </c>
      <c r="O1244">
        <v>0</v>
      </c>
    </row>
    <row r="1245" spans="3:18" x14ac:dyDescent="0.25">
      <c r="C1245" t="s">
        <v>174</v>
      </c>
      <c r="D1245" t="s">
        <v>176</v>
      </c>
      <c r="E1245">
        <v>410103</v>
      </c>
      <c r="H1245" t="s">
        <v>1601</v>
      </c>
      <c r="K1245">
        <v>0</v>
      </c>
      <c r="M1245">
        <v>0</v>
      </c>
      <c r="O1245">
        <v>0</v>
      </c>
    </row>
    <row r="1246" spans="3:18" x14ac:dyDescent="0.25">
      <c r="C1246" t="s">
        <v>174</v>
      </c>
      <c r="D1246" t="s">
        <v>176</v>
      </c>
      <c r="E1246">
        <v>410701</v>
      </c>
      <c r="H1246" t="s">
        <v>705</v>
      </c>
      <c r="K1246">
        <v>0</v>
      </c>
      <c r="M1246">
        <v>0</v>
      </c>
      <c r="O1246">
        <v>0</v>
      </c>
    </row>
    <row r="1247" spans="3:18" x14ac:dyDescent="0.25">
      <c r="C1247" t="s">
        <v>174</v>
      </c>
      <c r="D1247" t="s">
        <v>176</v>
      </c>
      <c r="E1247">
        <v>4410101</v>
      </c>
      <c r="H1247" t="s">
        <v>381</v>
      </c>
      <c r="K1247" s="40">
        <v>-1306725.1599999999</v>
      </c>
      <c r="M1247" s="40">
        <v>-1177168.01</v>
      </c>
      <c r="O1247" s="40">
        <v>-129557.15</v>
      </c>
      <c r="Q1247">
        <v>-11</v>
      </c>
    </row>
    <row r="1248" spans="3:18" x14ac:dyDescent="0.25">
      <c r="C1248" t="s">
        <v>174</v>
      </c>
      <c r="D1248" t="s">
        <v>176</v>
      </c>
      <c r="E1248">
        <v>4410106</v>
      </c>
      <c r="H1248" t="s">
        <v>382</v>
      </c>
      <c r="K1248" s="40">
        <v>-479056.06</v>
      </c>
      <c r="M1248" s="40">
        <v>-246465.53</v>
      </c>
      <c r="O1248" s="40">
        <v>-232590.53</v>
      </c>
      <c r="Q1248">
        <v>-94.4</v>
      </c>
    </row>
    <row r="1249" spans="3:18" x14ac:dyDescent="0.25">
      <c r="C1249" t="s">
        <v>174</v>
      </c>
      <c r="D1249" t="s">
        <v>176</v>
      </c>
      <c r="E1249">
        <v>4410107</v>
      </c>
      <c r="H1249" t="s">
        <v>383</v>
      </c>
      <c r="K1249" s="40">
        <v>-60474.22</v>
      </c>
      <c r="M1249" s="40">
        <v>-48721.3</v>
      </c>
      <c r="O1249" s="40">
        <v>-11752.92</v>
      </c>
      <c r="Q1249">
        <v>-24.1</v>
      </c>
    </row>
    <row r="1250" spans="3:18" x14ac:dyDescent="0.25">
      <c r="C1250" t="s">
        <v>174</v>
      </c>
      <c r="D1250" t="s">
        <v>176</v>
      </c>
      <c r="E1250">
        <v>4410108</v>
      </c>
      <c r="H1250" t="s">
        <v>1602</v>
      </c>
      <c r="K1250">
        <v>0</v>
      </c>
      <c r="M1250">
        <v>0</v>
      </c>
      <c r="O1250">
        <v>0</v>
      </c>
    </row>
    <row r="1251" spans="3:18" x14ac:dyDescent="0.25">
      <c r="C1251" t="s">
        <v>174</v>
      </c>
      <c r="D1251" t="s">
        <v>176</v>
      </c>
      <c r="E1251">
        <v>4410111</v>
      </c>
      <c r="H1251" t="s">
        <v>1603</v>
      </c>
      <c r="K1251">
        <v>0</v>
      </c>
      <c r="M1251">
        <v>0</v>
      </c>
      <c r="O1251">
        <v>0</v>
      </c>
    </row>
    <row r="1252" spans="3:18" x14ac:dyDescent="0.25">
      <c r="C1252" t="s">
        <v>174</v>
      </c>
      <c r="D1252" t="s">
        <v>176</v>
      </c>
      <c r="E1252">
        <v>4410112</v>
      </c>
      <c r="H1252" t="s">
        <v>1604</v>
      </c>
      <c r="K1252">
        <v>0</v>
      </c>
      <c r="M1252">
        <v>0</v>
      </c>
      <c r="O1252">
        <v>0</v>
      </c>
    </row>
    <row r="1253" spans="3:18" x14ac:dyDescent="0.25">
      <c r="E1253" t="s">
        <v>384</v>
      </c>
      <c r="K1253" s="40">
        <v>-1846255.44</v>
      </c>
      <c r="M1253" s="40">
        <v>-1472354.84</v>
      </c>
      <c r="O1253" s="40">
        <v>-373900.6</v>
      </c>
      <c r="Q1253">
        <v>-25.4</v>
      </c>
      <c r="R1253" t="s">
        <v>364</v>
      </c>
    </row>
    <row r="1254" spans="3:18" x14ac:dyDescent="0.25">
      <c r="C1254" t="s">
        <v>174</v>
      </c>
      <c r="D1254" t="s">
        <v>176</v>
      </c>
      <c r="E1254">
        <v>410100</v>
      </c>
      <c r="H1254" t="s">
        <v>1605</v>
      </c>
      <c r="K1254">
        <v>0</v>
      </c>
      <c r="M1254">
        <v>0</v>
      </c>
      <c r="O1254">
        <v>0</v>
      </c>
    </row>
    <row r="1255" spans="3:18" x14ac:dyDescent="0.25">
      <c r="C1255" t="s">
        <v>174</v>
      </c>
      <c r="D1255" t="s">
        <v>176</v>
      </c>
      <c r="E1255">
        <v>410102</v>
      </c>
      <c r="H1255" t="s">
        <v>1606</v>
      </c>
      <c r="K1255">
        <v>0</v>
      </c>
      <c r="M1255">
        <v>0</v>
      </c>
      <c r="O1255">
        <v>0</v>
      </c>
    </row>
    <row r="1256" spans="3:18" x14ac:dyDescent="0.25">
      <c r="C1256" t="s">
        <v>174</v>
      </c>
      <c r="D1256" t="s">
        <v>176</v>
      </c>
      <c r="E1256">
        <v>410650</v>
      </c>
      <c r="H1256" t="s">
        <v>1607</v>
      </c>
      <c r="K1256">
        <v>0</v>
      </c>
      <c r="M1256">
        <v>0</v>
      </c>
      <c r="O1256">
        <v>0</v>
      </c>
    </row>
    <row r="1257" spans="3:18" x14ac:dyDescent="0.25">
      <c r="C1257" t="s">
        <v>174</v>
      </c>
      <c r="D1257" t="s">
        <v>176</v>
      </c>
      <c r="E1257">
        <v>410702</v>
      </c>
      <c r="H1257" t="s">
        <v>707</v>
      </c>
      <c r="K1257">
        <v>0</v>
      </c>
      <c r="M1257">
        <v>0</v>
      </c>
      <c r="O1257">
        <v>0</v>
      </c>
    </row>
    <row r="1258" spans="3:18" x14ac:dyDescent="0.25">
      <c r="C1258" t="s">
        <v>174</v>
      </c>
      <c r="D1258" t="s">
        <v>176</v>
      </c>
      <c r="E1258">
        <v>4410702</v>
      </c>
      <c r="H1258" t="s">
        <v>385</v>
      </c>
      <c r="K1258" s="40">
        <v>-2041883.45</v>
      </c>
      <c r="M1258" s="40">
        <v>-1892721.12</v>
      </c>
      <c r="O1258" s="40">
        <v>-149162.32999999999</v>
      </c>
      <c r="Q1258">
        <v>-7.9</v>
      </c>
    </row>
    <row r="1259" spans="3:18" x14ac:dyDescent="0.25">
      <c r="E1259" t="s">
        <v>386</v>
      </c>
      <c r="K1259" s="40">
        <v>-2041883.45</v>
      </c>
      <c r="M1259" s="40">
        <v>-1892721.12</v>
      </c>
      <c r="O1259" s="40">
        <v>-149162.32999999999</v>
      </c>
      <c r="Q1259">
        <v>-7.9</v>
      </c>
      <c r="R1259" t="s">
        <v>364</v>
      </c>
    </row>
    <row r="1260" spans="3:18" x14ac:dyDescent="0.25">
      <c r="C1260" t="s">
        <v>174</v>
      </c>
      <c r="D1260" t="s">
        <v>176</v>
      </c>
      <c r="E1260">
        <v>4410660</v>
      </c>
      <c r="H1260" t="s">
        <v>1608</v>
      </c>
      <c r="K1260">
        <v>0</v>
      </c>
      <c r="M1260">
        <v>0</v>
      </c>
      <c r="O1260">
        <v>0</v>
      </c>
    </row>
    <row r="1261" spans="3:18" x14ac:dyDescent="0.25">
      <c r="K1261">
        <v>0</v>
      </c>
      <c r="M1261">
        <v>0</v>
      </c>
      <c r="O1261">
        <v>0</v>
      </c>
      <c r="R1261" t="s">
        <v>364</v>
      </c>
    </row>
    <row r="1262" spans="3:18" x14ac:dyDescent="0.25">
      <c r="C1262" t="s">
        <v>174</v>
      </c>
      <c r="D1262" t="s">
        <v>176</v>
      </c>
      <c r="E1262">
        <v>410200</v>
      </c>
      <c r="H1262" t="s">
        <v>709</v>
      </c>
      <c r="K1262">
        <v>0</v>
      </c>
      <c r="M1262">
        <v>0</v>
      </c>
      <c r="O1262">
        <v>0</v>
      </c>
    </row>
    <row r="1263" spans="3:18" x14ac:dyDescent="0.25">
      <c r="C1263" t="s">
        <v>174</v>
      </c>
      <c r="D1263" t="s">
        <v>176</v>
      </c>
      <c r="E1263">
        <v>410201</v>
      </c>
      <c r="H1263" t="s">
        <v>1609</v>
      </c>
      <c r="K1263">
        <v>0</v>
      </c>
      <c r="M1263">
        <v>0</v>
      </c>
      <c r="O1263">
        <v>0</v>
      </c>
    </row>
    <row r="1264" spans="3:18" x14ac:dyDescent="0.25">
      <c r="C1264" t="s">
        <v>174</v>
      </c>
      <c r="D1264" t="s">
        <v>176</v>
      </c>
      <c r="E1264">
        <v>4410200</v>
      </c>
      <c r="H1264" t="s">
        <v>387</v>
      </c>
      <c r="K1264" s="40">
        <v>-23100</v>
      </c>
      <c r="M1264" s="40">
        <v>-20750</v>
      </c>
      <c r="O1264" s="40">
        <v>-2350</v>
      </c>
      <c r="Q1264">
        <v>-11.3</v>
      </c>
    </row>
    <row r="1265" spans="3:18" x14ac:dyDescent="0.25">
      <c r="C1265" t="s">
        <v>174</v>
      </c>
      <c r="D1265" t="s">
        <v>176</v>
      </c>
      <c r="E1265">
        <v>4410201</v>
      </c>
      <c r="H1265" t="s">
        <v>388</v>
      </c>
      <c r="K1265">
        <v>-700</v>
      </c>
      <c r="M1265">
        <v>-700</v>
      </c>
      <c r="O1265">
        <v>0</v>
      </c>
    </row>
    <row r="1266" spans="3:18" x14ac:dyDescent="0.25">
      <c r="C1266" t="s">
        <v>174</v>
      </c>
      <c r="D1266" t="s">
        <v>176</v>
      </c>
      <c r="E1266">
        <v>4410202</v>
      </c>
      <c r="H1266" t="s">
        <v>1610</v>
      </c>
      <c r="K1266">
        <v>0</v>
      </c>
      <c r="M1266">
        <v>0</v>
      </c>
      <c r="O1266">
        <v>0</v>
      </c>
    </row>
    <row r="1267" spans="3:18" x14ac:dyDescent="0.25">
      <c r="C1267" t="s">
        <v>174</v>
      </c>
      <c r="D1267" t="s">
        <v>176</v>
      </c>
      <c r="E1267">
        <v>4410203</v>
      </c>
      <c r="H1267" t="s">
        <v>1611</v>
      </c>
      <c r="K1267">
        <v>0</v>
      </c>
      <c r="M1267">
        <v>0</v>
      </c>
      <c r="O1267">
        <v>0</v>
      </c>
    </row>
    <row r="1268" spans="3:18" x14ac:dyDescent="0.25">
      <c r="E1268" t="s">
        <v>389</v>
      </c>
      <c r="K1268" s="40">
        <v>-23800</v>
      </c>
      <c r="M1268" s="40">
        <v>-21450</v>
      </c>
      <c r="O1268" s="40">
        <v>-2350</v>
      </c>
      <c r="Q1268">
        <v>-11</v>
      </c>
      <c r="R1268" t="s">
        <v>364</v>
      </c>
    </row>
    <row r="1269" spans="3:18" x14ac:dyDescent="0.25">
      <c r="C1269" t="s">
        <v>174</v>
      </c>
      <c r="D1269" t="s">
        <v>176</v>
      </c>
      <c r="E1269">
        <v>410300</v>
      </c>
      <c r="H1269" t="s">
        <v>710</v>
      </c>
      <c r="K1269">
        <v>0</v>
      </c>
      <c r="M1269">
        <v>0</v>
      </c>
      <c r="O1269">
        <v>0</v>
      </c>
    </row>
    <row r="1270" spans="3:18" x14ac:dyDescent="0.25">
      <c r="C1270" t="s">
        <v>174</v>
      </c>
      <c r="D1270" t="s">
        <v>176</v>
      </c>
      <c r="E1270">
        <v>4410300</v>
      </c>
      <c r="H1270" t="s">
        <v>390</v>
      </c>
      <c r="K1270" s="40">
        <v>-14900</v>
      </c>
      <c r="M1270" s="40">
        <v>-10750</v>
      </c>
      <c r="O1270" s="40">
        <v>-4150</v>
      </c>
      <c r="Q1270">
        <v>-38.6</v>
      </c>
    </row>
    <row r="1271" spans="3:18" x14ac:dyDescent="0.25">
      <c r="E1271" t="s">
        <v>391</v>
      </c>
      <c r="K1271" s="40">
        <v>-14900</v>
      </c>
      <c r="M1271" s="40">
        <v>-10750</v>
      </c>
      <c r="O1271" s="40">
        <v>-4150</v>
      </c>
      <c r="Q1271">
        <v>-38.6</v>
      </c>
      <c r="R1271" t="s">
        <v>364</v>
      </c>
    </row>
    <row r="1272" spans="3:18" x14ac:dyDescent="0.25">
      <c r="C1272" t="s">
        <v>174</v>
      </c>
      <c r="D1272" t="s">
        <v>176</v>
      </c>
      <c r="E1272">
        <v>410600</v>
      </c>
      <c r="H1272" t="s">
        <v>1612</v>
      </c>
      <c r="K1272">
        <v>0</v>
      </c>
      <c r="M1272">
        <v>0</v>
      </c>
      <c r="O1272">
        <v>0</v>
      </c>
    </row>
    <row r="1273" spans="3:18" x14ac:dyDescent="0.25">
      <c r="C1273" t="s">
        <v>174</v>
      </c>
      <c r="D1273" t="s">
        <v>176</v>
      </c>
      <c r="E1273">
        <v>4410600</v>
      </c>
      <c r="H1273" t="s">
        <v>1613</v>
      </c>
      <c r="K1273">
        <v>0</v>
      </c>
      <c r="M1273">
        <v>0</v>
      </c>
      <c r="O1273">
        <v>0</v>
      </c>
    </row>
    <row r="1274" spans="3:18" x14ac:dyDescent="0.25">
      <c r="E1274" t="s">
        <v>1614</v>
      </c>
      <c r="K1274">
        <v>0</v>
      </c>
      <c r="M1274">
        <v>0</v>
      </c>
      <c r="O1274">
        <v>0</v>
      </c>
      <c r="R1274" t="s">
        <v>364</v>
      </c>
    </row>
    <row r="1275" spans="3:18" x14ac:dyDescent="0.25">
      <c r="C1275" t="s">
        <v>174</v>
      </c>
      <c r="D1275" t="s">
        <v>176</v>
      </c>
      <c r="E1275">
        <v>410500</v>
      </c>
      <c r="H1275" t="s">
        <v>711</v>
      </c>
      <c r="K1275">
        <v>0</v>
      </c>
      <c r="M1275">
        <v>0</v>
      </c>
      <c r="O1275">
        <v>0</v>
      </c>
    </row>
    <row r="1276" spans="3:18" x14ac:dyDescent="0.25">
      <c r="E1276" t="s">
        <v>712</v>
      </c>
      <c r="K1276">
        <v>0</v>
      </c>
      <c r="M1276">
        <v>0</v>
      </c>
      <c r="O1276">
        <v>0</v>
      </c>
      <c r="R1276" t="s">
        <v>364</v>
      </c>
    </row>
    <row r="1277" spans="3:18" x14ac:dyDescent="0.25">
      <c r="E1277" t="s">
        <v>1615</v>
      </c>
    </row>
    <row r="1278" spans="3:18" x14ac:dyDescent="0.25">
      <c r="C1278" t="s">
        <v>174</v>
      </c>
      <c r="D1278" t="s">
        <v>176</v>
      </c>
      <c r="E1278">
        <v>450001</v>
      </c>
      <c r="H1278" t="s">
        <v>1616</v>
      </c>
      <c r="K1278">
        <v>0</v>
      </c>
      <c r="M1278">
        <v>0</v>
      </c>
      <c r="O1278">
        <v>0</v>
      </c>
    </row>
    <row r="1279" spans="3:18" x14ac:dyDescent="0.25">
      <c r="E1279" t="s">
        <v>1615</v>
      </c>
      <c r="K1279">
        <v>0</v>
      </c>
      <c r="M1279">
        <v>0</v>
      </c>
      <c r="O1279">
        <v>0</v>
      </c>
      <c r="R1279" t="s">
        <v>364</v>
      </c>
    </row>
    <row r="1280" spans="3:18" x14ac:dyDescent="0.25">
      <c r="C1280" t="s">
        <v>174</v>
      </c>
      <c r="D1280" t="s">
        <v>176</v>
      </c>
      <c r="E1280">
        <v>410400</v>
      </c>
      <c r="H1280" t="s">
        <v>1617</v>
      </c>
      <c r="K1280">
        <v>0</v>
      </c>
      <c r="M1280">
        <v>0</v>
      </c>
      <c r="O1280">
        <v>0</v>
      </c>
    </row>
    <row r="1281" spans="3:18" x14ac:dyDescent="0.25">
      <c r="C1281" t="s">
        <v>174</v>
      </c>
      <c r="D1281" t="s">
        <v>176</v>
      </c>
      <c r="E1281">
        <v>410450</v>
      </c>
      <c r="H1281" t="s">
        <v>713</v>
      </c>
      <c r="K1281">
        <v>0</v>
      </c>
      <c r="M1281">
        <v>0</v>
      </c>
      <c r="O1281">
        <v>0</v>
      </c>
    </row>
    <row r="1282" spans="3:18" x14ac:dyDescent="0.25">
      <c r="E1282" t="s">
        <v>714</v>
      </c>
      <c r="K1282">
        <v>0</v>
      </c>
      <c r="M1282">
        <v>0</v>
      </c>
      <c r="O1282">
        <v>0</v>
      </c>
      <c r="R1282" t="s">
        <v>364</v>
      </c>
    </row>
    <row r="1283" spans="3:18" x14ac:dyDescent="0.25">
      <c r="E1283" t="s">
        <v>392</v>
      </c>
      <c r="K1283" s="40">
        <v>-7374027.6799999997</v>
      </c>
      <c r="M1283" s="40">
        <v>-6838566.9199999999</v>
      </c>
      <c r="O1283" s="40">
        <v>-535460.76</v>
      </c>
      <c r="Q1283">
        <v>-7.8</v>
      </c>
      <c r="R1283" t="s">
        <v>375</v>
      </c>
    </row>
    <row r="1284" spans="3:18" x14ac:dyDescent="0.25">
      <c r="E1284" t="s">
        <v>393</v>
      </c>
    </row>
    <row r="1285" spans="3:18" x14ac:dyDescent="0.25">
      <c r="C1285" t="s">
        <v>174</v>
      </c>
      <c r="D1285" t="s">
        <v>176</v>
      </c>
      <c r="E1285">
        <v>4400107</v>
      </c>
      <c r="H1285" t="s">
        <v>1618</v>
      </c>
      <c r="K1285">
        <v>0</v>
      </c>
      <c r="M1285">
        <v>0</v>
      </c>
      <c r="O1285">
        <v>0</v>
      </c>
    </row>
    <row r="1286" spans="3:18" x14ac:dyDescent="0.25">
      <c r="K1286">
        <v>0</v>
      </c>
      <c r="M1286">
        <v>0</v>
      </c>
      <c r="O1286">
        <v>0</v>
      </c>
      <c r="R1286" t="s">
        <v>364</v>
      </c>
    </row>
    <row r="1287" spans="3:18" x14ac:dyDescent="0.25">
      <c r="C1287" t="s">
        <v>174</v>
      </c>
      <c r="D1287" t="s">
        <v>176</v>
      </c>
      <c r="E1287">
        <v>420700</v>
      </c>
      <c r="H1287" t="s">
        <v>715</v>
      </c>
      <c r="K1287">
        <v>0</v>
      </c>
      <c r="M1287">
        <v>0</v>
      </c>
      <c r="O1287">
        <v>0</v>
      </c>
    </row>
    <row r="1288" spans="3:18" x14ac:dyDescent="0.25">
      <c r="C1288" t="s">
        <v>174</v>
      </c>
      <c r="D1288" t="s">
        <v>176</v>
      </c>
      <c r="E1288">
        <v>430100</v>
      </c>
      <c r="H1288" t="s">
        <v>1619</v>
      </c>
      <c r="K1288">
        <v>0</v>
      </c>
      <c r="M1288">
        <v>0</v>
      </c>
      <c r="O1288">
        <v>0</v>
      </c>
    </row>
    <row r="1289" spans="3:18" x14ac:dyDescent="0.25">
      <c r="C1289" t="s">
        <v>174</v>
      </c>
      <c r="D1289" t="s">
        <v>176</v>
      </c>
      <c r="E1289">
        <v>430101</v>
      </c>
      <c r="H1289" t="s">
        <v>716</v>
      </c>
      <c r="K1289">
        <v>0</v>
      </c>
      <c r="M1289">
        <v>0</v>
      </c>
      <c r="O1289">
        <v>0</v>
      </c>
    </row>
    <row r="1290" spans="3:18" x14ac:dyDescent="0.25">
      <c r="C1290" t="s">
        <v>174</v>
      </c>
      <c r="D1290" t="s">
        <v>176</v>
      </c>
      <c r="E1290">
        <v>4420700</v>
      </c>
      <c r="H1290" t="s">
        <v>394</v>
      </c>
      <c r="K1290" s="40">
        <v>-5763837.6900000004</v>
      </c>
      <c r="M1290" s="40">
        <v>-4970389.38</v>
      </c>
      <c r="O1290" s="40">
        <v>-793448.31</v>
      </c>
      <c r="Q1290">
        <v>-16</v>
      </c>
    </row>
    <row r="1291" spans="3:18" x14ac:dyDescent="0.25">
      <c r="C1291" t="s">
        <v>174</v>
      </c>
      <c r="D1291" t="s">
        <v>176</v>
      </c>
      <c r="E1291">
        <v>4420701</v>
      </c>
      <c r="H1291" t="s">
        <v>1620</v>
      </c>
      <c r="K1291">
        <v>0</v>
      </c>
      <c r="M1291">
        <v>0</v>
      </c>
      <c r="O1291">
        <v>0</v>
      </c>
    </row>
    <row r="1292" spans="3:18" x14ac:dyDescent="0.25">
      <c r="C1292" t="s">
        <v>174</v>
      </c>
      <c r="D1292" t="s">
        <v>176</v>
      </c>
      <c r="E1292">
        <v>4430101</v>
      </c>
      <c r="H1292" t="s">
        <v>716</v>
      </c>
      <c r="K1292">
        <v>0</v>
      </c>
      <c r="M1292">
        <v>0</v>
      </c>
      <c r="O1292">
        <v>0</v>
      </c>
    </row>
    <row r="1293" spans="3:18" x14ac:dyDescent="0.25">
      <c r="E1293" t="s">
        <v>395</v>
      </c>
      <c r="K1293" s="40">
        <v>-5763837.6900000004</v>
      </c>
      <c r="M1293" s="40">
        <v>-4970389.38</v>
      </c>
      <c r="O1293" s="40">
        <v>-793448.31</v>
      </c>
      <c r="Q1293">
        <v>-16</v>
      </c>
      <c r="R1293" t="s">
        <v>364</v>
      </c>
    </row>
    <row r="1294" spans="3:18" x14ac:dyDescent="0.25">
      <c r="C1294" t="s">
        <v>174</v>
      </c>
      <c r="D1294" t="s">
        <v>176</v>
      </c>
      <c r="E1294">
        <v>430102</v>
      </c>
      <c r="H1294" t="s">
        <v>1621</v>
      </c>
      <c r="K1294">
        <v>0</v>
      </c>
      <c r="M1294">
        <v>0</v>
      </c>
      <c r="O1294">
        <v>0</v>
      </c>
    </row>
    <row r="1295" spans="3:18" x14ac:dyDescent="0.25">
      <c r="C1295" t="s">
        <v>174</v>
      </c>
      <c r="D1295" t="s">
        <v>176</v>
      </c>
      <c r="E1295">
        <v>4430102</v>
      </c>
      <c r="H1295" t="s">
        <v>1622</v>
      </c>
      <c r="K1295">
        <v>0</v>
      </c>
      <c r="M1295">
        <v>0</v>
      </c>
      <c r="O1295">
        <v>0</v>
      </c>
    </row>
    <row r="1296" spans="3:18" x14ac:dyDescent="0.25">
      <c r="E1296" t="s">
        <v>1623</v>
      </c>
      <c r="K1296">
        <v>0</v>
      </c>
      <c r="M1296">
        <v>0</v>
      </c>
      <c r="O1296">
        <v>0</v>
      </c>
      <c r="R1296" t="s">
        <v>364</v>
      </c>
    </row>
    <row r="1297" spans="3:18" x14ac:dyDescent="0.25">
      <c r="E1297" t="s">
        <v>396</v>
      </c>
      <c r="K1297" s="40">
        <v>-5763837.6900000004</v>
      </c>
      <c r="M1297" s="40">
        <v>-4970389.38</v>
      </c>
      <c r="O1297" s="40">
        <v>-793448.31</v>
      </c>
      <c r="Q1297">
        <v>-16</v>
      </c>
      <c r="R1297" t="s">
        <v>375</v>
      </c>
    </row>
    <row r="1298" spans="3:18" x14ac:dyDescent="0.25">
      <c r="E1298" t="s">
        <v>397</v>
      </c>
      <c r="K1298" s="40">
        <v>-69684485.030000001</v>
      </c>
      <c r="M1298" s="40">
        <v>-56883530.859999999</v>
      </c>
      <c r="O1298" s="40">
        <v>-12800954.17</v>
      </c>
      <c r="Q1298">
        <v>-22.5</v>
      </c>
      <c r="R1298" t="s">
        <v>205</v>
      </c>
    </row>
    <row r="1299" spans="3:18" x14ac:dyDescent="0.25">
      <c r="C1299" t="s">
        <v>174</v>
      </c>
      <c r="D1299" t="s">
        <v>176</v>
      </c>
      <c r="E1299">
        <v>440100</v>
      </c>
      <c r="H1299" t="s">
        <v>1624</v>
      </c>
      <c r="K1299">
        <v>0</v>
      </c>
      <c r="M1299">
        <v>0</v>
      </c>
      <c r="O1299">
        <v>0</v>
      </c>
    </row>
    <row r="1300" spans="3:18" x14ac:dyDescent="0.25">
      <c r="C1300" t="s">
        <v>174</v>
      </c>
      <c r="D1300" t="s">
        <v>176</v>
      </c>
      <c r="E1300">
        <v>4400108</v>
      </c>
      <c r="H1300" t="s">
        <v>1625</v>
      </c>
      <c r="K1300">
        <v>0</v>
      </c>
      <c r="M1300">
        <v>0</v>
      </c>
      <c r="O1300">
        <v>0</v>
      </c>
    </row>
    <row r="1301" spans="3:18" x14ac:dyDescent="0.25">
      <c r="C1301" t="s">
        <v>174</v>
      </c>
      <c r="D1301" t="s">
        <v>176</v>
      </c>
      <c r="E1301">
        <v>4400109</v>
      </c>
      <c r="H1301" t="s">
        <v>1626</v>
      </c>
      <c r="K1301">
        <v>0</v>
      </c>
      <c r="M1301">
        <v>0</v>
      </c>
      <c r="O1301">
        <v>0</v>
      </c>
    </row>
    <row r="1302" spans="3:18" x14ac:dyDescent="0.25">
      <c r="C1302" t="s">
        <v>174</v>
      </c>
      <c r="D1302" t="s">
        <v>176</v>
      </c>
      <c r="E1302">
        <v>4440100</v>
      </c>
      <c r="H1302" t="s">
        <v>1627</v>
      </c>
      <c r="K1302">
        <v>0</v>
      </c>
      <c r="M1302">
        <v>0</v>
      </c>
      <c r="O1302">
        <v>0</v>
      </c>
    </row>
    <row r="1303" spans="3:18" x14ac:dyDescent="0.25">
      <c r="E1303" t="s">
        <v>1628</v>
      </c>
      <c r="K1303">
        <v>0</v>
      </c>
      <c r="M1303">
        <v>0</v>
      </c>
      <c r="O1303">
        <v>0</v>
      </c>
      <c r="R1303" t="s">
        <v>205</v>
      </c>
    </row>
    <row r="1304" spans="3:18" x14ac:dyDescent="0.25">
      <c r="E1304" t="s">
        <v>398</v>
      </c>
      <c r="K1304" s="40">
        <v>-69684485.030000001</v>
      </c>
      <c r="M1304" s="40">
        <v>-56883530.859999999</v>
      </c>
      <c r="O1304" s="40">
        <v>-12800954.17</v>
      </c>
      <c r="Q1304">
        <v>-22.5</v>
      </c>
      <c r="R1304" t="s">
        <v>201</v>
      </c>
    </row>
    <row r="1305" spans="3:18" x14ac:dyDescent="0.25">
      <c r="E1305" t="s">
        <v>399</v>
      </c>
    </row>
    <row r="1306" spans="3:18" x14ac:dyDescent="0.25">
      <c r="C1306" t="s">
        <v>174</v>
      </c>
      <c r="D1306" t="s">
        <v>176</v>
      </c>
      <c r="E1306">
        <v>4420209</v>
      </c>
      <c r="H1306" t="s">
        <v>1629</v>
      </c>
      <c r="K1306">
        <v>0</v>
      </c>
      <c r="M1306">
        <v>0</v>
      </c>
      <c r="O1306">
        <v>0</v>
      </c>
    </row>
    <row r="1307" spans="3:18" x14ac:dyDescent="0.25">
      <c r="K1307">
        <v>0</v>
      </c>
      <c r="M1307">
        <v>0</v>
      </c>
      <c r="O1307">
        <v>0</v>
      </c>
      <c r="R1307" t="s">
        <v>205</v>
      </c>
    </row>
    <row r="1308" spans="3:18" x14ac:dyDescent="0.25">
      <c r="C1308" t="s">
        <v>174</v>
      </c>
      <c r="D1308" t="s">
        <v>176</v>
      </c>
      <c r="E1308">
        <v>420650</v>
      </c>
      <c r="H1308" t="s">
        <v>1630</v>
      </c>
      <c r="K1308">
        <v>0</v>
      </c>
      <c r="M1308">
        <v>0</v>
      </c>
      <c r="O1308">
        <v>0</v>
      </c>
    </row>
    <row r="1309" spans="3:18" x14ac:dyDescent="0.25">
      <c r="C1309" t="s">
        <v>174</v>
      </c>
      <c r="D1309" t="s">
        <v>176</v>
      </c>
      <c r="E1309">
        <v>420651</v>
      </c>
      <c r="H1309" t="s">
        <v>1631</v>
      </c>
      <c r="K1309">
        <v>0</v>
      </c>
      <c r="M1309">
        <v>0</v>
      </c>
      <c r="O1309">
        <v>0</v>
      </c>
    </row>
    <row r="1310" spans="3:18" x14ac:dyDescent="0.25">
      <c r="C1310" t="s">
        <v>174</v>
      </c>
      <c r="D1310" t="s">
        <v>176</v>
      </c>
      <c r="E1310">
        <v>420652</v>
      </c>
      <c r="H1310" t="s">
        <v>719</v>
      </c>
      <c r="K1310">
        <v>0</v>
      </c>
      <c r="M1310">
        <v>0</v>
      </c>
      <c r="O1310">
        <v>0</v>
      </c>
    </row>
    <row r="1311" spans="3:18" x14ac:dyDescent="0.25">
      <c r="C1311" t="s">
        <v>174</v>
      </c>
      <c r="D1311" t="s">
        <v>176</v>
      </c>
      <c r="E1311">
        <v>420653</v>
      </c>
      <c r="H1311" t="s">
        <v>1632</v>
      </c>
      <c r="K1311">
        <v>0</v>
      </c>
      <c r="M1311">
        <v>0</v>
      </c>
      <c r="O1311">
        <v>0</v>
      </c>
    </row>
    <row r="1312" spans="3:18" x14ac:dyDescent="0.25">
      <c r="C1312" t="s">
        <v>174</v>
      </c>
      <c r="D1312" t="s">
        <v>176</v>
      </c>
      <c r="E1312">
        <v>420654</v>
      </c>
      <c r="H1312" t="s">
        <v>1633</v>
      </c>
      <c r="K1312">
        <v>0</v>
      </c>
      <c r="M1312">
        <v>0</v>
      </c>
      <c r="O1312">
        <v>0</v>
      </c>
    </row>
    <row r="1313" spans="3:17" x14ac:dyDescent="0.25">
      <c r="C1313" t="s">
        <v>174</v>
      </c>
      <c r="D1313" t="s">
        <v>176</v>
      </c>
      <c r="E1313">
        <v>420655</v>
      </c>
      <c r="H1313" t="s">
        <v>1634</v>
      </c>
      <c r="K1313">
        <v>0</v>
      </c>
      <c r="M1313">
        <v>0</v>
      </c>
      <c r="O1313">
        <v>0</v>
      </c>
    </row>
    <row r="1314" spans="3:17" x14ac:dyDescent="0.25">
      <c r="C1314" t="s">
        <v>174</v>
      </c>
      <c r="D1314" t="s">
        <v>176</v>
      </c>
      <c r="E1314">
        <v>420656</v>
      </c>
      <c r="H1314" t="s">
        <v>1635</v>
      </c>
      <c r="K1314">
        <v>0</v>
      </c>
      <c r="M1314">
        <v>0</v>
      </c>
      <c r="O1314">
        <v>0</v>
      </c>
    </row>
    <row r="1315" spans="3:17" x14ac:dyDescent="0.25">
      <c r="C1315" t="s">
        <v>174</v>
      </c>
      <c r="D1315" t="s">
        <v>176</v>
      </c>
      <c r="E1315">
        <v>420657</v>
      </c>
      <c r="H1315" t="s">
        <v>1636</v>
      </c>
      <c r="K1315">
        <v>0</v>
      </c>
      <c r="M1315">
        <v>0</v>
      </c>
      <c r="O1315">
        <v>0</v>
      </c>
    </row>
    <row r="1316" spans="3:17" x14ac:dyDescent="0.25">
      <c r="C1316" t="s">
        <v>174</v>
      </c>
      <c r="D1316" t="s">
        <v>176</v>
      </c>
      <c r="E1316">
        <v>420658</v>
      </c>
      <c r="H1316" t="s">
        <v>1637</v>
      </c>
      <c r="K1316">
        <v>0</v>
      </c>
      <c r="M1316">
        <v>0</v>
      </c>
      <c r="O1316">
        <v>0</v>
      </c>
    </row>
    <row r="1317" spans="3:17" x14ac:dyDescent="0.25">
      <c r="C1317" t="s">
        <v>174</v>
      </c>
      <c r="D1317" t="s">
        <v>176</v>
      </c>
      <c r="E1317">
        <v>420659</v>
      </c>
      <c r="H1317" t="s">
        <v>1638</v>
      </c>
      <c r="K1317">
        <v>0</v>
      </c>
      <c r="M1317">
        <v>0</v>
      </c>
      <c r="O1317">
        <v>0</v>
      </c>
    </row>
    <row r="1318" spans="3:17" x14ac:dyDescent="0.25">
      <c r="C1318" t="s">
        <v>174</v>
      </c>
      <c r="D1318" t="s">
        <v>176</v>
      </c>
      <c r="E1318">
        <v>420670</v>
      </c>
      <c r="H1318" t="s">
        <v>1639</v>
      </c>
      <c r="K1318">
        <v>0</v>
      </c>
      <c r="M1318">
        <v>0</v>
      </c>
      <c r="O1318">
        <v>0</v>
      </c>
    </row>
    <row r="1319" spans="3:17" x14ac:dyDescent="0.25">
      <c r="C1319" t="s">
        <v>174</v>
      </c>
      <c r="D1319" t="s">
        <v>176</v>
      </c>
      <c r="E1319">
        <v>420671</v>
      </c>
      <c r="H1319" t="s">
        <v>1198</v>
      </c>
      <c r="K1319">
        <v>0</v>
      </c>
      <c r="M1319">
        <v>0</v>
      </c>
      <c r="O1319">
        <v>0</v>
      </c>
    </row>
    <row r="1320" spans="3:17" x14ac:dyDescent="0.25">
      <c r="C1320" t="s">
        <v>174</v>
      </c>
      <c r="D1320" t="s">
        <v>176</v>
      </c>
      <c r="E1320">
        <v>4420206</v>
      </c>
      <c r="H1320" t="s">
        <v>1640</v>
      </c>
      <c r="K1320">
        <v>0</v>
      </c>
      <c r="M1320">
        <v>0</v>
      </c>
      <c r="O1320">
        <v>0</v>
      </c>
    </row>
    <row r="1321" spans="3:17" x14ac:dyDescent="0.25">
      <c r="C1321" t="s">
        <v>174</v>
      </c>
      <c r="D1321" t="s">
        <v>176</v>
      </c>
      <c r="E1321">
        <v>4420207</v>
      </c>
      <c r="H1321" t="s">
        <v>1641</v>
      </c>
      <c r="K1321">
        <v>0</v>
      </c>
      <c r="M1321">
        <v>0</v>
      </c>
      <c r="O1321">
        <v>0</v>
      </c>
    </row>
    <row r="1322" spans="3:17" x14ac:dyDescent="0.25">
      <c r="C1322" t="s">
        <v>174</v>
      </c>
      <c r="D1322" t="s">
        <v>176</v>
      </c>
      <c r="E1322">
        <v>4420208</v>
      </c>
      <c r="H1322" t="s">
        <v>400</v>
      </c>
      <c r="K1322" s="40">
        <v>-6324847.9900000002</v>
      </c>
      <c r="M1322" s="40">
        <v>-4929721.41</v>
      </c>
      <c r="O1322" s="40">
        <v>-1395126.58</v>
      </c>
      <c r="Q1322">
        <v>-28.3</v>
      </c>
    </row>
    <row r="1323" spans="3:17" x14ac:dyDescent="0.25">
      <c r="C1323" t="s">
        <v>174</v>
      </c>
      <c r="D1323" t="s">
        <v>176</v>
      </c>
      <c r="E1323">
        <v>4420213</v>
      </c>
      <c r="H1323" t="s">
        <v>1642</v>
      </c>
      <c r="K1323">
        <v>0</v>
      </c>
      <c r="M1323">
        <v>0</v>
      </c>
      <c r="O1323">
        <v>0</v>
      </c>
    </row>
    <row r="1324" spans="3:17" x14ac:dyDescent="0.25">
      <c r="C1324" t="s">
        <v>174</v>
      </c>
      <c r="D1324" t="s">
        <v>176</v>
      </c>
      <c r="E1324">
        <v>4420214</v>
      </c>
      <c r="H1324" t="s">
        <v>401</v>
      </c>
      <c r="K1324" s="40">
        <v>-47533.94</v>
      </c>
      <c r="M1324" s="40">
        <v>-47533.94</v>
      </c>
      <c r="O1324">
        <v>0</v>
      </c>
    </row>
    <row r="1325" spans="3:17" x14ac:dyDescent="0.25">
      <c r="C1325" t="s">
        <v>174</v>
      </c>
      <c r="D1325" t="s">
        <v>176</v>
      </c>
      <c r="E1325">
        <v>4420215</v>
      </c>
      <c r="H1325" t="s">
        <v>402</v>
      </c>
      <c r="K1325" s="40">
        <v>-43177.52</v>
      </c>
      <c r="M1325" s="40">
        <v>-43177.52</v>
      </c>
      <c r="O1325">
        <v>0</v>
      </c>
    </row>
    <row r="1326" spans="3:17" x14ac:dyDescent="0.25">
      <c r="C1326" t="s">
        <v>174</v>
      </c>
      <c r="D1326" t="s">
        <v>176</v>
      </c>
      <c r="E1326">
        <v>4420216</v>
      </c>
      <c r="H1326" t="s">
        <v>1643</v>
      </c>
      <c r="K1326">
        <v>0</v>
      </c>
      <c r="M1326">
        <v>0</v>
      </c>
      <c r="O1326">
        <v>0</v>
      </c>
    </row>
    <row r="1327" spans="3:17" x14ac:dyDescent="0.25">
      <c r="C1327" t="s">
        <v>174</v>
      </c>
      <c r="D1327" t="s">
        <v>176</v>
      </c>
      <c r="E1327">
        <v>4420217</v>
      </c>
      <c r="H1327" t="s">
        <v>403</v>
      </c>
      <c r="K1327" s="40">
        <v>-284949.31</v>
      </c>
      <c r="M1327" s="40">
        <v>-284949.31</v>
      </c>
      <c r="O1327">
        <v>0</v>
      </c>
    </row>
    <row r="1328" spans="3:17" x14ac:dyDescent="0.25">
      <c r="C1328" t="s">
        <v>174</v>
      </c>
      <c r="D1328" t="s">
        <v>176</v>
      </c>
      <c r="E1328">
        <v>4420218</v>
      </c>
      <c r="H1328" t="s">
        <v>404</v>
      </c>
      <c r="K1328" s="40">
        <v>-18627.400000000001</v>
      </c>
      <c r="M1328" s="40">
        <v>-18627.400000000001</v>
      </c>
      <c r="O1328">
        <v>0</v>
      </c>
    </row>
    <row r="1329" spans="3:18" x14ac:dyDescent="0.25">
      <c r="C1329" t="s">
        <v>174</v>
      </c>
      <c r="D1329" t="s">
        <v>176</v>
      </c>
      <c r="E1329">
        <v>4420219</v>
      </c>
      <c r="H1329" t="s">
        <v>1644</v>
      </c>
      <c r="K1329">
        <v>0</v>
      </c>
      <c r="M1329">
        <v>0</v>
      </c>
      <c r="O1329">
        <v>0</v>
      </c>
    </row>
    <row r="1330" spans="3:18" x14ac:dyDescent="0.25">
      <c r="C1330" t="s">
        <v>174</v>
      </c>
      <c r="D1330" t="s">
        <v>176</v>
      </c>
      <c r="E1330">
        <v>4420220</v>
      </c>
      <c r="H1330" t="s">
        <v>1645</v>
      </c>
      <c r="K1330">
        <v>0</v>
      </c>
      <c r="M1330">
        <v>0</v>
      </c>
      <c r="O1330">
        <v>0</v>
      </c>
    </row>
    <row r="1331" spans="3:18" x14ac:dyDescent="0.25">
      <c r="C1331" t="s">
        <v>174</v>
      </c>
      <c r="D1331" t="s">
        <v>176</v>
      </c>
      <c r="E1331">
        <v>4420221</v>
      </c>
      <c r="H1331" t="s">
        <v>405</v>
      </c>
      <c r="K1331" s="40">
        <v>-2063240.56</v>
      </c>
      <c r="M1331" s="40">
        <v>-1623573.52</v>
      </c>
      <c r="O1331" s="40">
        <v>-439667.04</v>
      </c>
      <c r="Q1331">
        <v>-27.1</v>
      </c>
    </row>
    <row r="1332" spans="3:18" x14ac:dyDescent="0.25">
      <c r="C1332" t="s">
        <v>174</v>
      </c>
      <c r="D1332" t="s">
        <v>176</v>
      </c>
      <c r="E1332">
        <v>4420222</v>
      </c>
      <c r="H1332" t="s">
        <v>406</v>
      </c>
      <c r="K1332" s="40">
        <v>-203575.41</v>
      </c>
      <c r="M1332" s="40">
        <v>-143338.23999999999</v>
      </c>
      <c r="O1332" s="40">
        <v>-60237.17</v>
      </c>
      <c r="Q1332">
        <v>-42</v>
      </c>
    </row>
    <row r="1333" spans="3:18" x14ac:dyDescent="0.25">
      <c r="C1333" t="s">
        <v>174</v>
      </c>
      <c r="D1333" t="s">
        <v>176</v>
      </c>
      <c r="E1333">
        <v>4420223</v>
      </c>
      <c r="H1333" t="s">
        <v>407</v>
      </c>
      <c r="K1333" s="40">
        <v>-83269.39</v>
      </c>
      <c r="M1333" s="40">
        <v>-57335.4</v>
      </c>
      <c r="O1333" s="40">
        <v>-25933.99</v>
      </c>
      <c r="Q1333">
        <v>-45.2</v>
      </c>
    </row>
    <row r="1334" spans="3:18" x14ac:dyDescent="0.25">
      <c r="C1334" t="s">
        <v>174</v>
      </c>
      <c r="D1334" t="s">
        <v>176</v>
      </c>
      <c r="E1334">
        <v>4420224</v>
      </c>
      <c r="H1334" t="s">
        <v>408</v>
      </c>
      <c r="K1334" s="40">
        <v>-138560.23000000001</v>
      </c>
      <c r="M1334" s="40">
        <v>-85114</v>
      </c>
      <c r="O1334" s="40">
        <v>-53446.23</v>
      </c>
      <c r="Q1334">
        <v>-62.8</v>
      </c>
    </row>
    <row r="1335" spans="3:18" x14ac:dyDescent="0.25">
      <c r="C1335" t="s">
        <v>174</v>
      </c>
      <c r="D1335" t="s">
        <v>176</v>
      </c>
      <c r="E1335">
        <v>4420301</v>
      </c>
      <c r="H1335" t="s">
        <v>1646</v>
      </c>
      <c r="K1335">
        <v>0</v>
      </c>
      <c r="M1335">
        <v>0</v>
      </c>
      <c r="O1335">
        <v>0</v>
      </c>
    </row>
    <row r="1336" spans="3:18" x14ac:dyDescent="0.25">
      <c r="C1336" t="s">
        <v>174</v>
      </c>
      <c r="D1336" t="s">
        <v>176</v>
      </c>
      <c r="E1336">
        <v>4420302</v>
      </c>
      <c r="H1336" t="s">
        <v>1647</v>
      </c>
      <c r="K1336">
        <v>0</v>
      </c>
      <c r="M1336">
        <v>0</v>
      </c>
      <c r="O1336">
        <v>0</v>
      </c>
    </row>
    <row r="1337" spans="3:18" x14ac:dyDescent="0.25">
      <c r="C1337" t="s">
        <v>174</v>
      </c>
      <c r="D1337" t="s">
        <v>176</v>
      </c>
      <c r="E1337">
        <v>4420402</v>
      </c>
      <c r="H1337" t="s">
        <v>409</v>
      </c>
      <c r="K1337" s="40">
        <v>303825.21000000002</v>
      </c>
      <c r="M1337" s="40">
        <v>239214.55</v>
      </c>
      <c r="O1337" s="40">
        <v>64610.66</v>
      </c>
      <c r="Q1337">
        <v>27</v>
      </c>
    </row>
    <row r="1338" spans="3:18" x14ac:dyDescent="0.25">
      <c r="C1338" t="s">
        <v>174</v>
      </c>
      <c r="D1338" t="s">
        <v>176</v>
      </c>
      <c r="E1338">
        <v>4420403</v>
      </c>
      <c r="H1338" t="s">
        <v>1648</v>
      </c>
      <c r="K1338">
        <v>0</v>
      </c>
      <c r="M1338">
        <v>0</v>
      </c>
      <c r="O1338">
        <v>0</v>
      </c>
    </row>
    <row r="1339" spans="3:18" x14ac:dyDescent="0.25">
      <c r="C1339" t="s">
        <v>174</v>
      </c>
      <c r="D1339" t="s">
        <v>176</v>
      </c>
      <c r="E1339">
        <v>4420404</v>
      </c>
      <c r="H1339" t="s">
        <v>248</v>
      </c>
      <c r="K1339">
        <v>0</v>
      </c>
      <c r="M1339">
        <v>0</v>
      </c>
      <c r="O1339">
        <v>0</v>
      </c>
    </row>
    <row r="1340" spans="3:18" x14ac:dyDescent="0.25">
      <c r="C1340" t="s">
        <v>174</v>
      </c>
      <c r="D1340" t="s">
        <v>176</v>
      </c>
      <c r="E1340">
        <v>4420706</v>
      </c>
      <c r="H1340" t="s">
        <v>410</v>
      </c>
      <c r="K1340" s="40">
        <v>-6428.28</v>
      </c>
      <c r="M1340" s="40">
        <v>-4799.3900000000003</v>
      </c>
      <c r="O1340" s="40">
        <v>-1628.89</v>
      </c>
      <c r="Q1340">
        <v>-33.9</v>
      </c>
    </row>
    <row r="1341" spans="3:18" x14ac:dyDescent="0.25">
      <c r="C1341" t="s">
        <v>174</v>
      </c>
      <c r="D1341" t="s">
        <v>176</v>
      </c>
      <c r="E1341">
        <v>4420900</v>
      </c>
      <c r="H1341" t="s">
        <v>1649</v>
      </c>
      <c r="K1341">
        <v>0</v>
      </c>
      <c r="M1341">
        <v>0</v>
      </c>
      <c r="O1341">
        <v>0</v>
      </c>
    </row>
    <row r="1342" spans="3:18" x14ac:dyDescent="0.25">
      <c r="C1342" t="s">
        <v>174</v>
      </c>
      <c r="D1342" t="s">
        <v>176</v>
      </c>
      <c r="E1342">
        <v>4420901</v>
      </c>
      <c r="H1342" t="s">
        <v>1650</v>
      </c>
      <c r="K1342">
        <v>0</v>
      </c>
      <c r="M1342">
        <v>0</v>
      </c>
      <c r="O1342">
        <v>0</v>
      </c>
    </row>
    <row r="1343" spans="3:18" x14ac:dyDescent="0.25">
      <c r="C1343" t="s">
        <v>174</v>
      </c>
      <c r="D1343" t="s">
        <v>176</v>
      </c>
      <c r="E1343">
        <v>4420904</v>
      </c>
      <c r="H1343" t="s">
        <v>1651</v>
      </c>
      <c r="K1343">
        <v>0</v>
      </c>
      <c r="M1343">
        <v>0</v>
      </c>
      <c r="O1343">
        <v>0</v>
      </c>
    </row>
    <row r="1344" spans="3:18" x14ac:dyDescent="0.25">
      <c r="E1344" t="s">
        <v>238</v>
      </c>
      <c r="K1344" s="40">
        <v>-8910384.8200000003</v>
      </c>
      <c r="M1344" s="40">
        <v>-6998955.5800000001</v>
      </c>
      <c r="O1344" s="40">
        <v>-1911429.24</v>
      </c>
      <c r="Q1344">
        <v>-27.3</v>
      </c>
      <c r="R1344" t="s">
        <v>205</v>
      </c>
    </row>
    <row r="1345" spans="3:18" x14ac:dyDescent="0.25">
      <c r="C1345" t="s">
        <v>174</v>
      </c>
      <c r="D1345" t="s">
        <v>176</v>
      </c>
      <c r="E1345">
        <v>4420600</v>
      </c>
      <c r="H1345" t="s">
        <v>411</v>
      </c>
      <c r="K1345" s="40">
        <v>455522.02</v>
      </c>
      <c r="M1345" s="40">
        <v>455522.02</v>
      </c>
      <c r="O1345">
        <v>0</v>
      </c>
    </row>
    <row r="1346" spans="3:18" x14ac:dyDescent="0.25">
      <c r="C1346" t="s">
        <v>174</v>
      </c>
      <c r="D1346" t="s">
        <v>176</v>
      </c>
      <c r="E1346">
        <v>4420601</v>
      </c>
      <c r="H1346" t="s">
        <v>1652</v>
      </c>
      <c r="K1346">
        <v>0</v>
      </c>
      <c r="M1346">
        <v>0</v>
      </c>
      <c r="O1346">
        <v>0</v>
      </c>
    </row>
    <row r="1347" spans="3:18" x14ac:dyDescent="0.25">
      <c r="E1347" t="s">
        <v>412</v>
      </c>
      <c r="K1347" s="40">
        <v>455522.02</v>
      </c>
      <c r="M1347" s="40">
        <v>455522.02</v>
      </c>
      <c r="O1347">
        <v>0</v>
      </c>
      <c r="R1347" t="s">
        <v>205</v>
      </c>
    </row>
    <row r="1348" spans="3:18" x14ac:dyDescent="0.25">
      <c r="C1348" t="s">
        <v>174</v>
      </c>
      <c r="D1348" t="s">
        <v>176</v>
      </c>
      <c r="E1348">
        <v>421203</v>
      </c>
      <c r="H1348" t="s">
        <v>1653</v>
      </c>
      <c r="K1348">
        <v>0</v>
      </c>
      <c r="M1348">
        <v>0</v>
      </c>
      <c r="O1348">
        <v>0</v>
      </c>
    </row>
    <row r="1349" spans="3:18" x14ac:dyDescent="0.25">
      <c r="E1349" t="s">
        <v>1653</v>
      </c>
      <c r="K1349">
        <v>0</v>
      </c>
      <c r="M1349">
        <v>0</v>
      </c>
      <c r="O1349">
        <v>0</v>
      </c>
      <c r="R1349" t="s">
        <v>205</v>
      </c>
    </row>
    <row r="1350" spans="3:18" x14ac:dyDescent="0.25">
      <c r="C1350" t="s">
        <v>174</v>
      </c>
      <c r="D1350" t="s">
        <v>176</v>
      </c>
      <c r="E1350">
        <v>420206</v>
      </c>
      <c r="H1350" t="s">
        <v>1654</v>
      </c>
      <c r="K1350">
        <v>0</v>
      </c>
      <c r="M1350">
        <v>0</v>
      </c>
      <c r="O1350">
        <v>0</v>
      </c>
    </row>
    <row r="1351" spans="3:18" x14ac:dyDescent="0.25">
      <c r="E1351" t="s">
        <v>1655</v>
      </c>
      <c r="K1351">
        <v>0</v>
      </c>
      <c r="M1351">
        <v>0</v>
      </c>
      <c r="O1351">
        <v>0</v>
      </c>
      <c r="R1351" t="s">
        <v>205</v>
      </c>
    </row>
    <row r="1352" spans="3:18" x14ac:dyDescent="0.25">
      <c r="C1352" t="s">
        <v>174</v>
      </c>
      <c r="D1352" t="s">
        <v>176</v>
      </c>
      <c r="E1352">
        <v>420200</v>
      </c>
      <c r="H1352" t="s">
        <v>1656</v>
      </c>
      <c r="K1352">
        <v>0</v>
      </c>
      <c r="M1352">
        <v>0</v>
      </c>
      <c r="O1352">
        <v>0</v>
      </c>
    </row>
    <row r="1353" spans="3:18" x14ac:dyDescent="0.25">
      <c r="C1353" t="s">
        <v>174</v>
      </c>
      <c r="D1353" t="s">
        <v>176</v>
      </c>
      <c r="E1353">
        <v>420201</v>
      </c>
      <c r="H1353" t="s">
        <v>1657</v>
      </c>
      <c r="K1353">
        <v>0</v>
      </c>
      <c r="M1353">
        <v>0</v>
      </c>
      <c r="O1353">
        <v>0</v>
      </c>
    </row>
    <row r="1354" spans="3:18" x14ac:dyDescent="0.25">
      <c r="C1354" t="s">
        <v>174</v>
      </c>
      <c r="D1354" t="s">
        <v>176</v>
      </c>
      <c r="E1354">
        <v>420202</v>
      </c>
      <c r="H1354" t="s">
        <v>1658</v>
      </c>
      <c r="K1354">
        <v>0</v>
      </c>
      <c r="M1354">
        <v>0</v>
      </c>
      <c r="O1354">
        <v>0</v>
      </c>
    </row>
    <row r="1355" spans="3:18" x14ac:dyDescent="0.25">
      <c r="C1355" t="s">
        <v>174</v>
      </c>
      <c r="D1355" t="s">
        <v>176</v>
      </c>
      <c r="E1355">
        <v>420203</v>
      </c>
      <c r="H1355" t="s">
        <v>1659</v>
      </c>
      <c r="K1355">
        <v>0</v>
      </c>
      <c r="M1355">
        <v>0</v>
      </c>
      <c r="O1355">
        <v>0</v>
      </c>
    </row>
    <row r="1356" spans="3:18" x14ac:dyDescent="0.25">
      <c r="C1356" t="s">
        <v>174</v>
      </c>
      <c r="D1356" t="s">
        <v>176</v>
      </c>
      <c r="E1356">
        <v>420204</v>
      </c>
      <c r="H1356" t="s">
        <v>1660</v>
      </c>
      <c r="K1356">
        <v>0</v>
      </c>
      <c r="M1356">
        <v>0</v>
      </c>
      <c r="O1356">
        <v>0</v>
      </c>
    </row>
    <row r="1357" spans="3:18" x14ac:dyDescent="0.25">
      <c r="C1357" t="s">
        <v>174</v>
      </c>
      <c r="D1357" t="s">
        <v>176</v>
      </c>
      <c r="E1357">
        <v>420205</v>
      </c>
      <c r="H1357" t="s">
        <v>1661</v>
      </c>
      <c r="K1357">
        <v>0</v>
      </c>
      <c r="M1357">
        <v>0</v>
      </c>
      <c r="O1357">
        <v>0</v>
      </c>
    </row>
    <row r="1358" spans="3:18" x14ac:dyDescent="0.25">
      <c r="E1358" t="s">
        <v>1662</v>
      </c>
      <c r="K1358">
        <v>0</v>
      </c>
      <c r="M1358">
        <v>0</v>
      </c>
      <c r="O1358">
        <v>0</v>
      </c>
      <c r="R1358" t="s">
        <v>205</v>
      </c>
    </row>
    <row r="1359" spans="3:18" x14ac:dyDescent="0.25">
      <c r="C1359" t="s">
        <v>174</v>
      </c>
      <c r="D1359" t="s">
        <v>176</v>
      </c>
      <c r="E1359">
        <v>420100</v>
      </c>
      <c r="H1359" t="s">
        <v>722</v>
      </c>
      <c r="K1359">
        <v>0</v>
      </c>
      <c r="M1359">
        <v>0</v>
      </c>
      <c r="O1359">
        <v>0</v>
      </c>
    </row>
    <row r="1360" spans="3:18" x14ac:dyDescent="0.25">
      <c r="C1360" t="s">
        <v>174</v>
      </c>
      <c r="D1360" t="s">
        <v>176</v>
      </c>
      <c r="E1360">
        <v>420501</v>
      </c>
      <c r="H1360" t="s">
        <v>1663</v>
      </c>
      <c r="K1360">
        <v>0</v>
      </c>
      <c r="M1360">
        <v>0</v>
      </c>
      <c r="O1360">
        <v>0</v>
      </c>
    </row>
    <row r="1361" spans="3:18" x14ac:dyDescent="0.25">
      <c r="C1361" t="s">
        <v>174</v>
      </c>
      <c r="D1361" t="s">
        <v>176</v>
      </c>
      <c r="E1361">
        <v>4420100</v>
      </c>
      <c r="H1361" t="s">
        <v>1664</v>
      </c>
      <c r="K1361">
        <v>0</v>
      </c>
      <c r="M1361">
        <v>0</v>
      </c>
      <c r="O1361">
        <v>0</v>
      </c>
    </row>
    <row r="1362" spans="3:18" x14ac:dyDescent="0.25">
      <c r="C1362" t="s">
        <v>174</v>
      </c>
      <c r="D1362" t="s">
        <v>176</v>
      </c>
      <c r="E1362">
        <v>4420200</v>
      </c>
      <c r="H1362" t="s">
        <v>1665</v>
      </c>
      <c r="K1362">
        <v>0</v>
      </c>
      <c r="M1362">
        <v>0</v>
      </c>
      <c r="O1362">
        <v>0</v>
      </c>
    </row>
    <row r="1363" spans="3:18" x14ac:dyDescent="0.25">
      <c r="C1363" t="s">
        <v>174</v>
      </c>
      <c r="D1363" t="s">
        <v>176</v>
      </c>
      <c r="E1363">
        <v>4420201</v>
      </c>
      <c r="H1363" t="s">
        <v>413</v>
      </c>
      <c r="K1363" s="40">
        <v>-5717828.7800000003</v>
      </c>
      <c r="M1363" s="40">
        <v>-4849570.25</v>
      </c>
      <c r="O1363" s="40">
        <v>-868258.53</v>
      </c>
      <c r="Q1363">
        <v>-17.899999999999999</v>
      </c>
    </row>
    <row r="1364" spans="3:18" x14ac:dyDescent="0.25">
      <c r="C1364" t="s">
        <v>174</v>
      </c>
      <c r="D1364" t="s">
        <v>176</v>
      </c>
      <c r="E1364">
        <v>4420203</v>
      </c>
      <c r="H1364" t="s">
        <v>414</v>
      </c>
      <c r="K1364" s="40">
        <v>-3506505.96</v>
      </c>
      <c r="M1364" s="40">
        <v>-2559198.37</v>
      </c>
      <c r="O1364" s="40">
        <v>-947307.59</v>
      </c>
      <c r="Q1364">
        <v>-37</v>
      </c>
    </row>
    <row r="1365" spans="3:18" x14ac:dyDescent="0.25">
      <c r="C1365" t="s">
        <v>174</v>
      </c>
      <c r="D1365" t="s">
        <v>176</v>
      </c>
      <c r="E1365">
        <v>4420205</v>
      </c>
      <c r="H1365" t="s">
        <v>1666</v>
      </c>
      <c r="K1365">
        <v>0</v>
      </c>
      <c r="M1365">
        <v>0</v>
      </c>
      <c r="O1365">
        <v>0</v>
      </c>
    </row>
    <row r="1366" spans="3:18" x14ac:dyDescent="0.25">
      <c r="C1366" t="s">
        <v>174</v>
      </c>
      <c r="D1366" t="s">
        <v>176</v>
      </c>
      <c r="E1366">
        <v>4420210</v>
      </c>
      <c r="H1366" t="s">
        <v>1667</v>
      </c>
      <c r="K1366">
        <v>0</v>
      </c>
      <c r="M1366">
        <v>0</v>
      </c>
      <c r="O1366">
        <v>0</v>
      </c>
    </row>
    <row r="1367" spans="3:18" x14ac:dyDescent="0.25">
      <c r="E1367" t="s">
        <v>415</v>
      </c>
      <c r="K1367" s="40">
        <v>-9224334.7400000002</v>
      </c>
      <c r="M1367" s="40">
        <v>-7408768.6200000001</v>
      </c>
      <c r="O1367" s="40">
        <v>-1815566.12</v>
      </c>
      <c r="Q1367">
        <v>-24.5</v>
      </c>
      <c r="R1367" t="s">
        <v>205</v>
      </c>
    </row>
    <row r="1368" spans="3:18" x14ac:dyDescent="0.25">
      <c r="C1368" t="s">
        <v>174</v>
      </c>
      <c r="D1368" t="s">
        <v>176</v>
      </c>
      <c r="E1368">
        <v>420300</v>
      </c>
      <c r="H1368" t="s">
        <v>725</v>
      </c>
      <c r="K1368">
        <v>0</v>
      </c>
      <c r="M1368">
        <v>0</v>
      </c>
      <c r="O1368">
        <v>0</v>
      </c>
    </row>
    <row r="1369" spans="3:18" x14ac:dyDescent="0.25">
      <c r="C1369" t="s">
        <v>174</v>
      </c>
      <c r="D1369" t="s">
        <v>176</v>
      </c>
      <c r="E1369">
        <v>420301</v>
      </c>
      <c r="H1369" t="s">
        <v>1668</v>
      </c>
      <c r="K1369">
        <v>0</v>
      </c>
      <c r="M1369">
        <v>0</v>
      </c>
      <c r="O1369">
        <v>0</v>
      </c>
    </row>
    <row r="1370" spans="3:18" x14ac:dyDescent="0.25">
      <c r="C1370" t="s">
        <v>174</v>
      </c>
      <c r="D1370" t="s">
        <v>176</v>
      </c>
      <c r="E1370">
        <v>420302</v>
      </c>
      <c r="H1370" t="s">
        <v>1669</v>
      </c>
      <c r="K1370">
        <v>0</v>
      </c>
      <c r="M1370">
        <v>0</v>
      </c>
      <c r="O1370">
        <v>0</v>
      </c>
    </row>
    <row r="1371" spans="3:18" x14ac:dyDescent="0.25">
      <c r="C1371" t="s">
        <v>174</v>
      </c>
      <c r="D1371" t="s">
        <v>176</v>
      </c>
      <c r="E1371">
        <v>420303</v>
      </c>
      <c r="H1371" t="s">
        <v>1670</v>
      </c>
      <c r="K1371">
        <v>0</v>
      </c>
      <c r="M1371">
        <v>0</v>
      </c>
      <c r="O1371">
        <v>0</v>
      </c>
    </row>
    <row r="1372" spans="3:18" x14ac:dyDescent="0.25">
      <c r="C1372" t="s">
        <v>174</v>
      </c>
      <c r="D1372" t="s">
        <v>176</v>
      </c>
      <c r="E1372">
        <v>420304</v>
      </c>
      <c r="H1372" t="s">
        <v>726</v>
      </c>
      <c r="K1372">
        <v>0</v>
      </c>
      <c r="M1372">
        <v>0</v>
      </c>
      <c r="O1372">
        <v>0</v>
      </c>
    </row>
    <row r="1373" spans="3:18" x14ac:dyDescent="0.25">
      <c r="E1373" t="s">
        <v>728</v>
      </c>
      <c r="K1373">
        <v>0</v>
      </c>
      <c r="M1373">
        <v>0</v>
      </c>
      <c r="O1373">
        <v>0</v>
      </c>
      <c r="R1373" t="s">
        <v>205</v>
      </c>
    </row>
    <row r="1374" spans="3:18" x14ac:dyDescent="0.25">
      <c r="C1374" t="s">
        <v>174</v>
      </c>
      <c r="D1374" t="s">
        <v>176</v>
      </c>
      <c r="E1374">
        <v>420400</v>
      </c>
      <c r="H1374" t="s">
        <v>1671</v>
      </c>
      <c r="K1374">
        <v>0</v>
      </c>
      <c r="M1374">
        <v>0</v>
      </c>
      <c r="O1374">
        <v>0</v>
      </c>
    </row>
    <row r="1375" spans="3:18" x14ac:dyDescent="0.25">
      <c r="C1375" t="s">
        <v>174</v>
      </c>
      <c r="D1375" t="s">
        <v>176</v>
      </c>
      <c r="E1375">
        <v>420401</v>
      </c>
      <c r="H1375" t="s">
        <v>1672</v>
      </c>
      <c r="K1375">
        <v>0</v>
      </c>
      <c r="M1375">
        <v>0</v>
      </c>
      <c r="O1375">
        <v>0</v>
      </c>
    </row>
    <row r="1376" spans="3:18" x14ac:dyDescent="0.25">
      <c r="E1376" t="s">
        <v>1673</v>
      </c>
      <c r="K1376">
        <v>0</v>
      </c>
      <c r="M1376">
        <v>0</v>
      </c>
      <c r="O1376">
        <v>0</v>
      </c>
      <c r="R1376" t="s">
        <v>205</v>
      </c>
    </row>
    <row r="1377" spans="3:18" x14ac:dyDescent="0.25">
      <c r="C1377" t="s">
        <v>174</v>
      </c>
      <c r="D1377" t="s">
        <v>176</v>
      </c>
      <c r="E1377">
        <v>420500</v>
      </c>
      <c r="H1377" t="s">
        <v>1674</v>
      </c>
      <c r="K1377">
        <v>0</v>
      </c>
      <c r="M1377">
        <v>0</v>
      </c>
      <c r="O1377">
        <v>0</v>
      </c>
    </row>
    <row r="1378" spans="3:18" x14ac:dyDescent="0.25">
      <c r="E1378" t="s">
        <v>1675</v>
      </c>
      <c r="K1378">
        <v>0</v>
      </c>
      <c r="M1378">
        <v>0</v>
      </c>
      <c r="O1378">
        <v>0</v>
      </c>
      <c r="R1378" t="s">
        <v>205</v>
      </c>
    </row>
    <row r="1379" spans="3:18" x14ac:dyDescent="0.25">
      <c r="C1379" t="s">
        <v>174</v>
      </c>
      <c r="D1379" t="s">
        <v>176</v>
      </c>
      <c r="E1379">
        <v>420207</v>
      </c>
      <c r="H1379" t="s">
        <v>729</v>
      </c>
      <c r="K1379">
        <v>0</v>
      </c>
      <c r="M1379">
        <v>0</v>
      </c>
      <c r="O1379">
        <v>0</v>
      </c>
    </row>
    <row r="1380" spans="3:18" x14ac:dyDescent="0.25">
      <c r="K1380">
        <v>0</v>
      </c>
      <c r="M1380">
        <v>0</v>
      </c>
      <c r="O1380">
        <v>0</v>
      </c>
      <c r="R1380" t="s">
        <v>205</v>
      </c>
    </row>
    <row r="1381" spans="3:18" x14ac:dyDescent="0.25">
      <c r="C1381" t="s">
        <v>174</v>
      </c>
      <c r="D1381" t="s">
        <v>176</v>
      </c>
      <c r="E1381">
        <v>420208</v>
      </c>
      <c r="H1381" t="s">
        <v>1676</v>
      </c>
      <c r="K1381">
        <v>0</v>
      </c>
      <c r="M1381">
        <v>0</v>
      </c>
      <c r="O1381">
        <v>0</v>
      </c>
    </row>
    <row r="1382" spans="3:18" x14ac:dyDescent="0.25">
      <c r="K1382">
        <v>0</v>
      </c>
      <c r="M1382">
        <v>0</v>
      </c>
      <c r="O1382">
        <v>0</v>
      </c>
      <c r="R1382" t="s">
        <v>205</v>
      </c>
    </row>
    <row r="1383" spans="3:18" x14ac:dyDescent="0.25">
      <c r="C1383" t="s">
        <v>174</v>
      </c>
      <c r="D1383" t="s">
        <v>176</v>
      </c>
      <c r="E1383">
        <v>4420211</v>
      </c>
      <c r="H1383" t="s">
        <v>1677</v>
      </c>
      <c r="K1383">
        <v>0</v>
      </c>
      <c r="M1383">
        <v>0</v>
      </c>
      <c r="O1383">
        <v>0</v>
      </c>
    </row>
    <row r="1384" spans="3:18" x14ac:dyDescent="0.25">
      <c r="C1384" t="s">
        <v>174</v>
      </c>
      <c r="D1384" t="s">
        <v>176</v>
      </c>
      <c r="E1384">
        <v>4420212</v>
      </c>
      <c r="H1384" t="s">
        <v>1678</v>
      </c>
      <c r="K1384">
        <v>0</v>
      </c>
      <c r="M1384">
        <v>0</v>
      </c>
      <c r="O1384">
        <v>0</v>
      </c>
    </row>
    <row r="1385" spans="3:18" x14ac:dyDescent="0.25">
      <c r="K1385">
        <v>0</v>
      </c>
      <c r="M1385">
        <v>0</v>
      </c>
      <c r="O1385">
        <v>0</v>
      </c>
      <c r="R1385" t="s">
        <v>205</v>
      </c>
    </row>
    <row r="1386" spans="3:18" x14ac:dyDescent="0.25">
      <c r="C1386" t="s">
        <v>174</v>
      </c>
      <c r="D1386" t="s">
        <v>176</v>
      </c>
      <c r="E1386">
        <v>420600</v>
      </c>
      <c r="H1386" t="s">
        <v>1679</v>
      </c>
      <c r="K1386">
        <v>0</v>
      </c>
      <c r="M1386">
        <v>0</v>
      </c>
      <c r="O1386">
        <v>0</v>
      </c>
    </row>
    <row r="1387" spans="3:18" x14ac:dyDescent="0.25">
      <c r="E1387" t="s">
        <v>1680</v>
      </c>
      <c r="K1387">
        <v>0</v>
      </c>
      <c r="M1387">
        <v>0</v>
      </c>
      <c r="O1387">
        <v>0</v>
      </c>
      <c r="R1387" t="s">
        <v>205</v>
      </c>
    </row>
    <row r="1388" spans="3:18" x14ac:dyDescent="0.25">
      <c r="C1388" t="s">
        <v>174</v>
      </c>
      <c r="D1388" t="s">
        <v>176</v>
      </c>
      <c r="E1388">
        <v>4420502</v>
      </c>
      <c r="H1388" t="s">
        <v>1681</v>
      </c>
      <c r="K1388">
        <v>0</v>
      </c>
      <c r="M1388">
        <v>0</v>
      </c>
      <c r="O1388">
        <v>0</v>
      </c>
    </row>
    <row r="1389" spans="3:18" x14ac:dyDescent="0.25">
      <c r="C1389" t="s">
        <v>174</v>
      </c>
      <c r="D1389" t="s">
        <v>176</v>
      </c>
      <c r="E1389">
        <v>4420503</v>
      </c>
      <c r="H1389" t="s">
        <v>1682</v>
      </c>
      <c r="K1389">
        <v>0</v>
      </c>
      <c r="M1389">
        <v>0</v>
      </c>
      <c r="O1389">
        <v>0</v>
      </c>
    </row>
    <row r="1390" spans="3:18" x14ac:dyDescent="0.25">
      <c r="K1390">
        <v>0</v>
      </c>
      <c r="M1390">
        <v>0</v>
      </c>
      <c r="O1390">
        <v>0</v>
      </c>
      <c r="R1390" t="s">
        <v>205</v>
      </c>
    </row>
    <row r="1391" spans="3:18" x14ac:dyDescent="0.25">
      <c r="C1391" t="s">
        <v>174</v>
      </c>
      <c r="D1391" t="s">
        <v>176</v>
      </c>
      <c r="E1391">
        <v>420820</v>
      </c>
      <c r="H1391" t="s">
        <v>1683</v>
      </c>
      <c r="K1391">
        <v>0</v>
      </c>
      <c r="M1391">
        <v>0</v>
      </c>
      <c r="O1391">
        <v>0</v>
      </c>
    </row>
    <row r="1392" spans="3:18" x14ac:dyDescent="0.25">
      <c r="C1392" t="s">
        <v>174</v>
      </c>
      <c r="D1392" t="s">
        <v>176</v>
      </c>
      <c r="E1392">
        <v>420821</v>
      </c>
      <c r="H1392" t="s">
        <v>1684</v>
      </c>
      <c r="K1392">
        <v>0</v>
      </c>
      <c r="M1392">
        <v>0</v>
      </c>
      <c r="O1392">
        <v>0</v>
      </c>
    </row>
    <row r="1393" spans="3:18" x14ac:dyDescent="0.25">
      <c r="C1393" t="s">
        <v>174</v>
      </c>
      <c r="D1393" t="s">
        <v>176</v>
      </c>
      <c r="E1393">
        <v>420822</v>
      </c>
      <c r="H1393" t="s">
        <v>1685</v>
      </c>
      <c r="K1393">
        <v>0</v>
      </c>
      <c r="M1393">
        <v>0</v>
      </c>
      <c r="O1393">
        <v>0</v>
      </c>
    </row>
    <row r="1394" spans="3:18" x14ac:dyDescent="0.25">
      <c r="C1394" t="s">
        <v>174</v>
      </c>
      <c r="D1394" t="s">
        <v>176</v>
      </c>
      <c r="E1394">
        <v>420823</v>
      </c>
      <c r="H1394" t="s">
        <v>1686</v>
      </c>
      <c r="K1394">
        <v>0</v>
      </c>
      <c r="M1394">
        <v>0</v>
      </c>
      <c r="O1394">
        <v>0</v>
      </c>
    </row>
    <row r="1395" spans="3:18" x14ac:dyDescent="0.25">
      <c r="E1395" t="s">
        <v>1687</v>
      </c>
      <c r="K1395">
        <v>0</v>
      </c>
      <c r="M1395">
        <v>0</v>
      </c>
      <c r="O1395">
        <v>0</v>
      </c>
      <c r="R1395" t="s">
        <v>205</v>
      </c>
    </row>
    <row r="1396" spans="3:18" x14ac:dyDescent="0.25">
      <c r="C1396" t="s">
        <v>174</v>
      </c>
      <c r="D1396" t="s">
        <v>176</v>
      </c>
      <c r="E1396">
        <v>420800</v>
      </c>
      <c r="H1396" t="s">
        <v>1688</v>
      </c>
      <c r="K1396">
        <v>0</v>
      </c>
      <c r="M1396">
        <v>0</v>
      </c>
      <c r="O1396">
        <v>0</v>
      </c>
    </row>
    <row r="1397" spans="3:18" x14ac:dyDescent="0.25">
      <c r="C1397" t="s">
        <v>174</v>
      </c>
      <c r="D1397" t="s">
        <v>176</v>
      </c>
      <c r="E1397">
        <v>420801</v>
      </c>
      <c r="H1397" t="s">
        <v>1689</v>
      </c>
      <c r="K1397">
        <v>0</v>
      </c>
      <c r="M1397">
        <v>0</v>
      </c>
      <c r="O1397">
        <v>0</v>
      </c>
    </row>
    <row r="1398" spans="3:18" x14ac:dyDescent="0.25">
      <c r="C1398" t="s">
        <v>174</v>
      </c>
      <c r="D1398" t="s">
        <v>176</v>
      </c>
      <c r="E1398">
        <v>420802</v>
      </c>
      <c r="H1398" t="s">
        <v>1690</v>
      </c>
      <c r="K1398">
        <v>0</v>
      </c>
      <c r="M1398">
        <v>0</v>
      </c>
      <c r="O1398">
        <v>0</v>
      </c>
    </row>
    <row r="1399" spans="3:18" x14ac:dyDescent="0.25">
      <c r="C1399" t="s">
        <v>174</v>
      </c>
      <c r="D1399" t="s">
        <v>176</v>
      </c>
      <c r="E1399">
        <v>420803</v>
      </c>
      <c r="H1399" t="s">
        <v>1691</v>
      </c>
      <c r="K1399">
        <v>0</v>
      </c>
      <c r="M1399">
        <v>0</v>
      </c>
      <c r="O1399">
        <v>0</v>
      </c>
    </row>
    <row r="1400" spans="3:18" x14ac:dyDescent="0.25">
      <c r="E1400" t="s">
        <v>1692</v>
      </c>
      <c r="K1400">
        <v>0</v>
      </c>
      <c r="M1400">
        <v>0</v>
      </c>
      <c r="O1400">
        <v>0</v>
      </c>
      <c r="R1400" t="s">
        <v>205</v>
      </c>
    </row>
    <row r="1401" spans="3:18" x14ac:dyDescent="0.25">
      <c r="C1401" t="s">
        <v>174</v>
      </c>
      <c r="D1401" t="s">
        <v>176</v>
      </c>
      <c r="E1401">
        <v>421200</v>
      </c>
      <c r="H1401" t="s">
        <v>1693</v>
      </c>
      <c r="K1401">
        <v>0</v>
      </c>
      <c r="M1401">
        <v>0</v>
      </c>
      <c r="O1401">
        <v>0</v>
      </c>
    </row>
    <row r="1402" spans="3:18" x14ac:dyDescent="0.25">
      <c r="E1402" t="s">
        <v>1694</v>
      </c>
      <c r="K1402">
        <v>0</v>
      </c>
      <c r="M1402">
        <v>0</v>
      </c>
      <c r="O1402">
        <v>0</v>
      </c>
      <c r="R1402" t="s">
        <v>205</v>
      </c>
    </row>
    <row r="1403" spans="3:18" x14ac:dyDescent="0.25">
      <c r="C1403" t="s">
        <v>174</v>
      </c>
      <c r="D1403" t="s">
        <v>176</v>
      </c>
      <c r="E1403">
        <v>430104</v>
      </c>
      <c r="H1403" t="s">
        <v>1695</v>
      </c>
      <c r="K1403">
        <v>0</v>
      </c>
      <c r="M1403">
        <v>0</v>
      </c>
      <c r="O1403">
        <v>0</v>
      </c>
    </row>
    <row r="1404" spans="3:18" x14ac:dyDescent="0.25">
      <c r="E1404" t="s">
        <v>1696</v>
      </c>
      <c r="K1404">
        <v>0</v>
      </c>
      <c r="M1404">
        <v>0</v>
      </c>
      <c r="O1404">
        <v>0</v>
      </c>
      <c r="R1404" t="s">
        <v>205</v>
      </c>
    </row>
    <row r="1405" spans="3:18" x14ac:dyDescent="0.25">
      <c r="C1405" t="s">
        <v>174</v>
      </c>
      <c r="D1405" t="s">
        <v>176</v>
      </c>
      <c r="E1405">
        <v>421400</v>
      </c>
      <c r="H1405" t="s">
        <v>1697</v>
      </c>
      <c r="K1405">
        <v>0</v>
      </c>
      <c r="M1405">
        <v>0</v>
      </c>
      <c r="O1405">
        <v>0</v>
      </c>
    </row>
    <row r="1406" spans="3:18" x14ac:dyDescent="0.25">
      <c r="C1406" t="s">
        <v>174</v>
      </c>
      <c r="D1406" t="s">
        <v>176</v>
      </c>
      <c r="E1406">
        <v>500107</v>
      </c>
      <c r="H1406" t="s">
        <v>1698</v>
      </c>
      <c r="K1406">
        <v>0</v>
      </c>
      <c r="M1406">
        <v>0</v>
      </c>
      <c r="O1406">
        <v>0</v>
      </c>
    </row>
    <row r="1407" spans="3:18" x14ac:dyDescent="0.25">
      <c r="E1407" t="s">
        <v>1699</v>
      </c>
      <c r="K1407">
        <v>0</v>
      </c>
      <c r="M1407">
        <v>0</v>
      </c>
      <c r="O1407">
        <v>0</v>
      </c>
      <c r="R1407" t="s">
        <v>205</v>
      </c>
    </row>
    <row r="1408" spans="3:18" x14ac:dyDescent="0.25">
      <c r="C1408" t="s">
        <v>174</v>
      </c>
      <c r="D1408" t="s">
        <v>176</v>
      </c>
      <c r="E1408">
        <v>421100</v>
      </c>
      <c r="H1408" t="s">
        <v>1700</v>
      </c>
      <c r="K1408">
        <v>0</v>
      </c>
      <c r="M1408">
        <v>0</v>
      </c>
      <c r="O1408">
        <v>0</v>
      </c>
    </row>
    <row r="1409" spans="3:18" x14ac:dyDescent="0.25">
      <c r="E1409" t="s">
        <v>1701</v>
      </c>
      <c r="K1409">
        <v>0</v>
      </c>
      <c r="M1409">
        <v>0</v>
      </c>
      <c r="O1409">
        <v>0</v>
      </c>
      <c r="R1409" t="s">
        <v>205</v>
      </c>
    </row>
    <row r="1410" spans="3:18" x14ac:dyDescent="0.25">
      <c r="C1410" t="s">
        <v>174</v>
      </c>
      <c r="D1410" t="s">
        <v>176</v>
      </c>
      <c r="E1410">
        <v>421300</v>
      </c>
      <c r="H1410" t="s">
        <v>1702</v>
      </c>
      <c r="K1410">
        <v>0</v>
      </c>
      <c r="M1410">
        <v>0</v>
      </c>
      <c r="O1410">
        <v>0</v>
      </c>
    </row>
    <row r="1411" spans="3:18" x14ac:dyDescent="0.25">
      <c r="E1411" t="s">
        <v>731</v>
      </c>
      <c r="K1411">
        <v>0</v>
      </c>
      <c r="M1411">
        <v>0</v>
      </c>
      <c r="O1411">
        <v>0</v>
      </c>
      <c r="R1411" t="s">
        <v>205</v>
      </c>
    </row>
    <row r="1412" spans="3:18" x14ac:dyDescent="0.25">
      <c r="C1412" t="s">
        <v>174</v>
      </c>
      <c r="D1412" t="s">
        <v>176</v>
      </c>
      <c r="E1412">
        <v>420608</v>
      </c>
      <c r="H1412" t="s">
        <v>732</v>
      </c>
      <c r="K1412">
        <v>0</v>
      </c>
      <c r="M1412">
        <v>0</v>
      </c>
      <c r="O1412">
        <v>0</v>
      </c>
    </row>
    <row r="1413" spans="3:18" x14ac:dyDescent="0.25">
      <c r="C1413" t="s">
        <v>174</v>
      </c>
      <c r="D1413" t="s">
        <v>176</v>
      </c>
      <c r="E1413">
        <v>420701</v>
      </c>
      <c r="H1413" t="s">
        <v>1703</v>
      </c>
      <c r="K1413">
        <v>0</v>
      </c>
      <c r="M1413">
        <v>0</v>
      </c>
      <c r="O1413">
        <v>0</v>
      </c>
    </row>
    <row r="1414" spans="3:18" x14ac:dyDescent="0.25">
      <c r="C1414" t="s">
        <v>174</v>
      </c>
      <c r="D1414" t="s">
        <v>176</v>
      </c>
      <c r="E1414">
        <v>420702</v>
      </c>
      <c r="H1414" t="s">
        <v>734</v>
      </c>
      <c r="K1414">
        <v>0</v>
      </c>
      <c r="M1414">
        <v>0</v>
      </c>
      <c r="O1414">
        <v>0</v>
      </c>
    </row>
    <row r="1415" spans="3:18" x14ac:dyDescent="0.25">
      <c r="C1415" t="s">
        <v>174</v>
      </c>
      <c r="D1415" t="s">
        <v>176</v>
      </c>
      <c r="E1415">
        <v>420703</v>
      </c>
      <c r="H1415" t="s">
        <v>1704</v>
      </c>
      <c r="K1415">
        <v>0</v>
      </c>
      <c r="M1415">
        <v>0</v>
      </c>
      <c r="O1415">
        <v>0</v>
      </c>
    </row>
    <row r="1416" spans="3:18" x14ac:dyDescent="0.25">
      <c r="C1416" t="s">
        <v>174</v>
      </c>
      <c r="D1416" t="s">
        <v>176</v>
      </c>
      <c r="E1416">
        <v>420704</v>
      </c>
      <c r="H1416" t="s">
        <v>735</v>
      </c>
      <c r="K1416">
        <v>0</v>
      </c>
      <c r="M1416">
        <v>0</v>
      </c>
      <c r="O1416">
        <v>0</v>
      </c>
    </row>
    <row r="1417" spans="3:18" x14ac:dyDescent="0.25">
      <c r="C1417" t="s">
        <v>174</v>
      </c>
      <c r="D1417" t="s">
        <v>176</v>
      </c>
      <c r="E1417">
        <v>420705</v>
      </c>
      <c r="H1417" t="s">
        <v>736</v>
      </c>
      <c r="K1417">
        <v>0</v>
      </c>
      <c r="M1417">
        <v>0</v>
      </c>
      <c r="O1417">
        <v>0</v>
      </c>
    </row>
    <row r="1418" spans="3:18" x14ac:dyDescent="0.25">
      <c r="C1418" t="s">
        <v>174</v>
      </c>
      <c r="D1418" t="s">
        <v>176</v>
      </c>
      <c r="E1418">
        <v>420706</v>
      </c>
      <c r="H1418" t="s">
        <v>1705</v>
      </c>
      <c r="K1418">
        <v>0</v>
      </c>
      <c r="M1418">
        <v>0</v>
      </c>
      <c r="O1418">
        <v>0</v>
      </c>
    </row>
    <row r="1419" spans="3:18" x14ac:dyDescent="0.25">
      <c r="C1419" t="s">
        <v>174</v>
      </c>
      <c r="D1419" t="s">
        <v>176</v>
      </c>
      <c r="E1419">
        <v>420707</v>
      </c>
      <c r="H1419" t="s">
        <v>1706</v>
      </c>
      <c r="K1419">
        <v>0</v>
      </c>
      <c r="M1419">
        <v>0</v>
      </c>
      <c r="O1419">
        <v>0</v>
      </c>
    </row>
    <row r="1420" spans="3:18" x14ac:dyDescent="0.25">
      <c r="C1420" t="s">
        <v>174</v>
      </c>
      <c r="D1420" t="s">
        <v>176</v>
      </c>
      <c r="E1420">
        <v>420708</v>
      </c>
      <c r="H1420" t="s">
        <v>1707</v>
      </c>
      <c r="K1420">
        <v>0</v>
      </c>
      <c r="M1420">
        <v>0</v>
      </c>
      <c r="O1420">
        <v>0</v>
      </c>
    </row>
    <row r="1421" spans="3:18" x14ac:dyDescent="0.25">
      <c r="C1421" t="s">
        <v>174</v>
      </c>
      <c r="D1421" t="s">
        <v>176</v>
      </c>
      <c r="E1421">
        <v>420711</v>
      </c>
      <c r="H1421" t="s">
        <v>1708</v>
      </c>
      <c r="K1421">
        <v>0</v>
      </c>
      <c r="M1421">
        <v>0</v>
      </c>
      <c r="O1421">
        <v>0</v>
      </c>
    </row>
    <row r="1422" spans="3:18" x14ac:dyDescent="0.25">
      <c r="C1422" t="s">
        <v>174</v>
      </c>
      <c r="D1422" t="s">
        <v>176</v>
      </c>
      <c r="E1422">
        <v>4410102</v>
      </c>
      <c r="H1422" t="s">
        <v>1709</v>
      </c>
      <c r="K1422">
        <v>0</v>
      </c>
      <c r="M1422">
        <v>0</v>
      </c>
      <c r="O1422">
        <v>0</v>
      </c>
    </row>
    <row r="1423" spans="3:18" x14ac:dyDescent="0.25">
      <c r="C1423" t="s">
        <v>174</v>
      </c>
      <c r="D1423" t="s">
        <v>176</v>
      </c>
      <c r="E1423">
        <v>4410103</v>
      </c>
      <c r="H1423" t="s">
        <v>1710</v>
      </c>
      <c r="K1423">
        <v>0</v>
      </c>
      <c r="M1423">
        <v>0</v>
      </c>
      <c r="O1423">
        <v>0</v>
      </c>
    </row>
    <row r="1424" spans="3:18" x14ac:dyDescent="0.25">
      <c r="C1424" t="s">
        <v>174</v>
      </c>
      <c r="D1424" t="s">
        <v>176</v>
      </c>
      <c r="E1424">
        <v>4420704</v>
      </c>
      <c r="H1424" t="s">
        <v>735</v>
      </c>
      <c r="K1424">
        <v>0</v>
      </c>
      <c r="M1424">
        <v>0</v>
      </c>
      <c r="O1424">
        <v>0</v>
      </c>
    </row>
    <row r="1425" spans="3:18" x14ac:dyDescent="0.25">
      <c r="C1425" t="s">
        <v>174</v>
      </c>
      <c r="D1425" t="s">
        <v>176</v>
      </c>
      <c r="E1425">
        <v>4420750</v>
      </c>
      <c r="H1425" t="s">
        <v>738</v>
      </c>
      <c r="K1425">
        <v>0</v>
      </c>
      <c r="M1425">
        <v>0</v>
      </c>
      <c r="O1425">
        <v>0</v>
      </c>
    </row>
    <row r="1426" spans="3:18" x14ac:dyDescent="0.25">
      <c r="C1426" t="s">
        <v>174</v>
      </c>
      <c r="D1426" t="s">
        <v>176</v>
      </c>
      <c r="E1426">
        <v>4420751</v>
      </c>
      <c r="H1426" t="s">
        <v>1711</v>
      </c>
      <c r="K1426">
        <v>0</v>
      </c>
      <c r="M1426">
        <v>0</v>
      </c>
      <c r="O1426">
        <v>0</v>
      </c>
    </row>
    <row r="1427" spans="3:18" x14ac:dyDescent="0.25">
      <c r="C1427" t="s">
        <v>174</v>
      </c>
      <c r="D1427" t="s">
        <v>176</v>
      </c>
      <c r="E1427">
        <v>4420910</v>
      </c>
      <c r="H1427" t="s">
        <v>1712</v>
      </c>
      <c r="K1427">
        <v>0</v>
      </c>
      <c r="M1427">
        <v>0</v>
      </c>
      <c r="O1427">
        <v>0</v>
      </c>
    </row>
    <row r="1428" spans="3:18" x14ac:dyDescent="0.25">
      <c r="C1428" t="s">
        <v>174</v>
      </c>
      <c r="D1428" t="s">
        <v>176</v>
      </c>
      <c r="E1428">
        <v>4420911</v>
      </c>
      <c r="H1428" t="s">
        <v>1713</v>
      </c>
      <c r="K1428">
        <v>0</v>
      </c>
      <c r="M1428">
        <v>0</v>
      </c>
      <c r="O1428">
        <v>0</v>
      </c>
    </row>
    <row r="1429" spans="3:18" x14ac:dyDescent="0.25">
      <c r="C1429" t="s">
        <v>174</v>
      </c>
      <c r="D1429" t="s">
        <v>176</v>
      </c>
      <c r="E1429">
        <v>5500112</v>
      </c>
      <c r="H1429" t="s">
        <v>416</v>
      </c>
      <c r="K1429" s="40">
        <v>5547348.6399999997</v>
      </c>
      <c r="M1429" s="40">
        <v>4380334.05</v>
      </c>
      <c r="O1429" s="40">
        <v>1167014.5900000001</v>
      </c>
      <c r="Q1429">
        <v>26.6</v>
      </c>
    </row>
    <row r="1430" spans="3:18" x14ac:dyDescent="0.25">
      <c r="C1430" t="s">
        <v>174</v>
      </c>
      <c r="D1430" t="s">
        <v>176</v>
      </c>
      <c r="E1430">
        <v>5500114</v>
      </c>
      <c r="H1430" t="s">
        <v>1714</v>
      </c>
      <c r="K1430">
        <v>0</v>
      </c>
      <c r="M1430">
        <v>0</v>
      </c>
      <c r="O1430">
        <v>0</v>
      </c>
    </row>
    <row r="1431" spans="3:18" x14ac:dyDescent="0.25">
      <c r="C1431" t="s">
        <v>174</v>
      </c>
      <c r="D1431" t="s">
        <v>176</v>
      </c>
      <c r="E1431">
        <v>5500118</v>
      </c>
      <c r="H1431" t="s">
        <v>1715</v>
      </c>
      <c r="K1431">
        <v>0</v>
      </c>
      <c r="M1431">
        <v>0</v>
      </c>
      <c r="O1431">
        <v>0</v>
      </c>
    </row>
    <row r="1432" spans="3:18" x14ac:dyDescent="0.25">
      <c r="C1432" t="s">
        <v>174</v>
      </c>
      <c r="D1432" t="s">
        <v>176</v>
      </c>
      <c r="E1432">
        <v>5540007</v>
      </c>
      <c r="H1432" t="s">
        <v>1716</v>
      </c>
      <c r="K1432">
        <v>0</v>
      </c>
      <c r="M1432">
        <v>0</v>
      </c>
      <c r="O1432">
        <v>0</v>
      </c>
    </row>
    <row r="1433" spans="3:18" x14ac:dyDescent="0.25">
      <c r="E1433" t="s">
        <v>417</v>
      </c>
      <c r="K1433" s="40">
        <v>5547348.6399999997</v>
      </c>
      <c r="M1433" s="40">
        <v>4380334.05</v>
      </c>
      <c r="O1433" s="40">
        <v>1167014.5900000001</v>
      </c>
      <c r="Q1433">
        <v>26.6</v>
      </c>
      <c r="R1433" t="s">
        <v>205</v>
      </c>
    </row>
    <row r="1434" spans="3:18" x14ac:dyDescent="0.25">
      <c r="E1434" t="s">
        <v>418</v>
      </c>
      <c r="K1434" s="40">
        <v>-12131848.9</v>
      </c>
      <c r="M1434" s="40">
        <v>-9571868.1300000008</v>
      </c>
      <c r="O1434" s="40">
        <v>-2559980.77</v>
      </c>
      <c r="Q1434">
        <v>-26.7</v>
      </c>
      <c r="R1434" t="s">
        <v>201</v>
      </c>
    </row>
    <row r="1435" spans="3:18" x14ac:dyDescent="0.25">
      <c r="E1435" t="s">
        <v>419</v>
      </c>
    </row>
    <row r="1436" spans="3:18" x14ac:dyDescent="0.25">
      <c r="C1436" t="s">
        <v>174</v>
      </c>
      <c r="D1436" t="s">
        <v>176</v>
      </c>
      <c r="E1436">
        <v>510100</v>
      </c>
      <c r="H1436" t="s">
        <v>744</v>
      </c>
      <c r="K1436">
        <v>0</v>
      </c>
      <c r="M1436">
        <v>0</v>
      </c>
      <c r="O1436">
        <v>0</v>
      </c>
    </row>
    <row r="1437" spans="3:18" x14ac:dyDescent="0.25">
      <c r="C1437" t="s">
        <v>174</v>
      </c>
      <c r="D1437" t="s">
        <v>176</v>
      </c>
      <c r="E1437">
        <v>510101</v>
      </c>
      <c r="H1437" t="s">
        <v>745</v>
      </c>
      <c r="K1437">
        <v>0</v>
      </c>
      <c r="M1437">
        <v>0</v>
      </c>
      <c r="O1437">
        <v>0</v>
      </c>
    </row>
    <row r="1438" spans="3:18" x14ac:dyDescent="0.25">
      <c r="C1438" t="s">
        <v>174</v>
      </c>
      <c r="D1438" t="s">
        <v>176</v>
      </c>
      <c r="E1438">
        <v>510102</v>
      </c>
      <c r="H1438" t="s">
        <v>746</v>
      </c>
      <c r="K1438">
        <v>0</v>
      </c>
      <c r="M1438">
        <v>0</v>
      </c>
      <c r="O1438">
        <v>0</v>
      </c>
    </row>
    <row r="1439" spans="3:18" x14ac:dyDescent="0.25">
      <c r="C1439" t="s">
        <v>174</v>
      </c>
      <c r="D1439" t="s">
        <v>176</v>
      </c>
      <c r="E1439">
        <v>510103</v>
      </c>
      <c r="H1439" t="s">
        <v>747</v>
      </c>
      <c r="K1439">
        <v>0</v>
      </c>
      <c r="M1439">
        <v>0</v>
      </c>
      <c r="O1439">
        <v>0</v>
      </c>
    </row>
    <row r="1440" spans="3:18" x14ac:dyDescent="0.25">
      <c r="C1440" t="s">
        <v>174</v>
      </c>
      <c r="D1440" t="s">
        <v>176</v>
      </c>
      <c r="E1440">
        <v>510104</v>
      </c>
      <c r="H1440" t="s">
        <v>748</v>
      </c>
      <c r="K1440">
        <v>0</v>
      </c>
      <c r="M1440">
        <v>0</v>
      </c>
      <c r="O1440">
        <v>0</v>
      </c>
    </row>
    <row r="1441" spans="3:15" x14ac:dyDescent="0.25">
      <c r="C1441" t="s">
        <v>174</v>
      </c>
      <c r="D1441" t="s">
        <v>176</v>
      </c>
      <c r="E1441">
        <v>510105</v>
      </c>
      <c r="H1441" t="s">
        <v>749</v>
      </c>
      <c r="K1441">
        <v>0</v>
      </c>
      <c r="M1441">
        <v>0</v>
      </c>
      <c r="O1441">
        <v>0</v>
      </c>
    </row>
    <row r="1442" spans="3:15" x14ac:dyDescent="0.25">
      <c r="C1442" t="s">
        <v>174</v>
      </c>
      <c r="D1442" t="s">
        <v>176</v>
      </c>
      <c r="E1442">
        <v>510107</v>
      </c>
      <c r="H1442" t="s">
        <v>1717</v>
      </c>
      <c r="K1442">
        <v>0</v>
      </c>
      <c r="M1442">
        <v>0</v>
      </c>
      <c r="O1442">
        <v>0</v>
      </c>
    </row>
    <row r="1443" spans="3:15" x14ac:dyDescent="0.25">
      <c r="C1443" t="s">
        <v>174</v>
      </c>
      <c r="D1443" t="s">
        <v>176</v>
      </c>
      <c r="E1443">
        <v>510108</v>
      </c>
      <c r="H1443" t="s">
        <v>750</v>
      </c>
      <c r="K1443">
        <v>0</v>
      </c>
      <c r="M1443">
        <v>0</v>
      </c>
      <c r="O1443">
        <v>0</v>
      </c>
    </row>
    <row r="1444" spans="3:15" x14ac:dyDescent="0.25">
      <c r="C1444" t="s">
        <v>174</v>
      </c>
      <c r="D1444" t="s">
        <v>176</v>
      </c>
      <c r="E1444">
        <v>510109</v>
      </c>
      <c r="H1444" t="s">
        <v>751</v>
      </c>
      <c r="K1444">
        <v>0</v>
      </c>
      <c r="M1444">
        <v>0</v>
      </c>
      <c r="O1444">
        <v>0</v>
      </c>
    </row>
    <row r="1445" spans="3:15" x14ac:dyDescent="0.25">
      <c r="C1445" t="s">
        <v>174</v>
      </c>
      <c r="D1445" t="s">
        <v>176</v>
      </c>
      <c r="E1445">
        <v>510110</v>
      </c>
      <c r="H1445" t="s">
        <v>426</v>
      </c>
      <c r="K1445">
        <v>0</v>
      </c>
      <c r="M1445">
        <v>0</v>
      </c>
      <c r="O1445">
        <v>0</v>
      </c>
    </row>
    <row r="1446" spans="3:15" x14ac:dyDescent="0.25">
      <c r="C1446" t="s">
        <v>174</v>
      </c>
      <c r="D1446" t="s">
        <v>176</v>
      </c>
      <c r="E1446">
        <v>510111</v>
      </c>
      <c r="H1446" t="s">
        <v>1718</v>
      </c>
      <c r="K1446">
        <v>0</v>
      </c>
      <c r="M1446">
        <v>0</v>
      </c>
      <c r="O1446">
        <v>0</v>
      </c>
    </row>
    <row r="1447" spans="3:15" x14ac:dyDescent="0.25">
      <c r="C1447" t="s">
        <v>174</v>
      </c>
      <c r="D1447" t="s">
        <v>176</v>
      </c>
      <c r="E1447">
        <v>510112</v>
      </c>
      <c r="H1447" t="s">
        <v>1719</v>
      </c>
      <c r="K1447">
        <v>0</v>
      </c>
      <c r="M1447">
        <v>0</v>
      </c>
      <c r="O1447">
        <v>0</v>
      </c>
    </row>
    <row r="1448" spans="3:15" x14ac:dyDescent="0.25">
      <c r="C1448" t="s">
        <v>174</v>
      </c>
      <c r="D1448" t="s">
        <v>176</v>
      </c>
      <c r="E1448">
        <v>510113</v>
      </c>
      <c r="H1448" t="s">
        <v>752</v>
      </c>
      <c r="K1448">
        <v>0</v>
      </c>
      <c r="M1448">
        <v>0</v>
      </c>
      <c r="O1448">
        <v>0</v>
      </c>
    </row>
    <row r="1449" spans="3:15" x14ac:dyDescent="0.25">
      <c r="C1449" t="s">
        <v>174</v>
      </c>
      <c r="D1449" t="s">
        <v>176</v>
      </c>
      <c r="E1449">
        <v>510114</v>
      </c>
      <c r="H1449" t="s">
        <v>753</v>
      </c>
      <c r="K1449">
        <v>0</v>
      </c>
      <c r="M1449">
        <v>0</v>
      </c>
      <c r="O1449">
        <v>0</v>
      </c>
    </row>
    <row r="1450" spans="3:15" x14ac:dyDescent="0.25">
      <c r="C1450" t="s">
        <v>174</v>
      </c>
      <c r="D1450" t="s">
        <v>176</v>
      </c>
      <c r="E1450">
        <v>510115</v>
      </c>
      <c r="H1450" t="s">
        <v>754</v>
      </c>
      <c r="K1450">
        <v>0</v>
      </c>
      <c r="M1450">
        <v>0</v>
      </c>
      <c r="O1450">
        <v>0</v>
      </c>
    </row>
    <row r="1451" spans="3:15" x14ac:dyDescent="0.25">
      <c r="C1451" t="s">
        <v>174</v>
      </c>
      <c r="D1451" t="s">
        <v>176</v>
      </c>
      <c r="E1451">
        <v>510116</v>
      </c>
      <c r="H1451" t="s">
        <v>755</v>
      </c>
      <c r="K1451">
        <v>0</v>
      </c>
      <c r="M1451">
        <v>0</v>
      </c>
      <c r="O1451">
        <v>0</v>
      </c>
    </row>
    <row r="1452" spans="3:15" x14ac:dyDescent="0.25">
      <c r="C1452" t="s">
        <v>174</v>
      </c>
      <c r="D1452" t="s">
        <v>176</v>
      </c>
      <c r="E1452">
        <v>510118</v>
      </c>
      <c r="H1452" t="s">
        <v>756</v>
      </c>
      <c r="K1452">
        <v>0</v>
      </c>
      <c r="M1452">
        <v>0</v>
      </c>
      <c r="O1452">
        <v>0</v>
      </c>
    </row>
    <row r="1453" spans="3:15" x14ac:dyDescent="0.25">
      <c r="C1453" t="s">
        <v>174</v>
      </c>
      <c r="D1453" t="s">
        <v>176</v>
      </c>
      <c r="E1453">
        <v>510119</v>
      </c>
      <c r="H1453" t="s">
        <v>425</v>
      </c>
      <c r="K1453">
        <v>0</v>
      </c>
      <c r="M1453">
        <v>0</v>
      </c>
      <c r="O1453">
        <v>0</v>
      </c>
    </row>
    <row r="1454" spans="3:15" x14ac:dyDescent="0.25">
      <c r="C1454" t="s">
        <v>174</v>
      </c>
      <c r="D1454" t="s">
        <v>176</v>
      </c>
      <c r="E1454">
        <v>510120</v>
      </c>
      <c r="H1454" t="s">
        <v>757</v>
      </c>
      <c r="K1454">
        <v>0</v>
      </c>
      <c r="M1454">
        <v>0</v>
      </c>
      <c r="O1454">
        <v>0</v>
      </c>
    </row>
    <row r="1455" spans="3:15" x14ac:dyDescent="0.25">
      <c r="C1455" t="s">
        <v>174</v>
      </c>
      <c r="D1455" t="s">
        <v>176</v>
      </c>
      <c r="E1455">
        <v>510121</v>
      </c>
      <c r="H1455" t="s">
        <v>758</v>
      </c>
      <c r="K1455">
        <v>0</v>
      </c>
      <c r="M1455">
        <v>0</v>
      </c>
      <c r="O1455">
        <v>0</v>
      </c>
    </row>
    <row r="1456" spans="3:15" x14ac:dyDescent="0.25">
      <c r="C1456" t="s">
        <v>174</v>
      </c>
      <c r="D1456" t="s">
        <v>176</v>
      </c>
      <c r="E1456">
        <v>510122</v>
      </c>
      <c r="H1456" t="s">
        <v>1720</v>
      </c>
      <c r="K1456">
        <v>0</v>
      </c>
      <c r="M1456">
        <v>0</v>
      </c>
      <c r="O1456">
        <v>0</v>
      </c>
    </row>
    <row r="1457" spans="3:15" x14ac:dyDescent="0.25">
      <c r="C1457" t="s">
        <v>174</v>
      </c>
      <c r="D1457" t="s">
        <v>176</v>
      </c>
      <c r="E1457">
        <v>510123</v>
      </c>
      <c r="H1457" t="s">
        <v>1721</v>
      </c>
      <c r="K1457">
        <v>0</v>
      </c>
      <c r="M1457">
        <v>0</v>
      </c>
      <c r="O1457">
        <v>0</v>
      </c>
    </row>
    <row r="1458" spans="3:15" x14ac:dyDescent="0.25">
      <c r="C1458" t="s">
        <v>174</v>
      </c>
      <c r="D1458" t="s">
        <v>176</v>
      </c>
      <c r="E1458">
        <v>510124</v>
      </c>
      <c r="H1458" t="s">
        <v>1722</v>
      </c>
      <c r="K1458">
        <v>0</v>
      </c>
      <c r="M1458">
        <v>0</v>
      </c>
      <c r="O1458">
        <v>0</v>
      </c>
    </row>
    <row r="1459" spans="3:15" x14ac:dyDescent="0.25">
      <c r="C1459" t="s">
        <v>174</v>
      </c>
      <c r="D1459" t="s">
        <v>176</v>
      </c>
      <c r="E1459">
        <v>510125</v>
      </c>
      <c r="H1459" t="s">
        <v>759</v>
      </c>
      <c r="K1459">
        <v>0</v>
      </c>
      <c r="M1459">
        <v>0</v>
      </c>
      <c r="O1459">
        <v>0</v>
      </c>
    </row>
    <row r="1460" spans="3:15" x14ac:dyDescent="0.25">
      <c r="C1460" t="s">
        <v>174</v>
      </c>
      <c r="D1460" t="s">
        <v>176</v>
      </c>
      <c r="E1460">
        <v>510126</v>
      </c>
      <c r="H1460" t="s">
        <v>760</v>
      </c>
      <c r="K1460">
        <v>0</v>
      </c>
      <c r="M1460">
        <v>0</v>
      </c>
      <c r="O1460">
        <v>0</v>
      </c>
    </row>
    <row r="1461" spans="3:15" x14ac:dyDescent="0.25">
      <c r="C1461" t="s">
        <v>174</v>
      </c>
      <c r="D1461" t="s">
        <v>176</v>
      </c>
      <c r="E1461">
        <v>510127</v>
      </c>
      <c r="H1461" t="s">
        <v>1723</v>
      </c>
      <c r="K1461">
        <v>0</v>
      </c>
      <c r="M1461">
        <v>0</v>
      </c>
      <c r="O1461">
        <v>0</v>
      </c>
    </row>
    <row r="1462" spans="3:15" x14ac:dyDescent="0.25">
      <c r="C1462" t="s">
        <v>174</v>
      </c>
      <c r="D1462" t="s">
        <v>176</v>
      </c>
      <c r="E1462">
        <v>510128</v>
      </c>
      <c r="H1462" t="s">
        <v>1724</v>
      </c>
      <c r="K1462">
        <v>0</v>
      </c>
      <c r="M1462">
        <v>0</v>
      </c>
      <c r="O1462">
        <v>0</v>
      </c>
    </row>
    <row r="1463" spans="3:15" x14ac:dyDescent="0.25">
      <c r="C1463" t="s">
        <v>174</v>
      </c>
      <c r="D1463" t="s">
        <v>176</v>
      </c>
      <c r="E1463">
        <v>510129</v>
      </c>
      <c r="H1463" t="s">
        <v>1725</v>
      </c>
      <c r="K1463">
        <v>0</v>
      </c>
      <c r="M1463">
        <v>0</v>
      </c>
      <c r="O1463">
        <v>0</v>
      </c>
    </row>
    <row r="1464" spans="3:15" x14ac:dyDescent="0.25">
      <c r="C1464" t="s">
        <v>174</v>
      </c>
      <c r="D1464" t="s">
        <v>176</v>
      </c>
      <c r="E1464">
        <v>510130</v>
      </c>
      <c r="H1464" t="s">
        <v>1726</v>
      </c>
      <c r="K1464">
        <v>0</v>
      </c>
      <c r="M1464">
        <v>0</v>
      </c>
      <c r="O1464">
        <v>0</v>
      </c>
    </row>
    <row r="1465" spans="3:15" x14ac:dyDescent="0.25">
      <c r="C1465" t="s">
        <v>174</v>
      </c>
      <c r="D1465" t="s">
        <v>176</v>
      </c>
      <c r="E1465">
        <v>510148</v>
      </c>
      <c r="H1465" t="s">
        <v>772</v>
      </c>
      <c r="K1465">
        <v>0</v>
      </c>
      <c r="M1465">
        <v>0</v>
      </c>
      <c r="O1465">
        <v>0</v>
      </c>
    </row>
    <row r="1466" spans="3:15" x14ac:dyDescent="0.25">
      <c r="C1466" t="s">
        <v>174</v>
      </c>
      <c r="D1466" t="s">
        <v>176</v>
      </c>
      <c r="E1466">
        <v>5510100</v>
      </c>
      <c r="H1466" t="s">
        <v>744</v>
      </c>
      <c r="K1466">
        <v>0</v>
      </c>
      <c r="M1466">
        <v>0</v>
      </c>
      <c r="O1466">
        <v>0</v>
      </c>
    </row>
    <row r="1467" spans="3:15" x14ac:dyDescent="0.25">
      <c r="C1467" t="s">
        <v>174</v>
      </c>
      <c r="D1467" t="s">
        <v>176</v>
      </c>
      <c r="E1467">
        <v>5510101</v>
      </c>
      <c r="H1467" t="s">
        <v>745</v>
      </c>
      <c r="K1467">
        <v>0</v>
      </c>
      <c r="M1467">
        <v>0</v>
      </c>
      <c r="O1467">
        <v>0</v>
      </c>
    </row>
    <row r="1468" spans="3:15" x14ac:dyDescent="0.25">
      <c r="C1468" t="s">
        <v>174</v>
      </c>
      <c r="D1468" t="s">
        <v>176</v>
      </c>
      <c r="E1468">
        <v>5510102</v>
      </c>
      <c r="H1468" t="s">
        <v>746</v>
      </c>
      <c r="K1468">
        <v>0</v>
      </c>
      <c r="M1468">
        <v>0</v>
      </c>
      <c r="O1468">
        <v>0</v>
      </c>
    </row>
    <row r="1469" spans="3:15" x14ac:dyDescent="0.25">
      <c r="C1469" t="s">
        <v>174</v>
      </c>
      <c r="D1469" t="s">
        <v>176</v>
      </c>
      <c r="E1469">
        <v>5510104</v>
      </c>
      <c r="H1469" t="s">
        <v>748</v>
      </c>
      <c r="K1469">
        <v>0</v>
      </c>
      <c r="M1469">
        <v>0</v>
      </c>
      <c r="O1469">
        <v>0</v>
      </c>
    </row>
    <row r="1470" spans="3:15" x14ac:dyDescent="0.25">
      <c r="C1470" t="s">
        <v>174</v>
      </c>
      <c r="D1470" t="s">
        <v>176</v>
      </c>
      <c r="E1470">
        <v>5510108</v>
      </c>
      <c r="H1470" t="s">
        <v>750</v>
      </c>
      <c r="K1470">
        <v>0</v>
      </c>
      <c r="M1470">
        <v>0</v>
      </c>
      <c r="O1470">
        <v>0</v>
      </c>
    </row>
    <row r="1471" spans="3:15" x14ac:dyDescent="0.25">
      <c r="C1471" t="s">
        <v>174</v>
      </c>
      <c r="D1471" t="s">
        <v>176</v>
      </c>
      <c r="E1471">
        <v>5510112</v>
      </c>
      <c r="H1471" t="s">
        <v>1719</v>
      </c>
      <c r="K1471">
        <v>0</v>
      </c>
      <c r="M1471">
        <v>0</v>
      </c>
      <c r="O1471">
        <v>0</v>
      </c>
    </row>
    <row r="1472" spans="3:15" x14ac:dyDescent="0.25">
      <c r="C1472" t="s">
        <v>174</v>
      </c>
      <c r="D1472" t="s">
        <v>176</v>
      </c>
      <c r="E1472">
        <v>5510113</v>
      </c>
      <c r="H1472" t="s">
        <v>752</v>
      </c>
      <c r="K1472">
        <v>0</v>
      </c>
      <c r="M1472">
        <v>0</v>
      </c>
      <c r="O1472">
        <v>0</v>
      </c>
    </row>
    <row r="1473" spans="3:18" x14ac:dyDescent="0.25">
      <c r="C1473" t="s">
        <v>174</v>
      </c>
      <c r="D1473" t="s">
        <v>176</v>
      </c>
      <c r="E1473">
        <v>5510115</v>
      </c>
      <c r="H1473" t="s">
        <v>754</v>
      </c>
      <c r="K1473">
        <v>0</v>
      </c>
      <c r="M1473">
        <v>0</v>
      </c>
      <c r="O1473">
        <v>0</v>
      </c>
    </row>
    <row r="1474" spans="3:18" x14ac:dyDescent="0.25">
      <c r="C1474" t="s">
        <v>174</v>
      </c>
      <c r="D1474" t="s">
        <v>176</v>
      </c>
      <c r="E1474">
        <v>5510116</v>
      </c>
      <c r="H1474" t="s">
        <v>755</v>
      </c>
      <c r="K1474">
        <v>0</v>
      </c>
      <c r="M1474">
        <v>0</v>
      </c>
      <c r="O1474">
        <v>0</v>
      </c>
    </row>
    <row r="1475" spans="3:18" x14ac:dyDescent="0.25">
      <c r="C1475" t="s">
        <v>174</v>
      </c>
      <c r="D1475" t="s">
        <v>176</v>
      </c>
      <c r="E1475">
        <v>5510118</v>
      </c>
      <c r="H1475" t="s">
        <v>756</v>
      </c>
      <c r="K1475">
        <v>0</v>
      </c>
      <c r="M1475">
        <v>0</v>
      </c>
      <c r="O1475">
        <v>0</v>
      </c>
    </row>
    <row r="1476" spans="3:18" x14ac:dyDescent="0.25">
      <c r="C1476" t="s">
        <v>174</v>
      </c>
      <c r="D1476" t="s">
        <v>176</v>
      </c>
      <c r="E1476">
        <v>5510121</v>
      </c>
      <c r="H1476" t="s">
        <v>758</v>
      </c>
      <c r="K1476">
        <v>0</v>
      </c>
      <c r="M1476">
        <v>0</v>
      </c>
      <c r="O1476">
        <v>0</v>
      </c>
    </row>
    <row r="1477" spans="3:18" x14ac:dyDescent="0.25">
      <c r="C1477" t="s">
        <v>174</v>
      </c>
      <c r="D1477" t="s">
        <v>176</v>
      </c>
      <c r="E1477">
        <v>5510141</v>
      </c>
      <c r="H1477" t="s">
        <v>768</v>
      </c>
      <c r="K1477">
        <v>0</v>
      </c>
      <c r="M1477">
        <v>0</v>
      </c>
      <c r="O1477">
        <v>0</v>
      </c>
    </row>
    <row r="1478" spans="3:18" x14ac:dyDescent="0.25">
      <c r="C1478" t="s">
        <v>174</v>
      </c>
      <c r="D1478" t="s">
        <v>176</v>
      </c>
      <c r="E1478">
        <v>5510148</v>
      </c>
      <c r="H1478" t="s">
        <v>420</v>
      </c>
      <c r="K1478" s="40">
        <v>228000</v>
      </c>
      <c r="M1478">
        <v>0</v>
      </c>
      <c r="O1478" s="40">
        <v>228000</v>
      </c>
    </row>
    <row r="1479" spans="3:18" x14ac:dyDescent="0.25">
      <c r="E1479" t="s">
        <v>419</v>
      </c>
      <c r="K1479" s="40">
        <v>228000</v>
      </c>
      <c r="M1479">
        <v>0</v>
      </c>
      <c r="O1479" s="40">
        <v>228000</v>
      </c>
      <c r="R1479" t="s">
        <v>205</v>
      </c>
    </row>
    <row r="1480" spans="3:18" x14ac:dyDescent="0.25">
      <c r="C1480" t="s">
        <v>174</v>
      </c>
      <c r="D1480" t="s">
        <v>176</v>
      </c>
      <c r="E1480">
        <v>510106</v>
      </c>
      <c r="H1480" t="s">
        <v>780</v>
      </c>
      <c r="K1480">
        <v>0</v>
      </c>
      <c r="M1480">
        <v>0</v>
      </c>
      <c r="O1480">
        <v>0</v>
      </c>
    </row>
    <row r="1481" spans="3:18" x14ac:dyDescent="0.25">
      <c r="C1481" t="s">
        <v>174</v>
      </c>
      <c r="D1481" t="s">
        <v>176</v>
      </c>
      <c r="E1481">
        <v>510117</v>
      </c>
      <c r="H1481" t="s">
        <v>781</v>
      </c>
      <c r="K1481">
        <v>0</v>
      </c>
      <c r="M1481">
        <v>0</v>
      </c>
      <c r="O1481">
        <v>0</v>
      </c>
    </row>
    <row r="1482" spans="3:18" x14ac:dyDescent="0.25">
      <c r="C1482" t="s">
        <v>174</v>
      </c>
      <c r="D1482" t="s">
        <v>176</v>
      </c>
      <c r="E1482">
        <v>510200</v>
      </c>
      <c r="H1482" t="s">
        <v>784</v>
      </c>
      <c r="K1482">
        <v>0</v>
      </c>
      <c r="M1482">
        <v>0</v>
      </c>
      <c r="O1482">
        <v>0</v>
      </c>
    </row>
    <row r="1483" spans="3:18" x14ac:dyDescent="0.25">
      <c r="C1483" t="s">
        <v>174</v>
      </c>
      <c r="D1483" t="s">
        <v>176</v>
      </c>
      <c r="E1483">
        <v>510201</v>
      </c>
      <c r="H1483" t="s">
        <v>1727</v>
      </c>
      <c r="K1483">
        <v>0</v>
      </c>
      <c r="M1483">
        <v>0</v>
      </c>
      <c r="O1483">
        <v>0</v>
      </c>
    </row>
    <row r="1484" spans="3:18" x14ac:dyDescent="0.25">
      <c r="C1484" t="s">
        <v>174</v>
      </c>
      <c r="D1484" t="s">
        <v>176</v>
      </c>
      <c r="E1484">
        <v>510202</v>
      </c>
      <c r="H1484" t="s">
        <v>1728</v>
      </c>
      <c r="K1484">
        <v>0</v>
      </c>
      <c r="M1484">
        <v>0</v>
      </c>
      <c r="O1484">
        <v>0</v>
      </c>
    </row>
    <row r="1485" spans="3:18" x14ac:dyDescent="0.25">
      <c r="C1485" t="s">
        <v>174</v>
      </c>
      <c r="D1485" t="s">
        <v>176</v>
      </c>
      <c r="E1485">
        <v>510203</v>
      </c>
      <c r="H1485" t="s">
        <v>1729</v>
      </c>
      <c r="K1485">
        <v>0</v>
      </c>
      <c r="M1485">
        <v>0</v>
      </c>
      <c r="O1485">
        <v>0</v>
      </c>
    </row>
    <row r="1486" spans="3:18" x14ac:dyDescent="0.25">
      <c r="C1486" t="s">
        <v>174</v>
      </c>
      <c r="D1486" t="s">
        <v>176</v>
      </c>
      <c r="E1486">
        <v>510204</v>
      </c>
      <c r="H1486" t="s">
        <v>421</v>
      </c>
      <c r="K1486">
        <v>0</v>
      </c>
      <c r="M1486">
        <v>0</v>
      </c>
      <c r="O1486">
        <v>0</v>
      </c>
    </row>
    <row r="1487" spans="3:18" x14ac:dyDescent="0.25">
      <c r="C1487" t="s">
        <v>174</v>
      </c>
      <c r="D1487" t="s">
        <v>176</v>
      </c>
      <c r="E1487">
        <v>510205</v>
      </c>
      <c r="H1487" t="s">
        <v>1730</v>
      </c>
      <c r="K1487">
        <v>0</v>
      </c>
      <c r="M1487">
        <v>0</v>
      </c>
      <c r="O1487">
        <v>0</v>
      </c>
    </row>
    <row r="1488" spans="3:18" x14ac:dyDescent="0.25">
      <c r="C1488" t="s">
        <v>174</v>
      </c>
      <c r="D1488" t="s">
        <v>176</v>
      </c>
      <c r="E1488">
        <v>510206</v>
      </c>
      <c r="H1488" t="s">
        <v>785</v>
      </c>
      <c r="K1488">
        <v>0</v>
      </c>
      <c r="M1488">
        <v>0</v>
      </c>
      <c r="O1488">
        <v>0</v>
      </c>
    </row>
    <row r="1489" spans="3:15" x14ac:dyDescent="0.25">
      <c r="C1489" t="s">
        <v>174</v>
      </c>
      <c r="D1489" t="s">
        <v>176</v>
      </c>
      <c r="E1489">
        <v>510207</v>
      </c>
      <c r="H1489" t="s">
        <v>786</v>
      </c>
      <c r="K1489">
        <v>0</v>
      </c>
      <c r="M1489">
        <v>0</v>
      </c>
      <c r="O1489">
        <v>0</v>
      </c>
    </row>
    <row r="1490" spans="3:15" x14ac:dyDescent="0.25">
      <c r="C1490" t="s">
        <v>174</v>
      </c>
      <c r="D1490" t="s">
        <v>176</v>
      </c>
      <c r="E1490">
        <v>510300</v>
      </c>
      <c r="H1490" t="s">
        <v>795</v>
      </c>
      <c r="K1490">
        <v>0</v>
      </c>
      <c r="M1490">
        <v>0</v>
      </c>
      <c r="O1490">
        <v>0</v>
      </c>
    </row>
    <row r="1491" spans="3:15" x14ac:dyDescent="0.25">
      <c r="C1491" t="s">
        <v>174</v>
      </c>
      <c r="D1491" t="s">
        <v>176</v>
      </c>
      <c r="E1491">
        <v>510301</v>
      </c>
      <c r="H1491" t="s">
        <v>1731</v>
      </c>
      <c r="K1491">
        <v>0</v>
      </c>
      <c r="M1491">
        <v>0</v>
      </c>
      <c r="O1491">
        <v>0</v>
      </c>
    </row>
    <row r="1492" spans="3:15" x14ac:dyDescent="0.25">
      <c r="C1492" t="s">
        <v>174</v>
      </c>
      <c r="D1492" t="s">
        <v>176</v>
      </c>
      <c r="E1492">
        <v>510400</v>
      </c>
      <c r="H1492" t="s">
        <v>1732</v>
      </c>
      <c r="K1492">
        <v>0</v>
      </c>
      <c r="M1492">
        <v>0</v>
      </c>
      <c r="O1492">
        <v>0</v>
      </c>
    </row>
    <row r="1493" spans="3:15" x14ac:dyDescent="0.25">
      <c r="C1493" t="s">
        <v>174</v>
      </c>
      <c r="D1493" t="s">
        <v>176</v>
      </c>
      <c r="E1493">
        <v>510401</v>
      </c>
      <c r="H1493" t="s">
        <v>796</v>
      </c>
      <c r="K1493">
        <v>0</v>
      </c>
      <c r="M1493">
        <v>0</v>
      </c>
      <c r="O1493">
        <v>0</v>
      </c>
    </row>
    <row r="1494" spans="3:15" x14ac:dyDescent="0.25">
      <c r="C1494" t="s">
        <v>174</v>
      </c>
      <c r="D1494" t="s">
        <v>176</v>
      </c>
      <c r="E1494">
        <v>510402</v>
      </c>
      <c r="H1494" t="s">
        <v>797</v>
      </c>
      <c r="K1494">
        <v>0</v>
      </c>
      <c r="M1494">
        <v>0</v>
      </c>
      <c r="O1494">
        <v>0</v>
      </c>
    </row>
    <row r="1495" spans="3:15" x14ac:dyDescent="0.25">
      <c r="C1495" t="s">
        <v>174</v>
      </c>
      <c r="D1495" t="s">
        <v>176</v>
      </c>
      <c r="E1495">
        <v>510403</v>
      </c>
      <c r="H1495" t="s">
        <v>798</v>
      </c>
      <c r="K1495">
        <v>0</v>
      </c>
      <c r="M1495">
        <v>0</v>
      </c>
      <c r="O1495">
        <v>0</v>
      </c>
    </row>
    <row r="1496" spans="3:15" x14ac:dyDescent="0.25">
      <c r="C1496" t="s">
        <v>174</v>
      </c>
      <c r="D1496" t="s">
        <v>176</v>
      </c>
      <c r="E1496">
        <v>510404</v>
      </c>
      <c r="H1496" t="s">
        <v>799</v>
      </c>
      <c r="K1496">
        <v>0</v>
      </c>
      <c r="M1496">
        <v>0</v>
      </c>
      <c r="O1496">
        <v>0</v>
      </c>
    </row>
    <row r="1497" spans="3:15" x14ac:dyDescent="0.25">
      <c r="C1497" t="s">
        <v>174</v>
      </c>
      <c r="D1497" t="s">
        <v>176</v>
      </c>
      <c r="E1497">
        <v>510405</v>
      </c>
      <c r="H1497" t="s">
        <v>800</v>
      </c>
      <c r="K1497">
        <v>0</v>
      </c>
      <c r="M1497">
        <v>0</v>
      </c>
      <c r="O1497">
        <v>0</v>
      </c>
    </row>
    <row r="1498" spans="3:15" x14ac:dyDescent="0.25">
      <c r="C1498" t="s">
        <v>174</v>
      </c>
      <c r="D1498" t="s">
        <v>176</v>
      </c>
      <c r="E1498">
        <v>510406</v>
      </c>
      <c r="H1498" t="s">
        <v>1733</v>
      </c>
      <c r="K1498">
        <v>0</v>
      </c>
      <c r="M1498">
        <v>0</v>
      </c>
      <c r="O1498">
        <v>0</v>
      </c>
    </row>
    <row r="1499" spans="3:15" x14ac:dyDescent="0.25">
      <c r="C1499" t="s">
        <v>174</v>
      </c>
      <c r="D1499" t="s">
        <v>176</v>
      </c>
      <c r="E1499">
        <v>510500</v>
      </c>
      <c r="H1499" t="s">
        <v>801</v>
      </c>
      <c r="K1499">
        <v>0</v>
      </c>
      <c r="M1499">
        <v>0</v>
      </c>
      <c r="O1499">
        <v>0</v>
      </c>
    </row>
    <row r="1500" spans="3:15" x14ac:dyDescent="0.25">
      <c r="C1500" t="s">
        <v>174</v>
      </c>
      <c r="D1500" t="s">
        <v>176</v>
      </c>
      <c r="E1500">
        <v>510501</v>
      </c>
      <c r="H1500" t="s">
        <v>1734</v>
      </c>
      <c r="K1500">
        <v>0</v>
      </c>
      <c r="M1500">
        <v>0</v>
      </c>
      <c r="O1500">
        <v>0</v>
      </c>
    </row>
    <row r="1501" spans="3:15" x14ac:dyDescent="0.25">
      <c r="C1501" t="s">
        <v>174</v>
      </c>
      <c r="D1501" t="s">
        <v>176</v>
      </c>
      <c r="E1501">
        <v>510502</v>
      </c>
      <c r="H1501" t="s">
        <v>802</v>
      </c>
      <c r="K1501">
        <v>0</v>
      </c>
      <c r="M1501">
        <v>0</v>
      </c>
      <c r="O1501">
        <v>0</v>
      </c>
    </row>
    <row r="1502" spans="3:15" x14ac:dyDescent="0.25">
      <c r="C1502" t="s">
        <v>174</v>
      </c>
      <c r="D1502" t="s">
        <v>176</v>
      </c>
      <c r="E1502">
        <v>510503</v>
      </c>
      <c r="H1502" t="s">
        <v>1735</v>
      </c>
      <c r="K1502">
        <v>0</v>
      </c>
      <c r="M1502">
        <v>0</v>
      </c>
      <c r="O1502">
        <v>0</v>
      </c>
    </row>
    <row r="1503" spans="3:15" x14ac:dyDescent="0.25">
      <c r="C1503" t="s">
        <v>174</v>
      </c>
      <c r="D1503" t="s">
        <v>176</v>
      </c>
      <c r="E1503">
        <v>510504</v>
      </c>
      <c r="H1503" t="s">
        <v>1736</v>
      </c>
      <c r="K1503">
        <v>0</v>
      </c>
      <c r="M1503">
        <v>0</v>
      </c>
      <c r="O1503">
        <v>0</v>
      </c>
    </row>
    <row r="1504" spans="3:15" x14ac:dyDescent="0.25">
      <c r="C1504" t="s">
        <v>174</v>
      </c>
      <c r="D1504" t="s">
        <v>176</v>
      </c>
      <c r="E1504">
        <v>510505</v>
      </c>
      <c r="H1504" t="s">
        <v>803</v>
      </c>
      <c r="K1504">
        <v>0</v>
      </c>
      <c r="M1504">
        <v>0</v>
      </c>
      <c r="O1504">
        <v>0</v>
      </c>
    </row>
    <row r="1505" spans="3:15" x14ac:dyDescent="0.25">
      <c r="C1505" t="s">
        <v>174</v>
      </c>
      <c r="D1505" t="s">
        <v>176</v>
      </c>
      <c r="E1505">
        <v>510506</v>
      </c>
      <c r="H1505" t="s">
        <v>1737</v>
      </c>
      <c r="K1505">
        <v>0</v>
      </c>
      <c r="M1505">
        <v>0</v>
      </c>
      <c r="O1505">
        <v>0</v>
      </c>
    </row>
    <row r="1506" spans="3:15" x14ac:dyDescent="0.25">
      <c r="C1506" t="s">
        <v>174</v>
      </c>
      <c r="D1506" t="s">
        <v>176</v>
      </c>
      <c r="E1506">
        <v>510600</v>
      </c>
      <c r="H1506" t="s">
        <v>805</v>
      </c>
      <c r="K1506">
        <v>0</v>
      </c>
      <c r="M1506">
        <v>0</v>
      </c>
      <c r="O1506">
        <v>0</v>
      </c>
    </row>
    <row r="1507" spans="3:15" x14ac:dyDescent="0.25">
      <c r="C1507" t="s">
        <v>174</v>
      </c>
      <c r="D1507" t="s">
        <v>176</v>
      </c>
      <c r="E1507">
        <v>510601</v>
      </c>
      <c r="H1507" t="s">
        <v>806</v>
      </c>
      <c r="K1507">
        <v>0</v>
      </c>
      <c r="M1507">
        <v>0</v>
      </c>
      <c r="O1507">
        <v>0</v>
      </c>
    </row>
    <row r="1508" spans="3:15" x14ac:dyDescent="0.25">
      <c r="C1508" t="s">
        <v>174</v>
      </c>
      <c r="D1508" t="s">
        <v>176</v>
      </c>
      <c r="E1508">
        <v>510602</v>
      </c>
      <c r="H1508" t="s">
        <v>1738</v>
      </c>
      <c r="K1508">
        <v>0</v>
      </c>
      <c r="M1508">
        <v>0</v>
      </c>
      <c r="O1508">
        <v>0</v>
      </c>
    </row>
    <row r="1509" spans="3:15" x14ac:dyDescent="0.25">
      <c r="C1509" t="s">
        <v>174</v>
      </c>
      <c r="D1509" t="s">
        <v>176</v>
      </c>
      <c r="E1509">
        <v>510603</v>
      </c>
      <c r="H1509" t="s">
        <v>1739</v>
      </c>
      <c r="K1509">
        <v>0</v>
      </c>
      <c r="M1509">
        <v>0</v>
      </c>
      <c r="O1509">
        <v>0</v>
      </c>
    </row>
    <row r="1510" spans="3:15" x14ac:dyDescent="0.25">
      <c r="C1510" t="s">
        <v>174</v>
      </c>
      <c r="D1510" t="s">
        <v>176</v>
      </c>
      <c r="E1510">
        <v>510604</v>
      </c>
      <c r="H1510" t="s">
        <v>422</v>
      </c>
      <c r="K1510">
        <v>0</v>
      </c>
      <c r="M1510">
        <v>0</v>
      </c>
      <c r="O1510">
        <v>0</v>
      </c>
    </row>
    <row r="1511" spans="3:15" x14ac:dyDescent="0.25">
      <c r="C1511" t="s">
        <v>174</v>
      </c>
      <c r="D1511" t="s">
        <v>176</v>
      </c>
      <c r="E1511">
        <v>510605</v>
      </c>
      <c r="H1511" t="s">
        <v>807</v>
      </c>
      <c r="K1511">
        <v>0</v>
      </c>
      <c r="M1511">
        <v>0</v>
      </c>
      <c r="O1511">
        <v>0</v>
      </c>
    </row>
    <row r="1512" spans="3:15" x14ac:dyDescent="0.25">
      <c r="C1512" t="s">
        <v>174</v>
      </c>
      <c r="D1512" t="s">
        <v>176</v>
      </c>
      <c r="E1512">
        <v>510700</v>
      </c>
      <c r="H1512" t="s">
        <v>810</v>
      </c>
      <c r="K1512">
        <v>0</v>
      </c>
      <c r="M1512">
        <v>0</v>
      </c>
      <c r="O1512">
        <v>0</v>
      </c>
    </row>
    <row r="1513" spans="3:15" x14ac:dyDescent="0.25">
      <c r="C1513" t="s">
        <v>174</v>
      </c>
      <c r="D1513" t="s">
        <v>176</v>
      </c>
      <c r="E1513">
        <v>510702</v>
      </c>
      <c r="H1513" t="s">
        <v>811</v>
      </c>
      <c r="K1513">
        <v>0</v>
      </c>
      <c r="M1513">
        <v>0</v>
      </c>
      <c r="O1513">
        <v>0</v>
      </c>
    </row>
    <row r="1514" spans="3:15" x14ac:dyDescent="0.25">
      <c r="C1514" t="s">
        <v>174</v>
      </c>
      <c r="D1514" t="s">
        <v>176</v>
      </c>
      <c r="E1514">
        <v>510703</v>
      </c>
      <c r="H1514" t="s">
        <v>812</v>
      </c>
      <c r="K1514">
        <v>0</v>
      </c>
      <c r="M1514">
        <v>0</v>
      </c>
      <c r="O1514">
        <v>0</v>
      </c>
    </row>
    <row r="1515" spans="3:15" x14ac:dyDescent="0.25">
      <c r="C1515" t="s">
        <v>174</v>
      </c>
      <c r="D1515" t="s">
        <v>176</v>
      </c>
      <c r="E1515">
        <v>510704</v>
      </c>
      <c r="H1515" t="s">
        <v>813</v>
      </c>
      <c r="K1515">
        <v>0</v>
      </c>
      <c r="M1515">
        <v>0</v>
      </c>
      <c r="O1515">
        <v>0</v>
      </c>
    </row>
    <row r="1516" spans="3:15" x14ac:dyDescent="0.25">
      <c r="C1516" t="s">
        <v>174</v>
      </c>
      <c r="D1516" t="s">
        <v>176</v>
      </c>
      <c r="E1516">
        <v>510705</v>
      </c>
      <c r="H1516" t="s">
        <v>814</v>
      </c>
      <c r="K1516">
        <v>0</v>
      </c>
      <c r="M1516">
        <v>0</v>
      </c>
      <c r="O1516">
        <v>0</v>
      </c>
    </row>
    <row r="1517" spans="3:15" x14ac:dyDescent="0.25">
      <c r="C1517" t="s">
        <v>174</v>
      </c>
      <c r="D1517" t="s">
        <v>176</v>
      </c>
      <c r="E1517">
        <v>510800</v>
      </c>
      <c r="H1517" t="s">
        <v>815</v>
      </c>
      <c r="K1517">
        <v>0</v>
      </c>
      <c r="M1517">
        <v>0</v>
      </c>
      <c r="O1517">
        <v>0</v>
      </c>
    </row>
    <row r="1518" spans="3:15" x14ac:dyDescent="0.25">
      <c r="C1518" t="s">
        <v>174</v>
      </c>
      <c r="D1518" t="s">
        <v>176</v>
      </c>
      <c r="E1518">
        <v>510801</v>
      </c>
      <c r="H1518" t="s">
        <v>816</v>
      </c>
      <c r="K1518">
        <v>0</v>
      </c>
      <c r="M1518">
        <v>0</v>
      </c>
      <c r="O1518">
        <v>0</v>
      </c>
    </row>
    <row r="1519" spans="3:15" x14ac:dyDescent="0.25">
      <c r="C1519" t="s">
        <v>174</v>
      </c>
      <c r="D1519" t="s">
        <v>176</v>
      </c>
      <c r="E1519">
        <v>510802</v>
      </c>
      <c r="H1519" t="s">
        <v>817</v>
      </c>
      <c r="K1519">
        <v>0</v>
      </c>
      <c r="M1519">
        <v>0</v>
      </c>
      <c r="O1519">
        <v>0</v>
      </c>
    </row>
    <row r="1520" spans="3:15" x14ac:dyDescent="0.25">
      <c r="C1520" t="s">
        <v>174</v>
      </c>
      <c r="D1520" t="s">
        <v>176</v>
      </c>
      <c r="E1520">
        <v>510803</v>
      </c>
      <c r="H1520" t="s">
        <v>818</v>
      </c>
      <c r="K1520">
        <v>0</v>
      </c>
      <c r="M1520">
        <v>0</v>
      </c>
      <c r="O1520">
        <v>0</v>
      </c>
    </row>
    <row r="1521" spans="3:15" x14ac:dyDescent="0.25">
      <c r="C1521" t="s">
        <v>174</v>
      </c>
      <c r="D1521" t="s">
        <v>176</v>
      </c>
      <c r="E1521">
        <v>510900</v>
      </c>
      <c r="H1521" t="s">
        <v>821</v>
      </c>
      <c r="K1521">
        <v>0</v>
      </c>
      <c r="M1521">
        <v>0</v>
      </c>
      <c r="O1521">
        <v>0</v>
      </c>
    </row>
    <row r="1522" spans="3:15" x14ac:dyDescent="0.25">
      <c r="C1522" t="s">
        <v>174</v>
      </c>
      <c r="D1522" t="s">
        <v>176</v>
      </c>
      <c r="E1522">
        <v>510901</v>
      </c>
      <c r="H1522" t="s">
        <v>822</v>
      </c>
      <c r="K1522">
        <v>0</v>
      </c>
      <c r="M1522">
        <v>0</v>
      </c>
      <c r="O1522">
        <v>0</v>
      </c>
    </row>
    <row r="1523" spans="3:15" x14ac:dyDescent="0.25">
      <c r="C1523" t="s">
        <v>174</v>
      </c>
      <c r="D1523" t="s">
        <v>176</v>
      </c>
      <c r="E1523">
        <v>510902</v>
      </c>
      <c r="H1523" t="s">
        <v>823</v>
      </c>
      <c r="K1523">
        <v>0</v>
      </c>
      <c r="M1523">
        <v>0</v>
      </c>
      <c r="O1523">
        <v>0</v>
      </c>
    </row>
    <row r="1524" spans="3:15" x14ac:dyDescent="0.25">
      <c r="C1524" t="s">
        <v>174</v>
      </c>
      <c r="D1524" t="s">
        <v>176</v>
      </c>
      <c r="E1524">
        <v>511100</v>
      </c>
      <c r="H1524" t="s">
        <v>824</v>
      </c>
      <c r="K1524">
        <v>0</v>
      </c>
      <c r="M1524">
        <v>0</v>
      </c>
      <c r="O1524">
        <v>0</v>
      </c>
    </row>
    <row r="1525" spans="3:15" x14ac:dyDescent="0.25">
      <c r="C1525" t="s">
        <v>174</v>
      </c>
      <c r="D1525" t="s">
        <v>176</v>
      </c>
      <c r="E1525">
        <v>511101</v>
      </c>
      <c r="H1525" t="s">
        <v>825</v>
      </c>
      <c r="K1525">
        <v>0</v>
      </c>
      <c r="M1525">
        <v>0</v>
      </c>
      <c r="O1525">
        <v>0</v>
      </c>
    </row>
    <row r="1526" spans="3:15" x14ac:dyDescent="0.25">
      <c r="C1526" t="s">
        <v>174</v>
      </c>
      <c r="D1526" t="s">
        <v>176</v>
      </c>
      <c r="E1526">
        <v>511102</v>
      </c>
      <c r="H1526" t="s">
        <v>826</v>
      </c>
      <c r="K1526">
        <v>0</v>
      </c>
      <c r="M1526">
        <v>0</v>
      </c>
      <c r="O1526">
        <v>0</v>
      </c>
    </row>
    <row r="1527" spans="3:15" x14ac:dyDescent="0.25">
      <c r="C1527" t="s">
        <v>174</v>
      </c>
      <c r="D1527" t="s">
        <v>176</v>
      </c>
      <c r="E1527">
        <v>511103</v>
      </c>
      <c r="H1527" t="s">
        <v>1740</v>
      </c>
      <c r="K1527">
        <v>0</v>
      </c>
      <c r="M1527">
        <v>0</v>
      </c>
      <c r="O1527">
        <v>0</v>
      </c>
    </row>
    <row r="1528" spans="3:15" x14ac:dyDescent="0.25">
      <c r="C1528" t="s">
        <v>174</v>
      </c>
      <c r="D1528" t="s">
        <v>176</v>
      </c>
      <c r="E1528">
        <v>511104</v>
      </c>
      <c r="H1528" t="s">
        <v>827</v>
      </c>
      <c r="K1528">
        <v>0</v>
      </c>
      <c r="M1528">
        <v>0</v>
      </c>
      <c r="O1528">
        <v>0</v>
      </c>
    </row>
    <row r="1529" spans="3:15" x14ac:dyDescent="0.25">
      <c r="C1529" t="s">
        <v>174</v>
      </c>
      <c r="D1529" t="s">
        <v>176</v>
      </c>
      <c r="E1529">
        <v>511105</v>
      </c>
      <c r="H1529" t="s">
        <v>1741</v>
      </c>
      <c r="K1529">
        <v>0</v>
      </c>
      <c r="M1529">
        <v>0</v>
      </c>
      <c r="O1529">
        <v>0</v>
      </c>
    </row>
    <row r="1530" spans="3:15" x14ac:dyDescent="0.25">
      <c r="C1530" t="s">
        <v>174</v>
      </c>
      <c r="D1530" t="s">
        <v>176</v>
      </c>
      <c r="E1530">
        <v>511106</v>
      </c>
      <c r="H1530" t="s">
        <v>1742</v>
      </c>
      <c r="K1530">
        <v>0</v>
      </c>
      <c r="M1530">
        <v>0</v>
      </c>
      <c r="O1530">
        <v>0</v>
      </c>
    </row>
    <row r="1531" spans="3:15" x14ac:dyDescent="0.25">
      <c r="C1531" t="s">
        <v>174</v>
      </c>
      <c r="D1531" t="s">
        <v>176</v>
      </c>
      <c r="E1531">
        <v>511107</v>
      </c>
      <c r="H1531" t="s">
        <v>1743</v>
      </c>
      <c r="K1531">
        <v>0</v>
      </c>
      <c r="M1531">
        <v>0</v>
      </c>
      <c r="O1531">
        <v>0</v>
      </c>
    </row>
    <row r="1532" spans="3:15" x14ac:dyDescent="0.25">
      <c r="C1532" t="s">
        <v>174</v>
      </c>
      <c r="D1532" t="s">
        <v>176</v>
      </c>
      <c r="E1532">
        <v>511108</v>
      </c>
      <c r="H1532" t="s">
        <v>828</v>
      </c>
      <c r="K1532">
        <v>0</v>
      </c>
      <c r="M1532">
        <v>0</v>
      </c>
      <c r="O1532">
        <v>0</v>
      </c>
    </row>
    <row r="1533" spans="3:15" x14ac:dyDescent="0.25">
      <c r="C1533" t="s">
        <v>174</v>
      </c>
      <c r="D1533" t="s">
        <v>176</v>
      </c>
      <c r="E1533">
        <v>511200</v>
      </c>
      <c r="H1533" t="s">
        <v>423</v>
      </c>
      <c r="K1533">
        <v>0</v>
      </c>
      <c r="M1533">
        <v>0</v>
      </c>
      <c r="O1533">
        <v>0</v>
      </c>
    </row>
    <row r="1534" spans="3:15" x14ac:dyDescent="0.25">
      <c r="C1534" t="s">
        <v>174</v>
      </c>
      <c r="D1534" t="s">
        <v>176</v>
      </c>
      <c r="E1534">
        <v>511201</v>
      </c>
      <c r="H1534" t="s">
        <v>1744</v>
      </c>
      <c r="K1534">
        <v>0</v>
      </c>
      <c r="M1534">
        <v>0</v>
      </c>
      <c r="O1534">
        <v>0</v>
      </c>
    </row>
    <row r="1535" spans="3:15" x14ac:dyDescent="0.25">
      <c r="C1535" t="s">
        <v>174</v>
      </c>
      <c r="D1535" t="s">
        <v>176</v>
      </c>
      <c r="E1535">
        <v>511202</v>
      </c>
      <c r="H1535" t="s">
        <v>1745</v>
      </c>
      <c r="K1535">
        <v>0</v>
      </c>
      <c r="M1535">
        <v>0</v>
      </c>
      <c r="O1535">
        <v>0</v>
      </c>
    </row>
    <row r="1536" spans="3:15" x14ac:dyDescent="0.25">
      <c r="C1536" t="s">
        <v>174</v>
      </c>
      <c r="D1536" t="s">
        <v>176</v>
      </c>
      <c r="E1536">
        <v>511203</v>
      </c>
      <c r="H1536" t="s">
        <v>829</v>
      </c>
      <c r="K1536">
        <v>0</v>
      </c>
      <c r="M1536">
        <v>0</v>
      </c>
      <c r="O1536">
        <v>0</v>
      </c>
    </row>
    <row r="1537" spans="3:18" x14ac:dyDescent="0.25">
      <c r="C1537" t="s">
        <v>174</v>
      </c>
      <c r="D1537" t="s">
        <v>176</v>
      </c>
      <c r="E1537">
        <v>511204</v>
      </c>
      <c r="H1537" t="s">
        <v>830</v>
      </c>
      <c r="K1537">
        <v>0</v>
      </c>
      <c r="M1537">
        <v>0</v>
      </c>
      <c r="O1537">
        <v>0</v>
      </c>
    </row>
    <row r="1538" spans="3:18" x14ac:dyDescent="0.25">
      <c r="C1538" t="s">
        <v>174</v>
      </c>
      <c r="D1538" t="s">
        <v>176</v>
      </c>
      <c r="E1538">
        <v>511300</v>
      </c>
      <c r="H1538" t="s">
        <v>832</v>
      </c>
      <c r="K1538">
        <v>0</v>
      </c>
      <c r="M1538">
        <v>0</v>
      </c>
      <c r="O1538">
        <v>0</v>
      </c>
    </row>
    <row r="1539" spans="3:18" x14ac:dyDescent="0.25">
      <c r="C1539" t="s">
        <v>174</v>
      </c>
      <c r="D1539" t="s">
        <v>176</v>
      </c>
      <c r="E1539">
        <v>5510204</v>
      </c>
      <c r="H1539" t="s">
        <v>421</v>
      </c>
      <c r="K1539" s="40">
        <v>1107</v>
      </c>
      <c r="M1539" s="40">
        <v>1107</v>
      </c>
      <c r="O1539">
        <v>0</v>
      </c>
    </row>
    <row r="1540" spans="3:18" x14ac:dyDescent="0.25">
      <c r="C1540" t="s">
        <v>174</v>
      </c>
      <c r="D1540" t="s">
        <v>176</v>
      </c>
      <c r="E1540">
        <v>5510604</v>
      </c>
      <c r="H1540" t="s">
        <v>422</v>
      </c>
      <c r="K1540" s="40">
        <v>25581.41</v>
      </c>
      <c r="M1540" s="40">
        <v>2676.02</v>
      </c>
      <c r="O1540" s="40">
        <v>22905.39</v>
      </c>
      <c r="Q1540">
        <v>855.9</v>
      </c>
    </row>
    <row r="1541" spans="3:18" x14ac:dyDescent="0.25">
      <c r="C1541" t="s">
        <v>174</v>
      </c>
      <c r="D1541" t="s">
        <v>176</v>
      </c>
      <c r="E1541">
        <v>5510871</v>
      </c>
      <c r="H1541" t="s">
        <v>1746</v>
      </c>
      <c r="K1541">
        <v>0</v>
      </c>
      <c r="M1541">
        <v>0</v>
      </c>
      <c r="O1541">
        <v>0</v>
      </c>
    </row>
    <row r="1542" spans="3:18" x14ac:dyDescent="0.25">
      <c r="C1542" t="s">
        <v>174</v>
      </c>
      <c r="D1542" t="s">
        <v>176</v>
      </c>
      <c r="E1542">
        <v>5511101</v>
      </c>
      <c r="H1542" t="s">
        <v>825</v>
      </c>
      <c r="K1542">
        <v>0</v>
      </c>
      <c r="M1542">
        <v>0</v>
      </c>
      <c r="O1542">
        <v>0</v>
      </c>
    </row>
    <row r="1543" spans="3:18" x14ac:dyDescent="0.25">
      <c r="C1543" t="s">
        <v>174</v>
      </c>
      <c r="D1543" t="s">
        <v>176</v>
      </c>
      <c r="E1543">
        <v>5511200</v>
      </c>
      <c r="H1543" t="s">
        <v>423</v>
      </c>
      <c r="K1543" s="40">
        <v>20544.77</v>
      </c>
      <c r="M1543" s="40">
        <v>20173.18</v>
      </c>
      <c r="O1543">
        <v>371.59</v>
      </c>
      <c r="Q1543">
        <v>1.8</v>
      </c>
    </row>
    <row r="1544" spans="3:18" x14ac:dyDescent="0.25">
      <c r="C1544" t="s">
        <v>174</v>
      </c>
      <c r="D1544" t="s">
        <v>176</v>
      </c>
      <c r="E1544">
        <v>5511203</v>
      </c>
      <c r="H1544" t="s">
        <v>1747</v>
      </c>
      <c r="K1544">
        <v>0</v>
      </c>
      <c r="M1544">
        <v>0</v>
      </c>
      <c r="O1544">
        <v>0</v>
      </c>
    </row>
    <row r="1545" spans="3:18" x14ac:dyDescent="0.25">
      <c r="E1545" t="s">
        <v>424</v>
      </c>
      <c r="K1545" s="40">
        <v>47233.18</v>
      </c>
      <c r="M1545" s="40">
        <v>23956.2</v>
      </c>
      <c r="O1545" s="40">
        <v>23276.98</v>
      </c>
      <c r="Q1545">
        <v>97.2</v>
      </c>
      <c r="R1545" t="s">
        <v>205</v>
      </c>
    </row>
    <row r="1546" spans="3:18" x14ac:dyDescent="0.25">
      <c r="C1546" t="s">
        <v>174</v>
      </c>
      <c r="D1546" t="s">
        <v>176</v>
      </c>
      <c r="E1546">
        <v>5510107</v>
      </c>
      <c r="H1546" t="s">
        <v>425</v>
      </c>
      <c r="K1546" s="40">
        <v>18892.34</v>
      </c>
      <c r="M1546" s="40">
        <v>15354</v>
      </c>
      <c r="O1546" s="40">
        <v>3538.34</v>
      </c>
      <c r="Q1546">
        <v>23</v>
      </c>
    </row>
    <row r="1547" spans="3:18" x14ac:dyDescent="0.25">
      <c r="C1547" t="s">
        <v>174</v>
      </c>
      <c r="D1547" t="s">
        <v>176</v>
      </c>
      <c r="E1547">
        <v>5510110</v>
      </c>
      <c r="H1547" t="s">
        <v>426</v>
      </c>
      <c r="K1547" s="40">
        <v>3044</v>
      </c>
      <c r="M1547" s="40">
        <v>3044</v>
      </c>
      <c r="O1547">
        <v>0</v>
      </c>
    </row>
    <row r="1548" spans="3:18" x14ac:dyDescent="0.25">
      <c r="C1548" t="s">
        <v>174</v>
      </c>
      <c r="D1548" t="s">
        <v>176</v>
      </c>
      <c r="E1548">
        <v>5510119</v>
      </c>
      <c r="H1548" t="s">
        <v>427</v>
      </c>
      <c r="K1548" s="40">
        <v>193000</v>
      </c>
      <c r="M1548" s="40">
        <v>157500</v>
      </c>
      <c r="O1548" s="40">
        <v>35500</v>
      </c>
      <c r="Q1548">
        <v>22.5</v>
      </c>
    </row>
    <row r="1549" spans="3:18" x14ac:dyDescent="0.25">
      <c r="C1549" t="s">
        <v>174</v>
      </c>
      <c r="D1549" t="s">
        <v>176</v>
      </c>
      <c r="E1549">
        <v>5510407</v>
      </c>
      <c r="H1549" t="s">
        <v>428</v>
      </c>
      <c r="K1549" s="40">
        <v>2894.87</v>
      </c>
      <c r="M1549" s="40">
        <v>2273.6</v>
      </c>
      <c r="O1549">
        <v>621.27</v>
      </c>
      <c r="Q1549">
        <v>27.3</v>
      </c>
    </row>
    <row r="1550" spans="3:18" x14ac:dyDescent="0.25">
      <c r="C1550" t="s">
        <v>174</v>
      </c>
      <c r="D1550" t="s">
        <v>176</v>
      </c>
      <c r="E1550">
        <v>5510507</v>
      </c>
      <c r="H1550" t="s">
        <v>429</v>
      </c>
      <c r="K1550" s="40">
        <v>2130</v>
      </c>
      <c r="M1550" s="40">
        <v>1570</v>
      </c>
      <c r="O1550">
        <v>560</v>
      </c>
      <c r="Q1550">
        <v>35.700000000000003</v>
      </c>
    </row>
    <row r="1551" spans="3:18" x14ac:dyDescent="0.25">
      <c r="C1551" t="s">
        <v>174</v>
      </c>
      <c r="D1551" t="s">
        <v>176</v>
      </c>
      <c r="E1551">
        <v>5510510</v>
      </c>
      <c r="H1551" t="s">
        <v>430</v>
      </c>
      <c r="K1551" s="40">
        <v>18647.900000000001</v>
      </c>
      <c r="M1551" s="40">
        <v>14918.32</v>
      </c>
      <c r="O1551" s="40">
        <v>3729.58</v>
      </c>
      <c r="Q1551">
        <v>25</v>
      </c>
    </row>
    <row r="1552" spans="3:18" x14ac:dyDescent="0.25">
      <c r="C1552" t="s">
        <v>174</v>
      </c>
      <c r="D1552" t="s">
        <v>176</v>
      </c>
      <c r="E1552">
        <v>5510600</v>
      </c>
      <c r="H1552" t="s">
        <v>1748</v>
      </c>
      <c r="K1552">
        <v>0</v>
      </c>
      <c r="M1552">
        <v>0</v>
      </c>
      <c r="O1552">
        <v>0</v>
      </c>
    </row>
    <row r="1553" spans="3:18" x14ac:dyDescent="0.25">
      <c r="C1553" t="s">
        <v>174</v>
      </c>
      <c r="D1553" t="s">
        <v>176</v>
      </c>
      <c r="E1553">
        <v>5511207</v>
      </c>
      <c r="H1553" t="s">
        <v>1749</v>
      </c>
      <c r="K1553">
        <v>0</v>
      </c>
      <c r="M1553">
        <v>0</v>
      </c>
      <c r="O1553">
        <v>0</v>
      </c>
    </row>
    <row r="1554" spans="3:18" x14ac:dyDescent="0.25">
      <c r="K1554" s="40">
        <v>238609.11</v>
      </c>
      <c r="M1554" s="40">
        <v>194659.92</v>
      </c>
      <c r="O1554" s="40">
        <v>43949.19</v>
      </c>
      <c r="Q1554">
        <v>22.6</v>
      </c>
      <c r="R1554" t="s">
        <v>205</v>
      </c>
    </row>
    <row r="1555" spans="3:18" x14ac:dyDescent="0.25">
      <c r="C1555" t="s">
        <v>174</v>
      </c>
      <c r="D1555" t="s">
        <v>176</v>
      </c>
      <c r="E1555">
        <v>430105</v>
      </c>
      <c r="H1555" t="s">
        <v>1750</v>
      </c>
      <c r="K1555">
        <v>0</v>
      </c>
      <c r="M1555">
        <v>0</v>
      </c>
      <c r="O1555">
        <v>0</v>
      </c>
    </row>
    <row r="1556" spans="3:18" x14ac:dyDescent="0.25">
      <c r="C1556" t="s">
        <v>174</v>
      </c>
      <c r="D1556" t="s">
        <v>176</v>
      </c>
      <c r="E1556">
        <v>500100</v>
      </c>
      <c r="H1556" t="s">
        <v>843</v>
      </c>
      <c r="K1556">
        <v>0</v>
      </c>
      <c r="M1556">
        <v>0</v>
      </c>
      <c r="O1556">
        <v>0</v>
      </c>
    </row>
    <row r="1557" spans="3:18" x14ac:dyDescent="0.25">
      <c r="C1557" t="s">
        <v>174</v>
      </c>
      <c r="D1557" t="s">
        <v>176</v>
      </c>
      <c r="E1557">
        <v>500101</v>
      </c>
      <c r="H1557" t="s">
        <v>1751</v>
      </c>
      <c r="K1557">
        <v>0</v>
      </c>
      <c r="M1557">
        <v>0</v>
      </c>
      <c r="O1557">
        <v>0</v>
      </c>
    </row>
    <row r="1558" spans="3:18" x14ac:dyDescent="0.25">
      <c r="C1558" t="s">
        <v>174</v>
      </c>
      <c r="D1558" t="s">
        <v>176</v>
      </c>
      <c r="E1558">
        <v>500102</v>
      </c>
      <c r="H1558" t="s">
        <v>1752</v>
      </c>
      <c r="K1558">
        <v>0</v>
      </c>
      <c r="M1558">
        <v>0</v>
      </c>
      <c r="O1558">
        <v>0</v>
      </c>
    </row>
    <row r="1559" spans="3:18" x14ac:dyDescent="0.25">
      <c r="C1559" t="s">
        <v>174</v>
      </c>
      <c r="D1559" t="s">
        <v>176</v>
      </c>
      <c r="E1559">
        <v>500103</v>
      </c>
      <c r="H1559" t="s">
        <v>1753</v>
      </c>
      <c r="K1559">
        <v>0</v>
      </c>
      <c r="M1559">
        <v>0</v>
      </c>
      <c r="O1559">
        <v>0</v>
      </c>
    </row>
    <row r="1560" spans="3:18" x14ac:dyDescent="0.25">
      <c r="C1560" t="s">
        <v>174</v>
      </c>
      <c r="D1560" t="s">
        <v>176</v>
      </c>
      <c r="E1560">
        <v>500104</v>
      </c>
      <c r="H1560" t="s">
        <v>1754</v>
      </c>
      <c r="K1560">
        <v>0</v>
      </c>
      <c r="M1560">
        <v>0</v>
      </c>
      <c r="O1560">
        <v>0</v>
      </c>
    </row>
    <row r="1561" spans="3:18" x14ac:dyDescent="0.25">
      <c r="C1561" t="s">
        <v>174</v>
      </c>
      <c r="D1561" t="s">
        <v>176</v>
      </c>
      <c r="E1561">
        <v>500105</v>
      </c>
      <c r="H1561" t="s">
        <v>1755</v>
      </c>
      <c r="K1561">
        <v>0</v>
      </c>
      <c r="M1561">
        <v>0</v>
      </c>
      <c r="O1561">
        <v>0</v>
      </c>
    </row>
    <row r="1562" spans="3:18" x14ac:dyDescent="0.25">
      <c r="C1562" t="s">
        <v>174</v>
      </c>
      <c r="D1562" t="s">
        <v>176</v>
      </c>
      <c r="E1562">
        <v>500106</v>
      </c>
      <c r="H1562" t="s">
        <v>1756</v>
      </c>
      <c r="K1562">
        <v>0</v>
      </c>
      <c r="M1562">
        <v>0</v>
      </c>
      <c r="O1562">
        <v>0</v>
      </c>
    </row>
    <row r="1563" spans="3:18" x14ac:dyDescent="0.25">
      <c r="C1563" t="s">
        <v>174</v>
      </c>
      <c r="D1563" t="s">
        <v>176</v>
      </c>
      <c r="E1563">
        <v>500108</v>
      </c>
      <c r="H1563" t="s">
        <v>1757</v>
      </c>
      <c r="K1563">
        <v>0</v>
      </c>
      <c r="M1563">
        <v>0</v>
      </c>
      <c r="O1563">
        <v>0</v>
      </c>
    </row>
    <row r="1564" spans="3:18" x14ac:dyDescent="0.25">
      <c r="C1564" t="s">
        <v>174</v>
      </c>
      <c r="D1564" t="s">
        <v>176</v>
      </c>
      <c r="E1564">
        <v>500109</v>
      </c>
      <c r="H1564" t="s">
        <v>844</v>
      </c>
      <c r="K1564">
        <v>0</v>
      </c>
      <c r="M1564">
        <v>0</v>
      </c>
      <c r="O1564">
        <v>0</v>
      </c>
    </row>
    <row r="1565" spans="3:18" x14ac:dyDescent="0.25">
      <c r="C1565" t="s">
        <v>174</v>
      </c>
      <c r="D1565" t="s">
        <v>176</v>
      </c>
      <c r="E1565">
        <v>5500100</v>
      </c>
      <c r="H1565" t="s">
        <v>431</v>
      </c>
      <c r="K1565" s="40">
        <v>17226088.620000001</v>
      </c>
      <c r="M1565" s="40">
        <v>13572743.84</v>
      </c>
      <c r="O1565" s="40">
        <v>3653344.78</v>
      </c>
      <c r="Q1565">
        <v>26.9</v>
      </c>
    </row>
    <row r="1566" spans="3:18" x14ac:dyDescent="0.25">
      <c r="C1566" t="s">
        <v>174</v>
      </c>
      <c r="D1566" t="s">
        <v>176</v>
      </c>
      <c r="E1566">
        <v>5500109</v>
      </c>
      <c r="H1566" t="s">
        <v>1758</v>
      </c>
      <c r="K1566">
        <v>0</v>
      </c>
      <c r="M1566">
        <v>0</v>
      </c>
      <c r="O1566">
        <v>0</v>
      </c>
    </row>
    <row r="1567" spans="3:18" x14ac:dyDescent="0.25">
      <c r="C1567" t="s">
        <v>174</v>
      </c>
      <c r="D1567" t="s">
        <v>176</v>
      </c>
      <c r="E1567">
        <v>5500113</v>
      </c>
      <c r="H1567" t="s">
        <v>1759</v>
      </c>
      <c r="K1567">
        <v>0</v>
      </c>
      <c r="M1567">
        <v>0</v>
      </c>
      <c r="O1567">
        <v>0</v>
      </c>
    </row>
    <row r="1568" spans="3:18" x14ac:dyDescent="0.25">
      <c r="C1568" t="s">
        <v>174</v>
      </c>
      <c r="D1568" t="s">
        <v>176</v>
      </c>
      <c r="E1568">
        <v>5500116</v>
      </c>
      <c r="H1568" t="s">
        <v>432</v>
      </c>
      <c r="K1568" s="40">
        <v>326877.68</v>
      </c>
      <c r="M1568" s="40">
        <v>263943.44</v>
      </c>
      <c r="O1568" s="40">
        <v>62934.239999999998</v>
      </c>
      <c r="Q1568">
        <v>23.8</v>
      </c>
    </row>
    <row r="1569" spans="3:17" x14ac:dyDescent="0.25">
      <c r="C1569" t="s">
        <v>174</v>
      </c>
      <c r="D1569" t="s">
        <v>176</v>
      </c>
      <c r="E1569">
        <v>5500119</v>
      </c>
      <c r="H1569" t="s">
        <v>433</v>
      </c>
      <c r="K1569" s="40">
        <v>309274.42</v>
      </c>
      <c r="M1569" s="40">
        <v>309274.42</v>
      </c>
      <c r="O1569">
        <v>0</v>
      </c>
    </row>
    <row r="1570" spans="3:17" x14ac:dyDescent="0.25">
      <c r="C1570" t="s">
        <v>174</v>
      </c>
      <c r="D1570" t="s">
        <v>176</v>
      </c>
      <c r="E1570">
        <v>5500300</v>
      </c>
      <c r="H1570" t="s">
        <v>434</v>
      </c>
      <c r="K1570" s="40">
        <v>27269.4</v>
      </c>
      <c r="M1570" s="40">
        <v>21171.61</v>
      </c>
      <c r="O1570" s="40">
        <v>6097.79</v>
      </c>
      <c r="Q1570">
        <v>28.8</v>
      </c>
    </row>
    <row r="1571" spans="3:17" x14ac:dyDescent="0.25">
      <c r="C1571" t="s">
        <v>174</v>
      </c>
      <c r="D1571" t="s">
        <v>176</v>
      </c>
      <c r="E1571">
        <v>5500301</v>
      </c>
      <c r="H1571" t="s">
        <v>435</v>
      </c>
      <c r="K1571" s="40">
        <v>146631.07</v>
      </c>
      <c r="M1571" s="40">
        <v>118363.64</v>
      </c>
      <c r="O1571" s="40">
        <v>28267.43</v>
      </c>
      <c r="Q1571">
        <v>23.9</v>
      </c>
    </row>
    <row r="1572" spans="3:17" x14ac:dyDescent="0.25">
      <c r="C1572" t="s">
        <v>174</v>
      </c>
      <c r="D1572" t="s">
        <v>176</v>
      </c>
      <c r="E1572">
        <v>5500303</v>
      </c>
      <c r="H1572" t="s">
        <v>436</v>
      </c>
      <c r="K1572" s="40">
        <v>1148.81</v>
      </c>
      <c r="M1572">
        <v>908.43</v>
      </c>
      <c r="O1572">
        <v>240.38</v>
      </c>
      <c r="Q1572">
        <v>26.5</v>
      </c>
    </row>
    <row r="1573" spans="3:17" x14ac:dyDescent="0.25">
      <c r="C1573" t="s">
        <v>174</v>
      </c>
      <c r="D1573" t="s">
        <v>176</v>
      </c>
      <c r="E1573">
        <v>5500304</v>
      </c>
      <c r="H1573" t="s">
        <v>437</v>
      </c>
      <c r="K1573" s="40">
        <v>2445.4299999999998</v>
      </c>
      <c r="M1573" s="40">
        <v>1928.08</v>
      </c>
      <c r="O1573">
        <v>517.35</v>
      </c>
      <c r="Q1573">
        <v>26.8</v>
      </c>
    </row>
    <row r="1574" spans="3:17" x14ac:dyDescent="0.25">
      <c r="C1574" t="s">
        <v>174</v>
      </c>
      <c r="D1574" t="s">
        <v>176</v>
      </c>
      <c r="E1574">
        <v>5500305</v>
      </c>
      <c r="H1574" t="s">
        <v>438</v>
      </c>
      <c r="K1574" s="40">
        <v>122854.18</v>
      </c>
      <c r="M1574" s="40">
        <v>81833.289999999994</v>
      </c>
      <c r="O1574" s="40">
        <v>41020.89</v>
      </c>
      <c r="Q1574">
        <v>50.1</v>
      </c>
    </row>
    <row r="1575" spans="3:17" x14ac:dyDescent="0.25">
      <c r="C1575" t="s">
        <v>174</v>
      </c>
      <c r="D1575" t="s">
        <v>176</v>
      </c>
      <c r="E1575">
        <v>5500306</v>
      </c>
      <c r="H1575" t="s">
        <v>1760</v>
      </c>
      <c r="K1575">
        <v>0</v>
      </c>
      <c r="M1575">
        <v>0</v>
      </c>
      <c r="O1575">
        <v>0</v>
      </c>
    </row>
    <row r="1576" spans="3:17" x14ac:dyDescent="0.25">
      <c r="C1576" t="s">
        <v>174</v>
      </c>
      <c r="D1576" t="s">
        <v>176</v>
      </c>
      <c r="E1576">
        <v>5500307</v>
      </c>
      <c r="H1576" t="s">
        <v>439</v>
      </c>
      <c r="K1576" s="40">
        <v>8855.77</v>
      </c>
      <c r="M1576" s="40">
        <v>6659.9</v>
      </c>
      <c r="O1576" s="40">
        <v>2195.87</v>
      </c>
      <c r="Q1576">
        <v>33</v>
      </c>
    </row>
    <row r="1577" spans="3:17" x14ac:dyDescent="0.25">
      <c r="C1577" t="s">
        <v>174</v>
      </c>
      <c r="D1577" t="s">
        <v>176</v>
      </c>
      <c r="E1577">
        <v>5500400</v>
      </c>
      <c r="H1577" t="s">
        <v>440</v>
      </c>
      <c r="K1577" s="40">
        <v>807626.02</v>
      </c>
      <c r="M1577" s="40">
        <v>532534.26</v>
      </c>
      <c r="O1577" s="40">
        <v>275091.76</v>
      </c>
      <c r="Q1577">
        <v>51.7</v>
      </c>
    </row>
    <row r="1578" spans="3:17" x14ac:dyDescent="0.25">
      <c r="C1578" t="s">
        <v>174</v>
      </c>
      <c r="D1578" t="s">
        <v>176</v>
      </c>
      <c r="E1578">
        <v>5500500</v>
      </c>
      <c r="H1578" t="s">
        <v>1761</v>
      </c>
      <c r="K1578">
        <v>0</v>
      </c>
      <c r="M1578">
        <v>0</v>
      </c>
      <c r="O1578">
        <v>0</v>
      </c>
    </row>
    <row r="1579" spans="3:17" x14ac:dyDescent="0.25">
      <c r="C1579" t="s">
        <v>174</v>
      </c>
      <c r="D1579" t="s">
        <v>176</v>
      </c>
      <c r="E1579">
        <v>5500501</v>
      </c>
      <c r="H1579" t="s">
        <v>441</v>
      </c>
      <c r="K1579" s="40">
        <v>55343.5</v>
      </c>
      <c r="M1579" s="40">
        <v>44274.8</v>
      </c>
      <c r="O1579" s="40">
        <v>11068.7</v>
      </c>
      <c r="Q1579">
        <v>25</v>
      </c>
    </row>
    <row r="1580" spans="3:17" x14ac:dyDescent="0.25">
      <c r="C1580" t="s">
        <v>174</v>
      </c>
      <c r="D1580" t="s">
        <v>176</v>
      </c>
      <c r="E1580">
        <v>5510606</v>
      </c>
      <c r="H1580" t="s">
        <v>442</v>
      </c>
      <c r="K1580" s="40">
        <v>375688.18</v>
      </c>
      <c r="M1580" s="40">
        <v>316491.3</v>
      </c>
      <c r="O1580" s="40">
        <v>59196.88</v>
      </c>
      <c r="Q1580">
        <v>18.7</v>
      </c>
    </row>
    <row r="1581" spans="3:17" x14ac:dyDescent="0.25">
      <c r="C1581" t="s">
        <v>174</v>
      </c>
      <c r="D1581" t="s">
        <v>176</v>
      </c>
      <c r="E1581">
        <v>5510607</v>
      </c>
      <c r="H1581" t="s">
        <v>1762</v>
      </c>
      <c r="K1581">
        <v>0</v>
      </c>
      <c r="M1581">
        <v>0</v>
      </c>
      <c r="O1581">
        <v>0</v>
      </c>
    </row>
    <row r="1582" spans="3:17" x14ac:dyDescent="0.25">
      <c r="C1582" t="s">
        <v>174</v>
      </c>
      <c r="D1582" t="s">
        <v>176</v>
      </c>
      <c r="E1582">
        <v>5510608</v>
      </c>
      <c r="H1582" t="s">
        <v>1763</v>
      </c>
      <c r="K1582">
        <v>0</v>
      </c>
      <c r="M1582">
        <v>0</v>
      </c>
      <c r="O1582">
        <v>0</v>
      </c>
    </row>
    <row r="1583" spans="3:17" x14ac:dyDescent="0.25">
      <c r="C1583" t="s">
        <v>174</v>
      </c>
      <c r="D1583" t="s">
        <v>176</v>
      </c>
      <c r="E1583">
        <v>5511201</v>
      </c>
      <c r="H1583" t="s">
        <v>443</v>
      </c>
      <c r="K1583" s="40">
        <v>10500</v>
      </c>
      <c r="M1583" s="40">
        <v>10000</v>
      </c>
      <c r="O1583">
        <v>500</v>
      </c>
      <c r="Q1583">
        <v>5</v>
      </c>
    </row>
    <row r="1584" spans="3:17" x14ac:dyDescent="0.25">
      <c r="C1584" t="s">
        <v>174</v>
      </c>
      <c r="D1584" t="s">
        <v>176</v>
      </c>
      <c r="E1584">
        <v>5540000</v>
      </c>
      <c r="H1584" t="s">
        <v>444</v>
      </c>
      <c r="K1584" s="40">
        <v>10720.39</v>
      </c>
      <c r="M1584" s="40">
        <v>10307.290000000001</v>
      </c>
      <c r="O1584">
        <v>413.1</v>
      </c>
      <c r="Q1584">
        <v>4</v>
      </c>
    </row>
    <row r="1585" spans="3:18" x14ac:dyDescent="0.25">
      <c r="C1585" t="s">
        <v>174</v>
      </c>
      <c r="D1585" t="s">
        <v>176</v>
      </c>
      <c r="E1585">
        <v>5540001</v>
      </c>
      <c r="H1585" t="s">
        <v>445</v>
      </c>
      <c r="K1585" s="40">
        <v>1025430.89</v>
      </c>
      <c r="M1585" s="40">
        <v>985916.64</v>
      </c>
      <c r="O1585" s="40">
        <v>39514.25</v>
      </c>
      <c r="Q1585">
        <v>4</v>
      </c>
    </row>
    <row r="1586" spans="3:18" x14ac:dyDescent="0.25">
      <c r="C1586" t="s">
        <v>174</v>
      </c>
      <c r="D1586" t="s">
        <v>176</v>
      </c>
      <c r="E1586">
        <v>5540008</v>
      </c>
      <c r="H1586" t="s">
        <v>1764</v>
      </c>
      <c r="K1586">
        <v>0</v>
      </c>
      <c r="M1586">
        <v>0</v>
      </c>
      <c r="O1586">
        <v>0</v>
      </c>
    </row>
    <row r="1587" spans="3:18" x14ac:dyDescent="0.25">
      <c r="C1587" t="s">
        <v>174</v>
      </c>
      <c r="D1587" t="s">
        <v>176</v>
      </c>
      <c r="E1587">
        <v>5540009</v>
      </c>
      <c r="H1587" t="s">
        <v>444</v>
      </c>
      <c r="K1587">
        <v>0</v>
      </c>
      <c r="M1587">
        <v>0</v>
      </c>
      <c r="O1587">
        <v>0</v>
      </c>
    </row>
    <row r="1588" spans="3:18" x14ac:dyDescent="0.25">
      <c r="C1588" t="s">
        <v>174</v>
      </c>
      <c r="D1588" t="s">
        <v>176</v>
      </c>
      <c r="E1588">
        <v>5540010</v>
      </c>
      <c r="H1588" t="s">
        <v>1765</v>
      </c>
      <c r="K1588">
        <v>0</v>
      </c>
      <c r="M1588">
        <v>0</v>
      </c>
      <c r="O1588">
        <v>0</v>
      </c>
    </row>
    <row r="1589" spans="3:18" x14ac:dyDescent="0.25">
      <c r="C1589" t="s">
        <v>174</v>
      </c>
      <c r="D1589" t="s">
        <v>176</v>
      </c>
      <c r="E1589">
        <v>5540050</v>
      </c>
      <c r="H1589" t="s">
        <v>1766</v>
      </c>
      <c r="K1589">
        <v>0</v>
      </c>
      <c r="M1589">
        <v>0</v>
      </c>
      <c r="O1589">
        <v>0</v>
      </c>
    </row>
    <row r="1590" spans="3:18" x14ac:dyDescent="0.25">
      <c r="C1590" t="s">
        <v>174</v>
      </c>
      <c r="D1590" t="s">
        <v>176</v>
      </c>
      <c r="E1590">
        <v>5540051</v>
      </c>
      <c r="H1590" t="s">
        <v>1767</v>
      </c>
      <c r="K1590">
        <v>0</v>
      </c>
      <c r="M1590">
        <v>0</v>
      </c>
      <c r="O1590">
        <v>0</v>
      </c>
    </row>
    <row r="1591" spans="3:18" x14ac:dyDescent="0.25">
      <c r="C1591" t="s">
        <v>174</v>
      </c>
      <c r="D1591" t="s">
        <v>176</v>
      </c>
      <c r="E1591">
        <v>5540052</v>
      </c>
      <c r="H1591" t="s">
        <v>1768</v>
      </c>
      <c r="K1591">
        <v>0</v>
      </c>
      <c r="M1591">
        <v>0</v>
      </c>
      <c r="O1591">
        <v>0</v>
      </c>
    </row>
    <row r="1592" spans="3:18" x14ac:dyDescent="0.25">
      <c r="C1592" t="s">
        <v>174</v>
      </c>
      <c r="D1592" t="s">
        <v>176</v>
      </c>
      <c r="E1592">
        <v>5540053</v>
      </c>
      <c r="H1592" t="s">
        <v>1769</v>
      </c>
      <c r="K1592">
        <v>0</v>
      </c>
      <c r="M1592">
        <v>0</v>
      </c>
      <c r="O1592">
        <v>0</v>
      </c>
    </row>
    <row r="1593" spans="3:18" x14ac:dyDescent="0.25">
      <c r="C1593" t="s">
        <v>174</v>
      </c>
      <c r="D1593" t="s">
        <v>176</v>
      </c>
      <c r="E1593">
        <v>5540054</v>
      </c>
      <c r="H1593" t="s">
        <v>1770</v>
      </c>
      <c r="K1593">
        <v>0</v>
      </c>
      <c r="M1593">
        <v>0</v>
      </c>
      <c r="O1593">
        <v>0</v>
      </c>
    </row>
    <row r="1594" spans="3:18" x14ac:dyDescent="0.25">
      <c r="C1594" t="s">
        <v>174</v>
      </c>
      <c r="D1594" t="s">
        <v>176</v>
      </c>
      <c r="E1594">
        <v>5540055</v>
      </c>
      <c r="H1594" t="s">
        <v>1771</v>
      </c>
      <c r="K1594">
        <v>0</v>
      </c>
      <c r="M1594">
        <v>0</v>
      </c>
      <c r="O1594">
        <v>0</v>
      </c>
    </row>
    <row r="1595" spans="3:18" x14ac:dyDescent="0.25">
      <c r="E1595" t="s">
        <v>446</v>
      </c>
      <c r="K1595" s="40">
        <v>20456754.359999999</v>
      </c>
      <c r="M1595" s="40">
        <v>16276350.939999999</v>
      </c>
      <c r="O1595" s="40">
        <v>4180403.42</v>
      </c>
      <c r="Q1595">
        <v>25.7</v>
      </c>
      <c r="R1595" t="s">
        <v>205</v>
      </c>
    </row>
    <row r="1596" spans="3:18" x14ac:dyDescent="0.25">
      <c r="C1596" t="s">
        <v>174</v>
      </c>
      <c r="D1596" t="s">
        <v>176</v>
      </c>
      <c r="E1596">
        <v>420709</v>
      </c>
      <c r="H1596" t="s">
        <v>447</v>
      </c>
      <c r="K1596">
        <v>0</v>
      </c>
      <c r="M1596">
        <v>0</v>
      </c>
      <c r="O1596">
        <v>0</v>
      </c>
    </row>
    <row r="1597" spans="3:18" x14ac:dyDescent="0.25">
      <c r="C1597" t="s">
        <v>174</v>
      </c>
      <c r="D1597" t="s">
        <v>176</v>
      </c>
      <c r="E1597">
        <v>420710</v>
      </c>
      <c r="H1597" t="s">
        <v>448</v>
      </c>
      <c r="K1597">
        <v>0</v>
      </c>
      <c r="M1597">
        <v>0</v>
      </c>
      <c r="O1597">
        <v>0</v>
      </c>
    </row>
    <row r="1598" spans="3:18" x14ac:dyDescent="0.25">
      <c r="C1598" t="s">
        <v>174</v>
      </c>
      <c r="D1598" t="s">
        <v>176</v>
      </c>
      <c r="E1598">
        <v>4420709</v>
      </c>
      <c r="H1598" t="s">
        <v>447</v>
      </c>
      <c r="K1598" s="40">
        <v>134557.85999999999</v>
      </c>
      <c r="M1598" s="40">
        <v>14534970.42</v>
      </c>
      <c r="O1598" s="40">
        <v>-14400412.560000001</v>
      </c>
      <c r="Q1598">
        <v>-99.1</v>
      </c>
    </row>
    <row r="1599" spans="3:18" x14ac:dyDescent="0.25">
      <c r="C1599" t="s">
        <v>174</v>
      </c>
      <c r="D1599" t="s">
        <v>176</v>
      </c>
      <c r="E1599">
        <v>4420710</v>
      </c>
      <c r="H1599" t="s">
        <v>448</v>
      </c>
      <c r="K1599" s="40">
        <v>-4938419.93</v>
      </c>
      <c r="M1599" s="40">
        <v>-5973922.5899999999</v>
      </c>
      <c r="O1599" s="40">
        <v>1035502.66</v>
      </c>
      <c r="Q1599">
        <v>17.3</v>
      </c>
    </row>
    <row r="1600" spans="3:18" x14ac:dyDescent="0.25">
      <c r="C1600" t="s">
        <v>174</v>
      </c>
      <c r="D1600" t="s">
        <v>176</v>
      </c>
      <c r="E1600">
        <v>4420719</v>
      </c>
      <c r="H1600" t="s">
        <v>1772</v>
      </c>
      <c r="K1600">
        <v>0</v>
      </c>
      <c r="M1600">
        <v>0</v>
      </c>
      <c r="O1600">
        <v>0</v>
      </c>
    </row>
    <row r="1601" spans="3:18" x14ac:dyDescent="0.25">
      <c r="C1601" t="s">
        <v>174</v>
      </c>
      <c r="D1601" t="s">
        <v>176</v>
      </c>
      <c r="E1601">
        <v>4420730</v>
      </c>
      <c r="H1601" t="s">
        <v>1773</v>
      </c>
      <c r="K1601">
        <v>0</v>
      </c>
      <c r="M1601">
        <v>0</v>
      </c>
      <c r="O1601">
        <v>0</v>
      </c>
    </row>
    <row r="1602" spans="3:18" x14ac:dyDescent="0.25">
      <c r="C1602" t="s">
        <v>174</v>
      </c>
      <c r="D1602" t="s">
        <v>176</v>
      </c>
      <c r="E1602">
        <v>5510505</v>
      </c>
      <c r="H1602" t="s">
        <v>449</v>
      </c>
      <c r="K1602" s="40">
        <v>43157.55</v>
      </c>
      <c r="M1602">
        <v>0</v>
      </c>
      <c r="O1602" s="40">
        <v>43157.55</v>
      </c>
    </row>
    <row r="1603" spans="3:18" x14ac:dyDescent="0.25">
      <c r="E1603" t="s">
        <v>450</v>
      </c>
      <c r="K1603" s="40">
        <v>-4760704.5199999996</v>
      </c>
      <c r="M1603" s="40">
        <v>8561047.8300000001</v>
      </c>
      <c r="O1603" s="40">
        <v>-13321752.35</v>
      </c>
      <c r="Q1603">
        <v>-155.6</v>
      </c>
      <c r="R1603" t="s">
        <v>205</v>
      </c>
    </row>
    <row r="1604" spans="3:18" x14ac:dyDescent="0.25">
      <c r="C1604" t="s">
        <v>174</v>
      </c>
      <c r="D1604" t="s">
        <v>176</v>
      </c>
      <c r="E1604">
        <v>420712</v>
      </c>
      <c r="H1604" t="s">
        <v>447</v>
      </c>
      <c r="K1604">
        <v>0</v>
      </c>
      <c r="M1604">
        <v>0</v>
      </c>
      <c r="O1604">
        <v>0</v>
      </c>
    </row>
    <row r="1605" spans="3:18" x14ac:dyDescent="0.25">
      <c r="C1605" t="s">
        <v>174</v>
      </c>
      <c r="D1605" t="s">
        <v>176</v>
      </c>
      <c r="E1605">
        <v>420713</v>
      </c>
      <c r="H1605" t="s">
        <v>448</v>
      </c>
      <c r="K1605">
        <v>0</v>
      </c>
      <c r="M1605">
        <v>0</v>
      </c>
      <c r="O1605">
        <v>0</v>
      </c>
    </row>
    <row r="1606" spans="3:18" x14ac:dyDescent="0.25">
      <c r="C1606" t="s">
        <v>174</v>
      </c>
      <c r="D1606" t="s">
        <v>176</v>
      </c>
      <c r="E1606">
        <v>420714</v>
      </c>
      <c r="H1606" t="s">
        <v>448</v>
      </c>
      <c r="K1606">
        <v>0</v>
      </c>
      <c r="M1606">
        <v>0</v>
      </c>
      <c r="O1606">
        <v>0</v>
      </c>
    </row>
    <row r="1607" spans="3:18" x14ac:dyDescent="0.25">
      <c r="C1607" t="s">
        <v>174</v>
      </c>
      <c r="D1607" t="s">
        <v>176</v>
      </c>
      <c r="E1607">
        <v>4420712</v>
      </c>
      <c r="H1607" t="s">
        <v>1774</v>
      </c>
      <c r="K1607">
        <v>0</v>
      </c>
      <c r="M1607">
        <v>0</v>
      </c>
      <c r="O1607">
        <v>0</v>
      </c>
    </row>
    <row r="1608" spans="3:18" x14ac:dyDescent="0.25">
      <c r="C1608" t="s">
        <v>174</v>
      </c>
      <c r="D1608" t="s">
        <v>176</v>
      </c>
      <c r="E1608">
        <v>4420713</v>
      </c>
      <c r="H1608" t="s">
        <v>451</v>
      </c>
      <c r="K1608" s="40">
        <v>21046335.18</v>
      </c>
      <c r="M1608" s="40">
        <v>2036197.41</v>
      </c>
      <c r="O1608" s="40">
        <v>19010137.77</v>
      </c>
      <c r="Q1608">
        <v>933.6</v>
      </c>
    </row>
    <row r="1609" spans="3:18" x14ac:dyDescent="0.25">
      <c r="C1609" t="s">
        <v>174</v>
      </c>
      <c r="D1609" t="s">
        <v>176</v>
      </c>
      <c r="E1609">
        <v>4420725</v>
      </c>
      <c r="H1609" t="s">
        <v>1775</v>
      </c>
      <c r="K1609">
        <v>0</v>
      </c>
      <c r="M1609">
        <v>0</v>
      </c>
      <c r="O1609">
        <v>0</v>
      </c>
    </row>
    <row r="1610" spans="3:18" x14ac:dyDescent="0.25">
      <c r="C1610" t="s">
        <v>174</v>
      </c>
      <c r="D1610" t="s">
        <v>176</v>
      </c>
      <c r="E1610">
        <v>4420726</v>
      </c>
      <c r="H1610" t="s">
        <v>452</v>
      </c>
      <c r="K1610" s="40">
        <v>-3804843.42</v>
      </c>
      <c r="M1610" s="40">
        <v>-3370527.4</v>
      </c>
      <c r="O1610" s="40">
        <v>-434316.02</v>
      </c>
      <c r="Q1610">
        <v>-12.9</v>
      </c>
    </row>
    <row r="1611" spans="3:18" x14ac:dyDescent="0.25">
      <c r="E1611" t="s">
        <v>453</v>
      </c>
      <c r="K1611" s="40">
        <v>17241491.760000002</v>
      </c>
      <c r="M1611" s="40">
        <v>-1334329.99</v>
      </c>
      <c r="O1611" s="40">
        <v>18575821.75</v>
      </c>
      <c r="Q1611">
        <v>1392.1</v>
      </c>
      <c r="R1611" t="s">
        <v>205</v>
      </c>
    </row>
    <row r="1612" spans="3:18" x14ac:dyDescent="0.25">
      <c r="E1612" t="s">
        <v>454</v>
      </c>
      <c r="K1612" s="40">
        <v>33451383.890000001</v>
      </c>
      <c r="M1612" s="40">
        <v>23721684.899999999</v>
      </c>
      <c r="O1612" s="40">
        <v>9729698.9900000002</v>
      </c>
      <c r="Q1612">
        <v>41</v>
      </c>
      <c r="R1612" t="s">
        <v>201</v>
      </c>
    </row>
    <row r="1613" spans="3:18" x14ac:dyDescent="0.25">
      <c r="E1613" t="s">
        <v>455</v>
      </c>
      <c r="K1613" s="40">
        <v>-48364950.039999999</v>
      </c>
      <c r="M1613" s="40">
        <v>-42733714.090000004</v>
      </c>
      <c r="O1613" s="40">
        <v>-5631235.9500000002</v>
      </c>
      <c r="Q1613">
        <v>-13.2</v>
      </c>
      <c r="R1613" t="s">
        <v>325</v>
      </c>
    </row>
    <row r="1615" spans="3:18" x14ac:dyDescent="0.25">
      <c r="E1615" t="s">
        <v>456</v>
      </c>
    </row>
    <row r="1616" spans="3:18" x14ac:dyDescent="0.25">
      <c r="C1616" t="s">
        <v>174</v>
      </c>
      <c r="D1616" t="s">
        <v>176</v>
      </c>
      <c r="E1616">
        <v>430103</v>
      </c>
      <c r="H1616" t="s">
        <v>1776</v>
      </c>
      <c r="K1616">
        <v>0</v>
      </c>
      <c r="M1616">
        <v>0</v>
      </c>
      <c r="O1616">
        <v>0</v>
      </c>
    </row>
    <row r="1617" spans="3:18" x14ac:dyDescent="0.25">
      <c r="C1617" t="s">
        <v>174</v>
      </c>
      <c r="D1617" t="s">
        <v>176</v>
      </c>
      <c r="E1617">
        <v>511420</v>
      </c>
      <c r="H1617" t="s">
        <v>1777</v>
      </c>
      <c r="K1617">
        <v>0</v>
      </c>
      <c r="M1617">
        <v>0</v>
      </c>
      <c r="O1617">
        <v>0</v>
      </c>
    </row>
    <row r="1618" spans="3:18" x14ac:dyDescent="0.25">
      <c r="C1618" t="s">
        <v>174</v>
      </c>
      <c r="D1618" t="s">
        <v>176</v>
      </c>
      <c r="E1618">
        <v>511421</v>
      </c>
      <c r="H1618" t="s">
        <v>1778</v>
      </c>
      <c r="K1618">
        <v>0</v>
      </c>
      <c r="M1618">
        <v>0</v>
      </c>
      <c r="O1618">
        <v>0</v>
      </c>
    </row>
    <row r="1619" spans="3:18" x14ac:dyDescent="0.25">
      <c r="C1619" t="s">
        <v>174</v>
      </c>
      <c r="D1619" t="s">
        <v>176</v>
      </c>
      <c r="E1619">
        <v>4430103</v>
      </c>
      <c r="H1619" t="s">
        <v>1776</v>
      </c>
      <c r="K1619">
        <v>0</v>
      </c>
      <c r="M1619">
        <v>0</v>
      </c>
      <c r="O1619">
        <v>0</v>
      </c>
    </row>
    <row r="1620" spans="3:18" x14ac:dyDescent="0.25">
      <c r="C1620" t="s">
        <v>174</v>
      </c>
      <c r="D1620" t="s">
        <v>176</v>
      </c>
      <c r="E1620">
        <v>5511420</v>
      </c>
      <c r="H1620" t="s">
        <v>1779</v>
      </c>
      <c r="K1620">
        <v>0</v>
      </c>
      <c r="M1620">
        <v>0</v>
      </c>
      <c r="O1620">
        <v>0</v>
      </c>
    </row>
    <row r="1621" spans="3:18" x14ac:dyDescent="0.25">
      <c r="C1621" t="s">
        <v>174</v>
      </c>
      <c r="D1621" t="s">
        <v>176</v>
      </c>
      <c r="E1621">
        <v>5511421</v>
      </c>
      <c r="H1621" t="s">
        <v>1780</v>
      </c>
      <c r="K1621">
        <v>0</v>
      </c>
      <c r="M1621">
        <v>0</v>
      </c>
      <c r="O1621">
        <v>0</v>
      </c>
    </row>
    <row r="1622" spans="3:18" x14ac:dyDescent="0.25">
      <c r="C1622" t="s">
        <v>174</v>
      </c>
      <c r="D1622" t="s">
        <v>176</v>
      </c>
      <c r="E1622">
        <v>5511422</v>
      </c>
      <c r="H1622" t="s">
        <v>1464</v>
      </c>
      <c r="K1622">
        <v>0</v>
      </c>
      <c r="M1622">
        <v>0</v>
      </c>
      <c r="O1622">
        <v>0</v>
      </c>
    </row>
    <row r="1623" spans="3:18" x14ac:dyDescent="0.25">
      <c r="C1623" t="s">
        <v>174</v>
      </c>
      <c r="D1623" t="s">
        <v>176</v>
      </c>
      <c r="E1623">
        <v>5511424</v>
      </c>
      <c r="H1623" t="s">
        <v>457</v>
      </c>
      <c r="K1623" s="40">
        <v>-24612455.98</v>
      </c>
      <c r="M1623" s="40">
        <v>-24681051.670000002</v>
      </c>
      <c r="O1623" s="40">
        <v>68595.69</v>
      </c>
      <c r="Q1623">
        <v>0.3</v>
      </c>
    </row>
    <row r="1624" spans="3:18" x14ac:dyDescent="0.25">
      <c r="E1624" t="s">
        <v>458</v>
      </c>
      <c r="K1624" s="40">
        <v>-24612455.98</v>
      </c>
      <c r="M1624" s="40">
        <v>-24681051.670000002</v>
      </c>
      <c r="O1624" s="40">
        <v>68595.69</v>
      </c>
      <c r="Q1624">
        <v>0.3</v>
      </c>
      <c r="R1624" t="s">
        <v>201</v>
      </c>
    </row>
    <row r="1625" spans="3:18" x14ac:dyDescent="0.25">
      <c r="C1625" t="s">
        <v>174</v>
      </c>
      <c r="D1625" t="s">
        <v>176</v>
      </c>
      <c r="E1625">
        <v>5511425</v>
      </c>
      <c r="H1625" t="s">
        <v>459</v>
      </c>
      <c r="K1625" s="40">
        <v>897808.32</v>
      </c>
      <c r="M1625" s="40">
        <v>3589846.2</v>
      </c>
      <c r="O1625" s="40">
        <v>-2692037.88</v>
      </c>
      <c r="Q1625">
        <v>-75</v>
      </c>
    </row>
    <row r="1626" spans="3:18" x14ac:dyDescent="0.25">
      <c r="C1626" t="s">
        <v>174</v>
      </c>
      <c r="D1626" t="s">
        <v>176</v>
      </c>
      <c r="E1626">
        <v>5511426</v>
      </c>
      <c r="H1626" t="s">
        <v>288</v>
      </c>
      <c r="K1626" s="40">
        <v>-56002</v>
      </c>
      <c r="M1626" s="40">
        <v>-62626.33</v>
      </c>
      <c r="O1626" s="40">
        <v>6624.33</v>
      </c>
      <c r="Q1626">
        <v>10.6</v>
      </c>
    </row>
    <row r="1627" spans="3:18" x14ac:dyDescent="0.25">
      <c r="C1627" t="s">
        <v>174</v>
      </c>
      <c r="D1627" t="s">
        <v>176</v>
      </c>
      <c r="E1627">
        <v>5511427</v>
      </c>
      <c r="H1627" t="s">
        <v>855</v>
      </c>
      <c r="K1627">
        <v>0</v>
      </c>
      <c r="M1627">
        <v>0</v>
      </c>
      <c r="O1627">
        <v>0</v>
      </c>
    </row>
    <row r="1628" spans="3:18" x14ac:dyDescent="0.25">
      <c r="E1628" t="s">
        <v>460</v>
      </c>
      <c r="K1628" s="40">
        <v>841806.32</v>
      </c>
      <c r="M1628" s="40">
        <v>3527219.87</v>
      </c>
      <c r="O1628" s="40">
        <v>-2685413.55</v>
      </c>
      <c r="Q1628">
        <v>-76.099999999999994</v>
      </c>
      <c r="R1628" t="s">
        <v>201</v>
      </c>
    </row>
    <row r="1629" spans="3:18" x14ac:dyDescent="0.25">
      <c r="C1629" t="s">
        <v>174</v>
      </c>
      <c r="D1629" t="s">
        <v>176</v>
      </c>
      <c r="E1629">
        <v>511410</v>
      </c>
      <c r="H1629" t="s">
        <v>856</v>
      </c>
      <c r="K1629">
        <v>0</v>
      </c>
      <c r="M1629">
        <v>0</v>
      </c>
      <c r="O1629">
        <v>0</v>
      </c>
    </row>
    <row r="1630" spans="3:18" x14ac:dyDescent="0.25">
      <c r="C1630" t="s">
        <v>174</v>
      </c>
      <c r="D1630" t="s">
        <v>176</v>
      </c>
      <c r="E1630">
        <v>511411</v>
      </c>
      <c r="H1630" t="s">
        <v>1781</v>
      </c>
      <c r="K1630">
        <v>0</v>
      </c>
      <c r="M1630">
        <v>0</v>
      </c>
      <c r="O1630">
        <v>0</v>
      </c>
    </row>
    <row r="1631" spans="3:18" x14ac:dyDescent="0.25">
      <c r="C1631" t="s">
        <v>174</v>
      </c>
      <c r="D1631" t="s">
        <v>176</v>
      </c>
      <c r="E1631">
        <v>511412</v>
      </c>
      <c r="H1631" t="s">
        <v>1782</v>
      </c>
      <c r="K1631">
        <v>0</v>
      </c>
      <c r="M1631">
        <v>0</v>
      </c>
      <c r="O1631">
        <v>0</v>
      </c>
    </row>
    <row r="1632" spans="3:18" x14ac:dyDescent="0.25">
      <c r="C1632" t="s">
        <v>174</v>
      </c>
      <c r="D1632" t="s">
        <v>176</v>
      </c>
      <c r="E1632">
        <v>511413</v>
      </c>
      <c r="H1632" t="s">
        <v>857</v>
      </c>
      <c r="K1632">
        <v>0</v>
      </c>
      <c r="M1632">
        <v>0</v>
      </c>
      <c r="O1632">
        <v>0</v>
      </c>
    </row>
    <row r="1633" spans="3:18" x14ac:dyDescent="0.25">
      <c r="C1633" t="s">
        <v>174</v>
      </c>
      <c r="D1633" t="s">
        <v>176</v>
      </c>
      <c r="E1633">
        <v>511414</v>
      </c>
      <c r="H1633" t="s">
        <v>1783</v>
      </c>
      <c r="K1633">
        <v>0</v>
      </c>
      <c r="M1633">
        <v>0</v>
      </c>
      <c r="O1633">
        <v>0</v>
      </c>
    </row>
    <row r="1634" spans="3:18" x14ac:dyDescent="0.25">
      <c r="C1634" t="s">
        <v>174</v>
      </c>
      <c r="D1634" t="s">
        <v>176</v>
      </c>
      <c r="E1634">
        <v>511415</v>
      </c>
      <c r="H1634" t="s">
        <v>1784</v>
      </c>
      <c r="K1634">
        <v>0</v>
      </c>
      <c r="M1634">
        <v>0</v>
      </c>
      <c r="O1634">
        <v>0</v>
      </c>
    </row>
    <row r="1635" spans="3:18" x14ac:dyDescent="0.25">
      <c r="C1635" t="s">
        <v>174</v>
      </c>
      <c r="D1635" t="s">
        <v>176</v>
      </c>
      <c r="E1635">
        <v>5511410</v>
      </c>
      <c r="H1635" t="s">
        <v>1380</v>
      </c>
      <c r="K1635">
        <v>0</v>
      </c>
      <c r="M1635">
        <v>0</v>
      </c>
      <c r="O1635">
        <v>0</v>
      </c>
    </row>
    <row r="1636" spans="3:18" x14ac:dyDescent="0.25">
      <c r="C1636" t="s">
        <v>174</v>
      </c>
      <c r="D1636" t="s">
        <v>176</v>
      </c>
      <c r="E1636">
        <v>5511411</v>
      </c>
      <c r="H1636" t="s">
        <v>1781</v>
      </c>
      <c r="K1636">
        <v>0</v>
      </c>
      <c r="M1636">
        <v>0</v>
      </c>
      <c r="O1636">
        <v>0</v>
      </c>
    </row>
    <row r="1637" spans="3:18" x14ac:dyDescent="0.25">
      <c r="C1637" t="s">
        <v>174</v>
      </c>
      <c r="D1637" t="s">
        <v>176</v>
      </c>
      <c r="E1637">
        <v>5511412</v>
      </c>
      <c r="H1637" t="s">
        <v>1377</v>
      </c>
      <c r="K1637">
        <v>0</v>
      </c>
      <c r="M1637">
        <v>0</v>
      </c>
      <c r="O1637">
        <v>0</v>
      </c>
    </row>
    <row r="1638" spans="3:18" x14ac:dyDescent="0.25">
      <c r="C1638" t="s">
        <v>174</v>
      </c>
      <c r="D1638" t="s">
        <v>176</v>
      </c>
      <c r="E1638">
        <v>5511417</v>
      </c>
      <c r="H1638" t="s">
        <v>461</v>
      </c>
      <c r="K1638" s="40">
        <v>-10342624.68</v>
      </c>
      <c r="M1638" s="40">
        <v>-12580242.42</v>
      </c>
      <c r="O1638" s="40">
        <v>2237617.7400000002</v>
      </c>
      <c r="Q1638">
        <v>17.8</v>
      </c>
    </row>
    <row r="1639" spans="3:18" x14ac:dyDescent="0.25">
      <c r="C1639" t="s">
        <v>174</v>
      </c>
      <c r="D1639" t="s">
        <v>176</v>
      </c>
      <c r="E1639">
        <v>5511418</v>
      </c>
      <c r="H1639" t="s">
        <v>462</v>
      </c>
      <c r="K1639" s="40">
        <v>-9771626.8300000001</v>
      </c>
      <c r="M1639" s="40">
        <v>-9648023.0500000007</v>
      </c>
      <c r="O1639" s="40">
        <v>-123603.78</v>
      </c>
      <c r="Q1639">
        <v>-1.3</v>
      </c>
    </row>
    <row r="1640" spans="3:18" x14ac:dyDescent="0.25">
      <c r="E1640" t="s">
        <v>463</v>
      </c>
      <c r="K1640" s="40">
        <v>-20114251.510000002</v>
      </c>
      <c r="M1640" s="40">
        <v>-22228265.469999999</v>
      </c>
      <c r="O1640" s="40">
        <v>2114013.96</v>
      </c>
      <c r="Q1640">
        <v>9.5</v>
      </c>
      <c r="R1640" t="s">
        <v>201</v>
      </c>
    </row>
    <row r="1641" spans="3:18" x14ac:dyDescent="0.25">
      <c r="C1641" t="s">
        <v>174</v>
      </c>
      <c r="D1641" t="s">
        <v>176</v>
      </c>
      <c r="E1641">
        <v>511400</v>
      </c>
      <c r="H1641" t="s">
        <v>1785</v>
      </c>
      <c r="K1641">
        <v>0</v>
      </c>
      <c r="M1641">
        <v>0</v>
      </c>
      <c r="O1641">
        <v>0</v>
      </c>
    </row>
    <row r="1642" spans="3:18" x14ac:dyDescent="0.25">
      <c r="C1642" t="s">
        <v>174</v>
      </c>
      <c r="D1642" t="s">
        <v>176</v>
      </c>
      <c r="E1642">
        <v>5511400</v>
      </c>
      <c r="H1642" t="s">
        <v>1785</v>
      </c>
      <c r="K1642">
        <v>0</v>
      </c>
      <c r="M1642">
        <v>0</v>
      </c>
      <c r="O1642">
        <v>0</v>
      </c>
    </row>
    <row r="1643" spans="3:18" x14ac:dyDescent="0.25">
      <c r="C1643" t="s">
        <v>174</v>
      </c>
      <c r="D1643" t="s">
        <v>176</v>
      </c>
      <c r="E1643">
        <v>5511402</v>
      </c>
      <c r="H1643" t="s">
        <v>1786</v>
      </c>
      <c r="K1643">
        <v>0</v>
      </c>
      <c r="M1643">
        <v>0</v>
      </c>
      <c r="O1643">
        <v>0</v>
      </c>
    </row>
    <row r="1644" spans="3:18" x14ac:dyDescent="0.25">
      <c r="E1644" t="s">
        <v>1787</v>
      </c>
      <c r="K1644">
        <v>0</v>
      </c>
      <c r="M1644">
        <v>0</v>
      </c>
      <c r="O1644">
        <v>0</v>
      </c>
      <c r="R1644" t="s">
        <v>201</v>
      </c>
    </row>
    <row r="1645" spans="3:18" x14ac:dyDescent="0.25">
      <c r="C1645" t="s">
        <v>174</v>
      </c>
      <c r="D1645" t="s">
        <v>176</v>
      </c>
      <c r="E1645">
        <v>5511423</v>
      </c>
      <c r="H1645" t="s">
        <v>1788</v>
      </c>
      <c r="K1645">
        <v>0</v>
      </c>
      <c r="M1645">
        <v>0</v>
      </c>
      <c r="O1645">
        <v>0</v>
      </c>
    </row>
    <row r="1646" spans="3:18" x14ac:dyDescent="0.25">
      <c r="C1646" t="s">
        <v>174</v>
      </c>
      <c r="D1646" t="s">
        <v>176</v>
      </c>
      <c r="E1646">
        <v>5511428</v>
      </c>
      <c r="H1646" t="s">
        <v>1382</v>
      </c>
      <c r="K1646">
        <v>0</v>
      </c>
      <c r="M1646">
        <v>0</v>
      </c>
      <c r="O1646">
        <v>0</v>
      </c>
    </row>
    <row r="1647" spans="3:18" x14ac:dyDescent="0.25">
      <c r="C1647" t="s">
        <v>174</v>
      </c>
      <c r="D1647" t="s">
        <v>176</v>
      </c>
      <c r="E1647">
        <v>5511429</v>
      </c>
      <c r="H1647" t="s">
        <v>1383</v>
      </c>
      <c r="K1647">
        <v>0</v>
      </c>
      <c r="M1647">
        <v>0</v>
      </c>
      <c r="O1647">
        <v>0</v>
      </c>
    </row>
    <row r="1648" spans="3:18" x14ac:dyDescent="0.25">
      <c r="C1648" t="s">
        <v>174</v>
      </c>
      <c r="D1648" t="s">
        <v>176</v>
      </c>
      <c r="E1648">
        <v>5511430</v>
      </c>
      <c r="H1648" t="s">
        <v>295</v>
      </c>
      <c r="K1648">
        <v>0</v>
      </c>
      <c r="M1648">
        <v>0</v>
      </c>
      <c r="O1648">
        <v>0</v>
      </c>
    </row>
    <row r="1649" spans="1:18" x14ac:dyDescent="0.25">
      <c r="E1649" t="s">
        <v>1789</v>
      </c>
      <c r="K1649">
        <v>0</v>
      </c>
      <c r="M1649">
        <v>0</v>
      </c>
      <c r="O1649">
        <v>0</v>
      </c>
      <c r="R1649" t="s">
        <v>201</v>
      </c>
    </row>
    <row r="1650" spans="1:18" x14ac:dyDescent="0.25">
      <c r="E1650" t="s">
        <v>464</v>
      </c>
      <c r="K1650" s="40">
        <v>-43884901.170000002</v>
      </c>
      <c r="M1650" s="40">
        <v>-43382097.270000003</v>
      </c>
      <c r="O1650" s="40">
        <v>-502803.9</v>
      </c>
      <c r="Q1650">
        <v>-1.2</v>
      </c>
      <c r="R1650" t="s">
        <v>325</v>
      </c>
    </row>
    <row r="1652" spans="1:18" x14ac:dyDescent="0.25">
      <c r="E1652" t="s">
        <v>465</v>
      </c>
      <c r="K1652" s="40">
        <v>-92249851.209999993</v>
      </c>
      <c r="M1652" s="40">
        <v>-86115811.359999999</v>
      </c>
      <c r="O1652" s="40">
        <v>-6134039.8499999996</v>
      </c>
      <c r="Q1652">
        <v>-7.1</v>
      </c>
      <c r="R1652" t="s">
        <v>327</v>
      </c>
    </row>
    <row r="1654" spans="1:18" x14ac:dyDescent="0.25">
      <c r="C1654" t="s">
        <v>174</v>
      </c>
      <c r="D1654" t="s">
        <v>176</v>
      </c>
      <c r="E1654">
        <v>520000</v>
      </c>
      <c r="H1654" t="s">
        <v>1790</v>
      </c>
      <c r="K1654">
        <v>0</v>
      </c>
      <c r="M1654">
        <v>0</v>
      </c>
      <c r="O1654">
        <v>0</v>
      </c>
    </row>
    <row r="1655" spans="1:18" x14ac:dyDescent="0.25">
      <c r="C1655" t="s">
        <v>174</v>
      </c>
      <c r="D1655" t="s">
        <v>176</v>
      </c>
      <c r="E1655">
        <v>5520001</v>
      </c>
      <c r="H1655" t="s">
        <v>1791</v>
      </c>
      <c r="K1655">
        <v>0</v>
      </c>
      <c r="M1655">
        <v>0</v>
      </c>
      <c r="O1655">
        <v>0</v>
      </c>
    </row>
    <row r="1656" spans="1:18" x14ac:dyDescent="0.25">
      <c r="C1656" t="s">
        <v>174</v>
      </c>
      <c r="D1656" t="s">
        <v>176</v>
      </c>
      <c r="E1656">
        <v>5520003</v>
      </c>
      <c r="H1656" t="s">
        <v>1792</v>
      </c>
      <c r="K1656">
        <v>0</v>
      </c>
      <c r="M1656">
        <v>0</v>
      </c>
      <c r="O1656">
        <v>0</v>
      </c>
    </row>
    <row r="1657" spans="1:18" x14ac:dyDescent="0.25">
      <c r="E1657" t="s">
        <v>1793</v>
      </c>
      <c r="K1657">
        <v>0</v>
      </c>
      <c r="M1657">
        <v>0</v>
      </c>
      <c r="O1657">
        <v>0</v>
      </c>
      <c r="R1657" t="s">
        <v>327</v>
      </c>
    </row>
    <row r="1659" spans="1:18" x14ac:dyDescent="0.25">
      <c r="E1659" t="s">
        <v>466</v>
      </c>
      <c r="K1659" s="40">
        <v>-92249851.209999993</v>
      </c>
      <c r="M1659" s="40">
        <v>-86115811.359999999</v>
      </c>
      <c r="O1659" s="40">
        <v>-6134039.8499999996</v>
      </c>
      <c r="Q1659">
        <v>-7.1</v>
      </c>
      <c r="R1659" t="s">
        <v>467</v>
      </c>
    </row>
    <row r="1663" spans="1:18" x14ac:dyDescent="0.25">
      <c r="A1663" t="s">
        <v>2544</v>
      </c>
    </row>
    <row r="1664" spans="1:18" x14ac:dyDescent="0.25">
      <c r="A1664" t="s">
        <v>468</v>
      </c>
    </row>
    <row r="1666" spans="1:18" x14ac:dyDescent="0.25">
      <c r="A1666" t="s">
        <v>173</v>
      </c>
      <c r="F1666" t="s">
        <v>174</v>
      </c>
      <c r="G1666" t="s">
        <v>175</v>
      </c>
      <c r="I1666" t="s">
        <v>176</v>
      </c>
      <c r="N1666" t="s">
        <v>177</v>
      </c>
      <c r="P1666" t="s">
        <v>11</v>
      </c>
    </row>
    <row r="1668" spans="1:18" x14ac:dyDescent="0.25">
      <c r="B1668" t="s">
        <v>178</v>
      </c>
      <c r="C1668" t="s">
        <v>179</v>
      </c>
      <c r="D1668" t="s">
        <v>180</v>
      </c>
      <c r="E1668" t="s">
        <v>181</v>
      </c>
      <c r="J1668" t="s">
        <v>182</v>
      </c>
      <c r="L1668" t="s">
        <v>183</v>
      </c>
      <c r="O1668" t="s">
        <v>184</v>
      </c>
      <c r="Q1668" t="s">
        <v>185</v>
      </c>
      <c r="R1668" t="s">
        <v>186</v>
      </c>
    </row>
    <row r="1669" spans="1:18" x14ac:dyDescent="0.25">
      <c r="B1669" t="s">
        <v>187</v>
      </c>
      <c r="C1669" t="s">
        <v>188</v>
      </c>
      <c r="D1669" t="s">
        <v>189</v>
      </c>
      <c r="J1669" t="s">
        <v>190</v>
      </c>
      <c r="L1669" t="s">
        <v>191</v>
      </c>
      <c r="O1669" t="s">
        <v>192</v>
      </c>
      <c r="Q1669" t="s">
        <v>193</v>
      </c>
      <c r="R1669" t="s">
        <v>194</v>
      </c>
    </row>
    <row r="1671" spans="1:18" x14ac:dyDescent="0.25">
      <c r="E1671" t="s">
        <v>469</v>
      </c>
    </row>
    <row r="1672" spans="1:18" x14ac:dyDescent="0.25">
      <c r="K1672" s="40">
        <v>92249851.209999993</v>
      </c>
      <c r="M1672" s="40">
        <v>86115811.359999999</v>
      </c>
      <c r="O1672" s="40">
        <v>6134039.8499999996</v>
      </c>
      <c r="Q1672">
        <v>7.1</v>
      </c>
      <c r="R1672" t="s">
        <v>467</v>
      </c>
    </row>
    <row r="1674" spans="1:18" x14ac:dyDescent="0.25">
      <c r="A1674" t="s">
        <v>2544</v>
      </c>
    </row>
    <row r="1675" spans="1:18" x14ac:dyDescent="0.25">
      <c r="A1675" t="s">
        <v>470</v>
      </c>
    </row>
    <row r="1677" spans="1:18" x14ac:dyDescent="0.25">
      <c r="A1677" t="s">
        <v>173</v>
      </c>
      <c r="F1677" t="s">
        <v>174</v>
      </c>
      <c r="G1677" t="s">
        <v>175</v>
      </c>
      <c r="I1677" t="s">
        <v>176</v>
      </c>
      <c r="N1677" t="s">
        <v>177</v>
      </c>
      <c r="P1677" t="s">
        <v>11</v>
      </c>
    </row>
    <row r="1679" spans="1:18" x14ac:dyDescent="0.25">
      <c r="B1679" t="s">
        <v>178</v>
      </c>
      <c r="C1679" t="s">
        <v>179</v>
      </c>
      <c r="D1679" t="s">
        <v>180</v>
      </c>
      <c r="E1679" t="s">
        <v>181</v>
      </c>
      <c r="J1679" t="s">
        <v>182</v>
      </c>
      <c r="L1679" t="s">
        <v>183</v>
      </c>
      <c r="O1679" t="s">
        <v>184</v>
      </c>
      <c r="Q1679" t="s">
        <v>185</v>
      </c>
      <c r="R1679" t="s">
        <v>186</v>
      </c>
    </row>
    <row r="1680" spans="1:18" x14ac:dyDescent="0.25">
      <c r="B1680" t="s">
        <v>187</v>
      </c>
      <c r="C1680" t="s">
        <v>188</v>
      </c>
      <c r="D1680" t="s">
        <v>189</v>
      </c>
      <c r="J1680" t="s">
        <v>190</v>
      </c>
      <c r="L1680" t="s">
        <v>191</v>
      </c>
      <c r="O1680" t="s">
        <v>192</v>
      </c>
      <c r="Q1680" t="s">
        <v>193</v>
      </c>
      <c r="R1680" t="s">
        <v>194</v>
      </c>
    </row>
    <row r="1682" spans="3:15" x14ac:dyDescent="0.25">
      <c r="E1682" t="s">
        <v>471</v>
      </c>
    </row>
    <row r="1683" spans="3:15" x14ac:dyDescent="0.25">
      <c r="E1683" t="s">
        <v>472</v>
      </c>
    </row>
    <row r="1684" spans="3:15" x14ac:dyDescent="0.25">
      <c r="C1684" t="s">
        <v>174</v>
      </c>
      <c r="D1684" t="s">
        <v>176</v>
      </c>
      <c r="E1684">
        <v>1133010</v>
      </c>
      <c r="H1684" t="s">
        <v>1794</v>
      </c>
      <c r="K1684">
        <v>0</v>
      </c>
      <c r="M1684">
        <v>0</v>
      </c>
      <c r="O1684">
        <v>0</v>
      </c>
    </row>
    <row r="1685" spans="3:15" x14ac:dyDescent="0.25">
      <c r="C1685" t="s">
        <v>174</v>
      </c>
      <c r="D1685" t="s">
        <v>176</v>
      </c>
      <c r="E1685">
        <v>1133250</v>
      </c>
      <c r="H1685" t="s">
        <v>1795</v>
      </c>
      <c r="K1685">
        <v>0</v>
      </c>
      <c r="M1685">
        <v>0</v>
      </c>
      <c r="O1685">
        <v>0</v>
      </c>
    </row>
    <row r="1686" spans="3:15" x14ac:dyDescent="0.25">
      <c r="C1686" t="s">
        <v>174</v>
      </c>
      <c r="D1686" t="s">
        <v>176</v>
      </c>
      <c r="E1686">
        <v>1134003</v>
      </c>
      <c r="H1686" t="s">
        <v>1796</v>
      </c>
      <c r="K1686">
        <v>0</v>
      </c>
      <c r="M1686">
        <v>0</v>
      </c>
      <c r="O1686">
        <v>0</v>
      </c>
    </row>
    <row r="1687" spans="3:15" x14ac:dyDescent="0.25">
      <c r="C1687" t="s">
        <v>174</v>
      </c>
      <c r="D1687" t="s">
        <v>176</v>
      </c>
      <c r="E1687">
        <v>1135203</v>
      </c>
      <c r="H1687" t="s">
        <v>1797</v>
      </c>
      <c r="K1687">
        <v>0</v>
      </c>
      <c r="M1687">
        <v>0</v>
      </c>
      <c r="O1687">
        <v>0</v>
      </c>
    </row>
    <row r="1688" spans="3:15" x14ac:dyDescent="0.25">
      <c r="C1688" t="s">
        <v>174</v>
      </c>
      <c r="D1688" t="s">
        <v>176</v>
      </c>
      <c r="E1688">
        <v>1135304</v>
      </c>
      <c r="H1688" t="s">
        <v>1798</v>
      </c>
      <c r="K1688">
        <v>0</v>
      </c>
      <c r="M1688">
        <v>0</v>
      </c>
      <c r="O1688">
        <v>0</v>
      </c>
    </row>
    <row r="1689" spans="3:15" x14ac:dyDescent="0.25">
      <c r="C1689" t="s">
        <v>174</v>
      </c>
      <c r="D1689" t="s">
        <v>176</v>
      </c>
      <c r="E1689">
        <v>1136260</v>
      </c>
      <c r="H1689" t="s">
        <v>1799</v>
      </c>
      <c r="K1689">
        <v>0</v>
      </c>
      <c r="M1689">
        <v>0</v>
      </c>
      <c r="O1689">
        <v>0</v>
      </c>
    </row>
    <row r="1690" spans="3:15" x14ac:dyDescent="0.25">
      <c r="C1690" t="s">
        <v>174</v>
      </c>
      <c r="D1690" t="s">
        <v>176</v>
      </c>
      <c r="E1690">
        <v>1138204</v>
      </c>
      <c r="H1690" t="s">
        <v>1800</v>
      </c>
      <c r="K1690">
        <v>0</v>
      </c>
      <c r="M1690">
        <v>0</v>
      </c>
      <c r="O1690">
        <v>0</v>
      </c>
    </row>
    <row r="1691" spans="3:15" x14ac:dyDescent="0.25">
      <c r="C1691" t="s">
        <v>174</v>
      </c>
      <c r="D1691" t="s">
        <v>176</v>
      </c>
      <c r="E1691">
        <v>1138205</v>
      </c>
      <c r="H1691" t="s">
        <v>1801</v>
      </c>
      <c r="K1691">
        <v>0</v>
      </c>
      <c r="M1691">
        <v>0</v>
      </c>
      <c r="O1691">
        <v>0</v>
      </c>
    </row>
    <row r="1692" spans="3:15" x14ac:dyDescent="0.25">
      <c r="C1692" t="s">
        <v>174</v>
      </c>
      <c r="D1692" t="s">
        <v>176</v>
      </c>
      <c r="E1692">
        <v>1138253</v>
      </c>
      <c r="H1692" t="s">
        <v>1802</v>
      </c>
      <c r="K1692">
        <v>0</v>
      </c>
      <c r="M1692">
        <v>0</v>
      </c>
      <c r="O1692">
        <v>0</v>
      </c>
    </row>
    <row r="1693" spans="3:15" x14ac:dyDescent="0.25">
      <c r="C1693" t="s">
        <v>174</v>
      </c>
      <c r="D1693" t="s">
        <v>176</v>
      </c>
      <c r="E1693">
        <v>1138703</v>
      </c>
      <c r="H1693" t="s">
        <v>1803</v>
      </c>
      <c r="K1693">
        <v>0</v>
      </c>
      <c r="M1693">
        <v>0</v>
      </c>
      <c r="O1693">
        <v>0</v>
      </c>
    </row>
    <row r="1694" spans="3:15" x14ac:dyDescent="0.25">
      <c r="C1694" t="s">
        <v>174</v>
      </c>
      <c r="D1694" t="s">
        <v>176</v>
      </c>
      <c r="E1694">
        <v>1138901</v>
      </c>
      <c r="H1694" t="s">
        <v>547</v>
      </c>
      <c r="K1694">
        <v>0</v>
      </c>
      <c r="M1694">
        <v>0</v>
      </c>
      <c r="O1694">
        <v>0</v>
      </c>
    </row>
    <row r="1695" spans="3:15" x14ac:dyDescent="0.25">
      <c r="C1695" t="s">
        <v>174</v>
      </c>
      <c r="D1695" t="s">
        <v>176</v>
      </c>
      <c r="E1695">
        <v>1150100</v>
      </c>
      <c r="H1695" t="s">
        <v>1804</v>
      </c>
      <c r="K1695">
        <v>0</v>
      </c>
      <c r="M1695">
        <v>0</v>
      </c>
      <c r="O1695">
        <v>0</v>
      </c>
    </row>
    <row r="1696" spans="3:15" x14ac:dyDescent="0.25">
      <c r="C1696" t="s">
        <v>174</v>
      </c>
      <c r="D1696" t="s">
        <v>176</v>
      </c>
      <c r="E1696">
        <v>1199999</v>
      </c>
      <c r="H1696" t="s">
        <v>1278</v>
      </c>
      <c r="K1696">
        <v>0</v>
      </c>
      <c r="M1696">
        <v>0</v>
      </c>
      <c r="O1696">
        <v>0</v>
      </c>
    </row>
    <row r="1697" spans="3:15" x14ac:dyDescent="0.25">
      <c r="C1697" t="s">
        <v>174</v>
      </c>
      <c r="D1697" t="s">
        <v>176</v>
      </c>
      <c r="E1697">
        <v>2200001</v>
      </c>
      <c r="H1697" t="s">
        <v>620</v>
      </c>
      <c r="K1697">
        <v>0</v>
      </c>
      <c r="M1697">
        <v>0</v>
      </c>
      <c r="O1697">
        <v>0</v>
      </c>
    </row>
    <row r="1698" spans="3:15" x14ac:dyDescent="0.25">
      <c r="C1698" t="s">
        <v>174</v>
      </c>
      <c r="D1698" t="s">
        <v>176</v>
      </c>
      <c r="E1698">
        <v>2200003</v>
      </c>
      <c r="H1698" t="s">
        <v>621</v>
      </c>
      <c r="K1698">
        <v>0</v>
      </c>
      <c r="M1698">
        <v>0</v>
      </c>
      <c r="O1698">
        <v>0</v>
      </c>
    </row>
    <row r="1699" spans="3:15" x14ac:dyDescent="0.25">
      <c r="C1699" t="s">
        <v>174</v>
      </c>
      <c r="D1699" t="s">
        <v>176</v>
      </c>
      <c r="E1699">
        <v>2200005</v>
      </c>
      <c r="H1699" t="s">
        <v>1385</v>
      </c>
      <c r="K1699">
        <v>0</v>
      </c>
      <c r="M1699">
        <v>0</v>
      </c>
      <c r="O1699">
        <v>0</v>
      </c>
    </row>
    <row r="1700" spans="3:15" x14ac:dyDescent="0.25">
      <c r="C1700" t="s">
        <v>174</v>
      </c>
      <c r="D1700" t="s">
        <v>176</v>
      </c>
      <c r="E1700">
        <v>2200409</v>
      </c>
      <c r="H1700" t="s">
        <v>1805</v>
      </c>
      <c r="K1700">
        <v>0</v>
      </c>
      <c r="M1700">
        <v>0</v>
      </c>
      <c r="O1700">
        <v>0</v>
      </c>
    </row>
    <row r="1701" spans="3:15" x14ac:dyDescent="0.25">
      <c r="C1701" t="s">
        <v>174</v>
      </c>
      <c r="D1701" t="s">
        <v>176</v>
      </c>
      <c r="E1701">
        <v>3300000</v>
      </c>
      <c r="H1701" t="s">
        <v>1806</v>
      </c>
      <c r="K1701">
        <v>0</v>
      </c>
      <c r="M1701">
        <v>0</v>
      </c>
      <c r="O1701">
        <v>0</v>
      </c>
    </row>
    <row r="1702" spans="3:15" x14ac:dyDescent="0.25">
      <c r="C1702" t="s">
        <v>174</v>
      </c>
      <c r="D1702" t="s">
        <v>176</v>
      </c>
      <c r="E1702">
        <v>4400102</v>
      </c>
      <c r="H1702" t="s">
        <v>1807</v>
      </c>
      <c r="K1702">
        <v>0</v>
      </c>
      <c r="M1702">
        <v>0</v>
      </c>
      <c r="O1702">
        <v>0</v>
      </c>
    </row>
    <row r="1703" spans="3:15" x14ac:dyDescent="0.25">
      <c r="C1703" t="s">
        <v>174</v>
      </c>
      <c r="D1703" t="s">
        <v>176</v>
      </c>
      <c r="E1703">
        <v>4420401</v>
      </c>
      <c r="H1703" t="s">
        <v>1198</v>
      </c>
      <c r="K1703">
        <v>0</v>
      </c>
      <c r="M1703">
        <v>0</v>
      </c>
      <c r="O1703">
        <v>0</v>
      </c>
    </row>
    <row r="1704" spans="3:15" x14ac:dyDescent="0.25">
      <c r="C1704" t="s">
        <v>174</v>
      </c>
      <c r="D1704" t="s">
        <v>176</v>
      </c>
      <c r="E1704">
        <v>5540056</v>
      </c>
      <c r="H1704" t="s">
        <v>1808</v>
      </c>
      <c r="K1704">
        <v>0</v>
      </c>
      <c r="M1704">
        <v>0</v>
      </c>
      <c r="O1704">
        <v>0</v>
      </c>
    </row>
    <row r="1705" spans="3:15" x14ac:dyDescent="0.25">
      <c r="C1705" t="s">
        <v>174</v>
      </c>
      <c r="D1705" t="s">
        <v>176</v>
      </c>
      <c r="E1705">
        <v>13830917</v>
      </c>
      <c r="H1705" t="s">
        <v>473</v>
      </c>
      <c r="K1705" s="40">
        <v>84930.77</v>
      </c>
      <c r="M1705" s="40">
        <v>84930.77</v>
      </c>
      <c r="O1705">
        <v>0</v>
      </c>
    </row>
    <row r="1706" spans="3:15" x14ac:dyDescent="0.25">
      <c r="C1706" t="s">
        <v>174</v>
      </c>
      <c r="D1706" t="s">
        <v>176</v>
      </c>
      <c r="E1706">
        <v>39999903</v>
      </c>
      <c r="H1706" t="s">
        <v>474</v>
      </c>
      <c r="K1706" s="40">
        <v>-79701075.930000007</v>
      </c>
      <c r="M1706" s="40">
        <v>-79701075.930000007</v>
      </c>
      <c r="O1706">
        <v>0</v>
      </c>
    </row>
    <row r="1707" spans="3:15" x14ac:dyDescent="0.25">
      <c r="C1707" t="s">
        <v>174</v>
      </c>
      <c r="D1707" t="s">
        <v>176</v>
      </c>
      <c r="E1707">
        <v>39999917</v>
      </c>
      <c r="H1707" t="s">
        <v>475</v>
      </c>
      <c r="K1707" s="40">
        <v>79541145.159999996</v>
      </c>
      <c r="M1707" s="40">
        <v>79541145.159999996</v>
      </c>
      <c r="O1707">
        <v>0</v>
      </c>
    </row>
    <row r="1708" spans="3:15" x14ac:dyDescent="0.25">
      <c r="C1708" t="s">
        <v>174</v>
      </c>
      <c r="D1708" t="s">
        <v>176</v>
      </c>
      <c r="E1708">
        <v>113821117</v>
      </c>
      <c r="H1708" t="s">
        <v>476</v>
      </c>
      <c r="K1708" s="40">
        <v>1798601.84</v>
      </c>
      <c r="M1708" s="40">
        <v>1798601.84</v>
      </c>
      <c r="O1708">
        <v>0</v>
      </c>
    </row>
    <row r="1709" spans="3:15" x14ac:dyDescent="0.25">
      <c r="C1709" t="s">
        <v>174</v>
      </c>
      <c r="D1709" t="s">
        <v>176</v>
      </c>
      <c r="E1709">
        <v>113890517</v>
      </c>
      <c r="H1709" t="s">
        <v>260</v>
      </c>
      <c r="K1709">
        <v>0</v>
      </c>
      <c r="M1709">
        <v>0</v>
      </c>
      <c r="O1709">
        <v>0</v>
      </c>
    </row>
    <row r="1710" spans="3:15" x14ac:dyDescent="0.25">
      <c r="C1710" t="s">
        <v>174</v>
      </c>
      <c r="D1710" t="s">
        <v>176</v>
      </c>
      <c r="E1710">
        <v>220040317</v>
      </c>
      <c r="H1710" t="s">
        <v>477</v>
      </c>
      <c r="K1710" s="40">
        <v>-1798601.84</v>
      </c>
      <c r="M1710" s="40">
        <v>-1798601.84</v>
      </c>
      <c r="O1710">
        <v>0</v>
      </c>
    </row>
    <row r="1711" spans="3:15" x14ac:dyDescent="0.25">
      <c r="C1711" t="s">
        <v>174</v>
      </c>
      <c r="D1711" t="s">
        <v>176</v>
      </c>
      <c r="E1711">
        <v>221041017</v>
      </c>
      <c r="H1711" t="s">
        <v>293</v>
      </c>
      <c r="K1711" s="40">
        <v>75000</v>
      </c>
      <c r="M1711" s="40">
        <v>75000</v>
      </c>
      <c r="O1711">
        <v>0</v>
      </c>
    </row>
    <row r="1712" spans="3:15" x14ac:dyDescent="0.25">
      <c r="C1712" t="s">
        <v>174</v>
      </c>
      <c r="D1712" t="s">
        <v>176</v>
      </c>
      <c r="E1712">
        <v>440030117</v>
      </c>
      <c r="H1712" t="s">
        <v>1809</v>
      </c>
      <c r="K1712">
        <v>0</v>
      </c>
      <c r="M1712">
        <v>0</v>
      </c>
      <c r="O1712">
        <v>0</v>
      </c>
    </row>
    <row r="1713" spans="3:15" x14ac:dyDescent="0.25">
      <c r="C1713" t="s">
        <v>174</v>
      </c>
      <c r="D1713" t="s">
        <v>176</v>
      </c>
      <c r="E1713">
        <v>440030217</v>
      </c>
      <c r="H1713" t="s">
        <v>1809</v>
      </c>
      <c r="K1713">
        <v>0</v>
      </c>
      <c r="M1713">
        <v>0</v>
      </c>
      <c r="O1713">
        <v>0</v>
      </c>
    </row>
    <row r="1714" spans="3:15" x14ac:dyDescent="0.25">
      <c r="C1714" t="s">
        <v>174</v>
      </c>
      <c r="D1714" t="s">
        <v>176</v>
      </c>
      <c r="E1714">
        <v>440030317</v>
      </c>
      <c r="H1714" t="s">
        <v>1809</v>
      </c>
      <c r="K1714">
        <v>0</v>
      </c>
      <c r="M1714">
        <v>0</v>
      </c>
      <c r="O1714">
        <v>0</v>
      </c>
    </row>
    <row r="1715" spans="3:15" x14ac:dyDescent="0.25">
      <c r="C1715" t="s">
        <v>174</v>
      </c>
      <c r="D1715" t="s">
        <v>176</v>
      </c>
      <c r="E1715">
        <v>440030417</v>
      </c>
      <c r="H1715" t="s">
        <v>1809</v>
      </c>
      <c r="K1715">
        <v>0</v>
      </c>
      <c r="M1715">
        <v>0</v>
      </c>
      <c r="O1715">
        <v>0</v>
      </c>
    </row>
    <row r="1716" spans="3:15" x14ac:dyDescent="0.25">
      <c r="C1716" t="s">
        <v>174</v>
      </c>
      <c r="D1716" t="s">
        <v>176</v>
      </c>
      <c r="E1716">
        <v>440030517</v>
      </c>
      <c r="H1716" t="s">
        <v>1809</v>
      </c>
      <c r="K1716">
        <v>0</v>
      </c>
      <c r="M1716">
        <v>0</v>
      </c>
      <c r="O1716">
        <v>0</v>
      </c>
    </row>
    <row r="1717" spans="3:15" x14ac:dyDescent="0.25">
      <c r="C1717" t="s">
        <v>174</v>
      </c>
      <c r="D1717" t="s">
        <v>176</v>
      </c>
      <c r="E1717">
        <v>441020017</v>
      </c>
      <c r="H1717" t="s">
        <v>1810</v>
      </c>
      <c r="K1717">
        <v>0</v>
      </c>
      <c r="M1717">
        <v>0</v>
      </c>
      <c r="O1717">
        <v>0</v>
      </c>
    </row>
    <row r="1718" spans="3:15" x14ac:dyDescent="0.25">
      <c r="C1718" t="s">
        <v>174</v>
      </c>
      <c r="D1718" t="s">
        <v>176</v>
      </c>
      <c r="E1718">
        <v>441020117</v>
      </c>
      <c r="H1718" t="s">
        <v>1811</v>
      </c>
      <c r="K1718">
        <v>0</v>
      </c>
      <c r="M1718">
        <v>0</v>
      </c>
      <c r="O1718">
        <v>0</v>
      </c>
    </row>
    <row r="1719" spans="3:15" x14ac:dyDescent="0.25">
      <c r="C1719" t="s">
        <v>174</v>
      </c>
      <c r="D1719" t="s">
        <v>176</v>
      </c>
      <c r="E1719">
        <v>441020217</v>
      </c>
      <c r="H1719" t="s">
        <v>1812</v>
      </c>
      <c r="K1719">
        <v>0</v>
      </c>
      <c r="M1719">
        <v>0</v>
      </c>
      <c r="O1719">
        <v>0</v>
      </c>
    </row>
    <row r="1720" spans="3:15" x14ac:dyDescent="0.25">
      <c r="C1720" t="s">
        <v>174</v>
      </c>
      <c r="D1720" t="s">
        <v>176</v>
      </c>
      <c r="E1720">
        <v>441020317</v>
      </c>
      <c r="H1720" t="s">
        <v>1813</v>
      </c>
      <c r="K1720">
        <v>0</v>
      </c>
      <c r="M1720">
        <v>0</v>
      </c>
      <c r="O1720">
        <v>0</v>
      </c>
    </row>
    <row r="1721" spans="3:15" x14ac:dyDescent="0.25">
      <c r="C1721" t="s">
        <v>174</v>
      </c>
      <c r="D1721" t="s">
        <v>176</v>
      </c>
      <c r="E1721">
        <v>441030017</v>
      </c>
      <c r="H1721" t="s">
        <v>1814</v>
      </c>
      <c r="K1721">
        <v>0</v>
      </c>
      <c r="M1721">
        <v>0</v>
      </c>
      <c r="O1721">
        <v>0</v>
      </c>
    </row>
    <row r="1722" spans="3:15" x14ac:dyDescent="0.25">
      <c r="C1722" t="s">
        <v>174</v>
      </c>
      <c r="D1722" t="s">
        <v>176</v>
      </c>
      <c r="E1722">
        <v>551010717</v>
      </c>
      <c r="H1722" t="s">
        <v>425</v>
      </c>
      <c r="K1722">
        <v>0</v>
      </c>
      <c r="M1722">
        <v>0</v>
      </c>
      <c r="O1722">
        <v>0</v>
      </c>
    </row>
    <row r="1723" spans="3:15" x14ac:dyDescent="0.25">
      <c r="C1723" t="s">
        <v>174</v>
      </c>
      <c r="D1723" t="s">
        <v>176</v>
      </c>
      <c r="E1723">
        <v>551011017</v>
      </c>
      <c r="H1723" t="s">
        <v>426</v>
      </c>
      <c r="K1723">
        <v>0</v>
      </c>
      <c r="M1723">
        <v>0</v>
      </c>
      <c r="O1723">
        <v>0</v>
      </c>
    </row>
    <row r="1724" spans="3:15" x14ac:dyDescent="0.25">
      <c r="C1724" t="s">
        <v>174</v>
      </c>
      <c r="D1724" t="s">
        <v>176</v>
      </c>
      <c r="E1724">
        <v>551011917</v>
      </c>
      <c r="H1724" t="s">
        <v>427</v>
      </c>
      <c r="K1724">
        <v>0</v>
      </c>
      <c r="M1724">
        <v>0</v>
      </c>
      <c r="O1724">
        <v>0</v>
      </c>
    </row>
    <row r="1725" spans="3:15" x14ac:dyDescent="0.25">
      <c r="C1725" t="s">
        <v>174</v>
      </c>
      <c r="D1725" t="s">
        <v>176</v>
      </c>
      <c r="E1725">
        <v>551014817</v>
      </c>
      <c r="H1725" t="s">
        <v>1815</v>
      </c>
      <c r="K1725">
        <v>0</v>
      </c>
      <c r="M1725">
        <v>0</v>
      </c>
      <c r="O1725">
        <v>0</v>
      </c>
    </row>
    <row r="1726" spans="3:15" x14ac:dyDescent="0.25">
      <c r="C1726" t="s">
        <v>174</v>
      </c>
      <c r="D1726" t="s">
        <v>176</v>
      </c>
      <c r="E1726">
        <v>551020417</v>
      </c>
      <c r="H1726" t="s">
        <v>421</v>
      </c>
      <c r="K1726">
        <v>0</v>
      </c>
      <c r="M1726">
        <v>0</v>
      </c>
      <c r="O1726">
        <v>0</v>
      </c>
    </row>
    <row r="1727" spans="3:15" x14ac:dyDescent="0.25">
      <c r="C1727" t="s">
        <v>174</v>
      </c>
      <c r="D1727" t="s">
        <v>176</v>
      </c>
      <c r="E1727">
        <v>551040717</v>
      </c>
      <c r="H1727" t="s">
        <v>1816</v>
      </c>
      <c r="K1727">
        <v>0</v>
      </c>
      <c r="M1727">
        <v>0</v>
      </c>
      <c r="O1727">
        <v>0</v>
      </c>
    </row>
    <row r="1728" spans="3:15" x14ac:dyDescent="0.25">
      <c r="C1728" t="s">
        <v>174</v>
      </c>
      <c r="D1728" t="s">
        <v>176</v>
      </c>
      <c r="E1728">
        <v>551050517</v>
      </c>
      <c r="H1728" t="s">
        <v>1817</v>
      </c>
      <c r="K1728">
        <v>0</v>
      </c>
      <c r="M1728">
        <v>0</v>
      </c>
      <c r="O1728">
        <v>0</v>
      </c>
    </row>
    <row r="1729" spans="1:18" x14ac:dyDescent="0.25">
      <c r="C1729" t="s">
        <v>174</v>
      </c>
      <c r="D1729" t="s">
        <v>176</v>
      </c>
      <c r="E1729">
        <v>551050717</v>
      </c>
      <c r="H1729" t="s">
        <v>1818</v>
      </c>
      <c r="K1729">
        <v>0</v>
      </c>
      <c r="M1729">
        <v>0</v>
      </c>
      <c r="O1729">
        <v>0</v>
      </c>
    </row>
    <row r="1730" spans="1:18" x14ac:dyDescent="0.25">
      <c r="C1730" t="s">
        <v>174</v>
      </c>
      <c r="D1730" t="s">
        <v>176</v>
      </c>
      <c r="E1730">
        <v>551051017</v>
      </c>
      <c r="H1730" t="s">
        <v>430</v>
      </c>
      <c r="K1730">
        <v>0</v>
      </c>
      <c r="M1730">
        <v>0</v>
      </c>
      <c r="O1730">
        <v>0</v>
      </c>
    </row>
    <row r="1731" spans="1:18" x14ac:dyDescent="0.25">
      <c r="C1731" t="s">
        <v>174</v>
      </c>
      <c r="D1731" t="s">
        <v>176</v>
      </c>
      <c r="E1731">
        <v>551060017</v>
      </c>
      <c r="H1731" t="s">
        <v>1748</v>
      </c>
      <c r="K1731">
        <v>0</v>
      </c>
      <c r="M1731">
        <v>0</v>
      </c>
      <c r="O1731">
        <v>0</v>
      </c>
    </row>
    <row r="1732" spans="1:18" x14ac:dyDescent="0.25">
      <c r="C1732" t="s">
        <v>174</v>
      </c>
      <c r="D1732" t="s">
        <v>176</v>
      </c>
      <c r="E1732">
        <v>551060417</v>
      </c>
      <c r="H1732" t="s">
        <v>422</v>
      </c>
      <c r="K1732">
        <v>0</v>
      </c>
      <c r="M1732">
        <v>0</v>
      </c>
      <c r="O1732">
        <v>0</v>
      </c>
    </row>
    <row r="1733" spans="1:18" x14ac:dyDescent="0.25">
      <c r="C1733" t="s">
        <v>174</v>
      </c>
      <c r="D1733" t="s">
        <v>176</v>
      </c>
      <c r="E1733">
        <v>551060717</v>
      </c>
      <c r="H1733" t="s">
        <v>1819</v>
      </c>
      <c r="K1733">
        <v>0</v>
      </c>
      <c r="M1733">
        <v>0</v>
      </c>
      <c r="O1733">
        <v>0</v>
      </c>
    </row>
    <row r="1734" spans="1:18" x14ac:dyDescent="0.25">
      <c r="C1734" t="s">
        <v>174</v>
      </c>
      <c r="D1734" t="s">
        <v>176</v>
      </c>
      <c r="E1734">
        <v>551060817</v>
      </c>
      <c r="H1734" t="s">
        <v>1763</v>
      </c>
      <c r="K1734">
        <v>0</v>
      </c>
      <c r="M1734">
        <v>0</v>
      </c>
      <c r="O1734">
        <v>0</v>
      </c>
    </row>
    <row r="1735" spans="1:18" x14ac:dyDescent="0.25">
      <c r="C1735" t="s">
        <v>174</v>
      </c>
      <c r="D1735" t="s">
        <v>176</v>
      </c>
      <c r="E1735">
        <v>551061017</v>
      </c>
      <c r="H1735" t="s">
        <v>1820</v>
      </c>
      <c r="K1735">
        <v>0</v>
      </c>
      <c r="M1735">
        <v>0</v>
      </c>
      <c r="O1735">
        <v>0</v>
      </c>
    </row>
    <row r="1736" spans="1:18" x14ac:dyDescent="0.25">
      <c r="C1736" t="s">
        <v>174</v>
      </c>
      <c r="D1736" t="s">
        <v>176</v>
      </c>
      <c r="E1736">
        <v>551087117</v>
      </c>
      <c r="H1736" t="s">
        <v>1746</v>
      </c>
      <c r="K1736">
        <v>0</v>
      </c>
      <c r="M1736">
        <v>0</v>
      </c>
      <c r="O1736">
        <v>0</v>
      </c>
    </row>
    <row r="1737" spans="1:18" x14ac:dyDescent="0.25">
      <c r="C1737" t="s">
        <v>174</v>
      </c>
      <c r="D1737" t="s">
        <v>176</v>
      </c>
      <c r="E1737">
        <v>551120017</v>
      </c>
      <c r="H1737" t="s">
        <v>423</v>
      </c>
      <c r="K1737">
        <v>0</v>
      </c>
      <c r="M1737">
        <v>0</v>
      </c>
      <c r="O1737">
        <v>0</v>
      </c>
    </row>
    <row r="1738" spans="1:18" x14ac:dyDescent="0.25">
      <c r="C1738" t="s">
        <v>174</v>
      </c>
      <c r="D1738" t="s">
        <v>176</v>
      </c>
      <c r="E1738">
        <v>551120717</v>
      </c>
      <c r="H1738" t="s">
        <v>1749</v>
      </c>
      <c r="K1738">
        <v>0</v>
      </c>
      <c r="M1738">
        <v>0</v>
      </c>
      <c r="O1738">
        <v>0</v>
      </c>
    </row>
    <row r="1739" spans="1:18" x14ac:dyDescent="0.25">
      <c r="E1739" t="s">
        <v>478</v>
      </c>
      <c r="K1739">
        <v>0</v>
      </c>
      <c r="M1739">
        <v>0</v>
      </c>
      <c r="O1739">
        <v>0</v>
      </c>
      <c r="R1739" t="s">
        <v>467</v>
      </c>
    </row>
    <row r="1740" spans="1:18" x14ac:dyDescent="0.25">
      <c r="E1740" t="s">
        <v>479</v>
      </c>
    </row>
    <row r="1744" spans="1:18" x14ac:dyDescent="0.25">
      <c r="A1744" t="s">
        <v>2545</v>
      </c>
    </row>
    <row r="1745" spans="1:18" x14ac:dyDescent="0.25">
      <c r="A1745" t="s">
        <v>480</v>
      </c>
    </row>
    <row r="1747" spans="1:18" x14ac:dyDescent="0.25">
      <c r="A1747" t="s">
        <v>173</v>
      </c>
      <c r="F1747" t="s">
        <v>481</v>
      </c>
      <c r="G1747" t="s">
        <v>175</v>
      </c>
      <c r="I1747" t="s">
        <v>176</v>
      </c>
      <c r="N1747" t="s">
        <v>177</v>
      </c>
      <c r="P1747" t="s">
        <v>11</v>
      </c>
    </row>
    <row r="1749" spans="1:18" x14ac:dyDescent="0.25">
      <c r="B1749" t="s">
        <v>178</v>
      </c>
      <c r="C1749" t="s">
        <v>179</v>
      </c>
      <c r="D1749" t="s">
        <v>180</v>
      </c>
      <c r="E1749" t="s">
        <v>181</v>
      </c>
      <c r="J1749" t="s">
        <v>182</v>
      </c>
      <c r="L1749" t="s">
        <v>183</v>
      </c>
      <c r="O1749" t="s">
        <v>184</v>
      </c>
      <c r="Q1749" t="s">
        <v>185</v>
      </c>
      <c r="R1749" t="s">
        <v>186</v>
      </c>
    </row>
    <row r="1750" spans="1:18" x14ac:dyDescent="0.25">
      <c r="B1750" t="s">
        <v>187</v>
      </c>
      <c r="C1750" t="s">
        <v>188</v>
      </c>
      <c r="D1750" t="s">
        <v>189</v>
      </c>
      <c r="J1750" t="s">
        <v>190</v>
      </c>
      <c r="L1750" t="s">
        <v>191</v>
      </c>
      <c r="O1750" t="s">
        <v>192</v>
      </c>
      <c r="Q1750" t="s">
        <v>193</v>
      </c>
      <c r="R1750" t="s">
        <v>194</v>
      </c>
    </row>
    <row r="1752" spans="1:18" x14ac:dyDescent="0.25">
      <c r="E1752" t="s">
        <v>195</v>
      </c>
    </row>
    <row r="1753" spans="1:18" x14ac:dyDescent="0.25">
      <c r="E1753" t="s">
        <v>196</v>
      </c>
    </row>
    <row r="1754" spans="1:18" x14ac:dyDescent="0.25">
      <c r="C1754" t="s">
        <v>481</v>
      </c>
      <c r="D1754" t="s">
        <v>176</v>
      </c>
      <c r="E1754">
        <v>110300</v>
      </c>
      <c r="H1754" t="s">
        <v>482</v>
      </c>
      <c r="K1754" s="40">
        <v>128477.58</v>
      </c>
      <c r="M1754" s="40">
        <v>148339.62</v>
      </c>
      <c r="O1754" s="40">
        <v>-19862.04</v>
      </c>
      <c r="Q1754">
        <v>-13.4</v>
      </c>
    </row>
    <row r="1755" spans="1:18" x14ac:dyDescent="0.25">
      <c r="C1755" t="s">
        <v>481</v>
      </c>
      <c r="D1755" t="s">
        <v>176</v>
      </c>
      <c r="E1755">
        <v>110301</v>
      </c>
      <c r="H1755" t="s">
        <v>483</v>
      </c>
      <c r="K1755" s="40">
        <v>896316.22</v>
      </c>
      <c r="M1755" s="40">
        <v>887371.31</v>
      </c>
      <c r="O1755" s="40">
        <v>8944.91</v>
      </c>
      <c r="Q1755">
        <v>1</v>
      </c>
    </row>
    <row r="1756" spans="1:18" x14ac:dyDescent="0.25">
      <c r="K1756" s="40">
        <v>1024793.8</v>
      </c>
      <c r="M1756" s="40">
        <v>1035710.93</v>
      </c>
      <c r="O1756" s="40">
        <v>-10917.13</v>
      </c>
      <c r="Q1756">
        <v>-1.1000000000000001</v>
      </c>
      <c r="R1756" t="s">
        <v>325</v>
      </c>
    </row>
    <row r="1757" spans="1:18" x14ac:dyDescent="0.25">
      <c r="C1757" t="s">
        <v>481</v>
      </c>
      <c r="D1757" t="s">
        <v>176</v>
      </c>
      <c r="E1757">
        <v>110104</v>
      </c>
      <c r="H1757" t="s">
        <v>484</v>
      </c>
      <c r="K1757" s="40">
        <v>30275820.940000001</v>
      </c>
      <c r="M1757" s="40">
        <v>30275820.940000001</v>
      </c>
      <c r="O1757">
        <v>0</v>
      </c>
    </row>
    <row r="1758" spans="1:18" x14ac:dyDescent="0.25">
      <c r="C1758" t="s">
        <v>481</v>
      </c>
      <c r="D1758" t="s">
        <v>176</v>
      </c>
      <c r="E1758">
        <v>110105</v>
      </c>
      <c r="H1758" t="s">
        <v>485</v>
      </c>
      <c r="K1758" s="40">
        <v>1323136.1399999999</v>
      </c>
      <c r="M1758" s="40">
        <v>1284978.1399999999</v>
      </c>
      <c r="O1758" s="40">
        <v>38158</v>
      </c>
      <c r="Q1758">
        <v>3</v>
      </c>
    </row>
    <row r="1759" spans="1:18" x14ac:dyDescent="0.25">
      <c r="C1759" t="s">
        <v>481</v>
      </c>
      <c r="D1759" t="s">
        <v>176</v>
      </c>
      <c r="E1759">
        <v>110106</v>
      </c>
      <c r="H1759" t="s">
        <v>486</v>
      </c>
      <c r="K1759" s="40">
        <v>1377440</v>
      </c>
      <c r="M1759" s="40">
        <v>1377440</v>
      </c>
      <c r="O1759">
        <v>0</v>
      </c>
    </row>
    <row r="1760" spans="1:18" x14ac:dyDescent="0.25">
      <c r="C1760" t="s">
        <v>481</v>
      </c>
      <c r="D1760" t="s">
        <v>176</v>
      </c>
      <c r="E1760">
        <v>110107</v>
      </c>
      <c r="H1760" t="s">
        <v>487</v>
      </c>
      <c r="K1760" s="40">
        <v>1929389.69</v>
      </c>
      <c r="M1760" s="40">
        <v>1929389.69</v>
      </c>
      <c r="O1760">
        <v>0</v>
      </c>
    </row>
    <row r="1761" spans="3:17" x14ac:dyDescent="0.25">
      <c r="C1761" t="s">
        <v>481</v>
      </c>
      <c r="D1761" t="s">
        <v>176</v>
      </c>
      <c r="E1761">
        <v>110108</v>
      </c>
      <c r="H1761" t="s">
        <v>488</v>
      </c>
      <c r="K1761" s="40">
        <v>26915399.629999999</v>
      </c>
      <c r="M1761" s="40">
        <v>26915399.629999999</v>
      </c>
      <c r="O1761">
        <v>0</v>
      </c>
    </row>
    <row r="1762" spans="3:17" x14ac:dyDescent="0.25">
      <c r="C1762" t="s">
        <v>481</v>
      </c>
      <c r="D1762" t="s">
        <v>176</v>
      </c>
      <c r="E1762">
        <v>110109</v>
      </c>
      <c r="H1762" t="s">
        <v>489</v>
      </c>
      <c r="K1762" s="40">
        <v>518878.38</v>
      </c>
      <c r="M1762" s="40">
        <v>518878.38</v>
      </c>
      <c r="O1762">
        <v>0</v>
      </c>
    </row>
    <row r="1763" spans="3:17" x14ac:dyDescent="0.25">
      <c r="C1763" t="s">
        <v>481</v>
      </c>
      <c r="D1763" t="s">
        <v>176</v>
      </c>
      <c r="E1763">
        <v>110110</v>
      </c>
      <c r="H1763" t="s">
        <v>490</v>
      </c>
      <c r="K1763" s="40">
        <v>1524653.62</v>
      </c>
      <c r="M1763" s="40">
        <v>1524653.62</v>
      </c>
      <c r="O1763">
        <v>0</v>
      </c>
    </row>
    <row r="1764" spans="3:17" x14ac:dyDescent="0.25">
      <c r="C1764" t="s">
        <v>481</v>
      </c>
      <c r="D1764" t="s">
        <v>176</v>
      </c>
      <c r="E1764">
        <v>110111</v>
      </c>
      <c r="H1764" t="s">
        <v>491</v>
      </c>
      <c r="K1764" s="40">
        <v>1161419.03</v>
      </c>
      <c r="M1764" s="40">
        <v>1072805.03</v>
      </c>
      <c r="O1764" s="40">
        <v>88614</v>
      </c>
      <c r="Q1764">
        <v>8.3000000000000007</v>
      </c>
    </row>
    <row r="1765" spans="3:17" x14ac:dyDescent="0.25">
      <c r="C1765" t="s">
        <v>481</v>
      </c>
      <c r="D1765" t="s">
        <v>176</v>
      </c>
      <c r="E1765">
        <v>110112</v>
      </c>
      <c r="H1765" t="s">
        <v>492</v>
      </c>
      <c r="K1765" s="40">
        <v>9426</v>
      </c>
      <c r="M1765" s="40">
        <v>9426</v>
      </c>
      <c r="O1765">
        <v>0</v>
      </c>
    </row>
    <row r="1766" spans="3:17" x14ac:dyDescent="0.25">
      <c r="C1766" t="s">
        <v>481</v>
      </c>
      <c r="D1766" t="s">
        <v>176</v>
      </c>
      <c r="E1766">
        <v>110113</v>
      </c>
      <c r="H1766" t="s">
        <v>493</v>
      </c>
      <c r="K1766" s="40">
        <v>3240785.34</v>
      </c>
      <c r="M1766" s="40">
        <v>3240785.34</v>
      </c>
      <c r="O1766">
        <v>0</v>
      </c>
    </row>
    <row r="1767" spans="3:17" x14ac:dyDescent="0.25">
      <c r="C1767" t="s">
        <v>481</v>
      </c>
      <c r="D1767" t="s">
        <v>176</v>
      </c>
      <c r="E1767">
        <v>110114</v>
      </c>
      <c r="H1767" t="s">
        <v>1821</v>
      </c>
      <c r="K1767">
        <v>0</v>
      </c>
      <c r="M1767">
        <v>0</v>
      </c>
      <c r="O1767">
        <v>0</v>
      </c>
    </row>
    <row r="1768" spans="3:17" x14ac:dyDescent="0.25">
      <c r="C1768" t="s">
        <v>481</v>
      </c>
      <c r="D1768" t="s">
        <v>176</v>
      </c>
      <c r="E1768">
        <v>110115</v>
      </c>
      <c r="H1768" t="s">
        <v>494</v>
      </c>
      <c r="K1768" s="40">
        <v>6607144.6900000004</v>
      </c>
      <c r="M1768" s="40">
        <v>6607144.6900000004</v>
      </c>
      <c r="O1768">
        <v>0</v>
      </c>
    </row>
    <row r="1769" spans="3:17" x14ac:dyDescent="0.25">
      <c r="C1769" t="s">
        <v>481</v>
      </c>
      <c r="D1769" t="s">
        <v>176</v>
      </c>
      <c r="E1769">
        <v>110203</v>
      </c>
      <c r="H1769" t="s">
        <v>495</v>
      </c>
      <c r="K1769" s="40">
        <v>-28708512.370000001</v>
      </c>
      <c r="M1769" s="40">
        <v>-28637106.960000001</v>
      </c>
      <c r="O1769" s="40">
        <v>-71405.41</v>
      </c>
      <c r="Q1769">
        <v>-0.2</v>
      </c>
    </row>
    <row r="1770" spans="3:17" x14ac:dyDescent="0.25">
      <c r="C1770" t="s">
        <v>481</v>
      </c>
      <c r="D1770" t="s">
        <v>176</v>
      </c>
      <c r="E1770">
        <v>110204</v>
      </c>
      <c r="H1770" t="s">
        <v>496</v>
      </c>
      <c r="K1770" s="40">
        <v>-1072871.94</v>
      </c>
      <c r="M1770" s="40">
        <v>-1065157.8500000001</v>
      </c>
      <c r="O1770" s="40">
        <v>-7714.09</v>
      </c>
      <c r="Q1770">
        <v>-0.7</v>
      </c>
    </row>
    <row r="1771" spans="3:17" x14ac:dyDescent="0.25">
      <c r="C1771" t="s">
        <v>481</v>
      </c>
      <c r="D1771" t="s">
        <v>176</v>
      </c>
      <c r="E1771">
        <v>110205</v>
      </c>
      <c r="H1771" t="s">
        <v>497</v>
      </c>
      <c r="K1771" s="40">
        <v>-1376740</v>
      </c>
      <c r="M1771" s="40">
        <v>-1376722</v>
      </c>
      <c r="O1771">
        <v>-18</v>
      </c>
    </row>
    <row r="1772" spans="3:17" x14ac:dyDescent="0.25">
      <c r="C1772" t="s">
        <v>481</v>
      </c>
      <c r="D1772" t="s">
        <v>176</v>
      </c>
      <c r="E1772">
        <v>110206</v>
      </c>
      <c r="H1772" t="s">
        <v>498</v>
      </c>
      <c r="K1772" s="40">
        <v>-1801935.51</v>
      </c>
      <c r="M1772" s="40">
        <v>-1799151.8</v>
      </c>
      <c r="O1772" s="40">
        <v>-2783.71</v>
      </c>
      <c r="Q1772">
        <v>-0.2</v>
      </c>
    </row>
    <row r="1773" spans="3:17" x14ac:dyDescent="0.25">
      <c r="C1773" t="s">
        <v>481</v>
      </c>
      <c r="D1773" t="s">
        <v>176</v>
      </c>
      <c r="E1773">
        <v>110207</v>
      </c>
      <c r="H1773" t="s">
        <v>499</v>
      </c>
      <c r="K1773" s="40">
        <v>-26143303.48</v>
      </c>
      <c r="M1773" s="40">
        <v>-26100316.219999999</v>
      </c>
      <c r="O1773" s="40">
        <v>-42987.26</v>
      </c>
      <c r="Q1773">
        <v>-0.2</v>
      </c>
    </row>
    <row r="1774" spans="3:17" x14ac:dyDescent="0.25">
      <c r="C1774" t="s">
        <v>481</v>
      </c>
      <c r="D1774" t="s">
        <v>176</v>
      </c>
      <c r="E1774">
        <v>110208</v>
      </c>
      <c r="H1774" t="s">
        <v>500</v>
      </c>
      <c r="K1774" s="40">
        <v>-515272.71</v>
      </c>
      <c r="M1774" s="40">
        <v>-515144.05</v>
      </c>
      <c r="O1774">
        <v>-128.66</v>
      </c>
    </row>
    <row r="1775" spans="3:17" x14ac:dyDescent="0.25">
      <c r="C1775" t="s">
        <v>481</v>
      </c>
      <c r="D1775" t="s">
        <v>176</v>
      </c>
      <c r="E1775">
        <v>110209</v>
      </c>
      <c r="H1775" t="s">
        <v>501</v>
      </c>
      <c r="K1775" s="40">
        <v>-1524653.62</v>
      </c>
      <c r="M1775" s="40">
        <v>-1524653.62</v>
      </c>
      <c r="O1775">
        <v>0</v>
      </c>
    </row>
    <row r="1776" spans="3:17" x14ac:dyDescent="0.25">
      <c r="C1776" t="s">
        <v>481</v>
      </c>
      <c r="D1776" t="s">
        <v>176</v>
      </c>
      <c r="E1776">
        <v>110210</v>
      </c>
      <c r="H1776" t="s">
        <v>502</v>
      </c>
      <c r="K1776" s="40">
        <v>-4205.96</v>
      </c>
      <c r="M1776" s="40">
        <v>-3944.13</v>
      </c>
      <c r="O1776">
        <v>-261.83</v>
      </c>
      <c r="Q1776">
        <v>-6.6</v>
      </c>
    </row>
    <row r="1777" spans="3:18" x14ac:dyDescent="0.25">
      <c r="C1777" t="s">
        <v>481</v>
      </c>
      <c r="D1777" t="s">
        <v>176</v>
      </c>
      <c r="E1777">
        <v>110211</v>
      </c>
      <c r="H1777" t="s">
        <v>503</v>
      </c>
      <c r="K1777" s="40">
        <v>-1721774.82</v>
      </c>
      <c r="M1777" s="40">
        <v>-1664335.78</v>
      </c>
      <c r="O1777" s="40">
        <v>-57439.040000000001</v>
      </c>
      <c r="Q1777">
        <v>-3.5</v>
      </c>
    </row>
    <row r="1778" spans="3:18" x14ac:dyDescent="0.25">
      <c r="C1778" t="s">
        <v>481</v>
      </c>
      <c r="D1778" t="s">
        <v>176</v>
      </c>
      <c r="E1778">
        <v>110212</v>
      </c>
      <c r="H1778" t="s">
        <v>1822</v>
      </c>
      <c r="K1778">
        <v>0</v>
      </c>
      <c r="M1778">
        <v>0</v>
      </c>
      <c r="O1778">
        <v>0</v>
      </c>
    </row>
    <row r="1779" spans="3:18" x14ac:dyDescent="0.25">
      <c r="C1779" t="s">
        <v>481</v>
      </c>
      <c r="D1779" t="s">
        <v>176</v>
      </c>
      <c r="E1779">
        <v>110213</v>
      </c>
      <c r="H1779" t="s">
        <v>504</v>
      </c>
      <c r="K1779" s="40">
        <v>-3405706.74</v>
      </c>
      <c r="M1779" s="40">
        <v>-3268737.98</v>
      </c>
      <c r="O1779" s="40">
        <v>-136968.76</v>
      </c>
      <c r="Q1779">
        <v>-4.2</v>
      </c>
    </row>
    <row r="1780" spans="3:18" x14ac:dyDescent="0.25">
      <c r="E1780" t="s">
        <v>505</v>
      </c>
      <c r="K1780" s="40">
        <v>8608516.3100000005</v>
      </c>
      <c r="M1780" s="40">
        <v>8801451.0700000003</v>
      </c>
      <c r="O1780" s="40">
        <v>-192934.76</v>
      </c>
      <c r="Q1780">
        <v>-2.2000000000000002</v>
      </c>
      <c r="R1780" t="s">
        <v>325</v>
      </c>
    </row>
    <row r="1782" spans="3:18" x14ac:dyDescent="0.25">
      <c r="C1782" t="s">
        <v>481</v>
      </c>
      <c r="D1782" t="s">
        <v>176</v>
      </c>
      <c r="E1782">
        <v>120201</v>
      </c>
      <c r="H1782" t="s">
        <v>910</v>
      </c>
      <c r="K1782">
        <v>0</v>
      </c>
      <c r="M1782">
        <v>0</v>
      </c>
      <c r="O1782">
        <v>0</v>
      </c>
    </row>
    <row r="1783" spans="3:18" x14ac:dyDescent="0.25">
      <c r="E1783" t="s">
        <v>911</v>
      </c>
      <c r="K1783">
        <v>0</v>
      </c>
      <c r="M1783">
        <v>0</v>
      </c>
      <c r="O1783">
        <v>0</v>
      </c>
      <c r="R1783" t="s">
        <v>325</v>
      </c>
    </row>
    <row r="1785" spans="3:18" x14ac:dyDescent="0.25">
      <c r="C1785" t="s">
        <v>481</v>
      </c>
      <c r="D1785" t="s">
        <v>176</v>
      </c>
      <c r="E1785">
        <v>110101</v>
      </c>
      <c r="H1785" t="s">
        <v>506</v>
      </c>
      <c r="K1785" s="40">
        <v>30400000</v>
      </c>
      <c r="M1785" s="40">
        <v>30400000</v>
      </c>
      <c r="O1785">
        <v>0</v>
      </c>
    </row>
    <row r="1786" spans="3:18" x14ac:dyDescent="0.25">
      <c r="C1786" t="s">
        <v>481</v>
      </c>
      <c r="D1786" t="s">
        <v>176</v>
      </c>
      <c r="E1786">
        <v>110102</v>
      </c>
      <c r="H1786" t="s">
        <v>912</v>
      </c>
      <c r="K1786">
        <v>0</v>
      </c>
      <c r="M1786">
        <v>0</v>
      </c>
      <c r="O1786">
        <v>0</v>
      </c>
    </row>
    <row r="1787" spans="3:18" x14ac:dyDescent="0.25">
      <c r="C1787" t="s">
        <v>481</v>
      </c>
      <c r="D1787" t="s">
        <v>176</v>
      </c>
      <c r="E1787">
        <v>110103</v>
      </c>
      <c r="H1787" t="s">
        <v>507</v>
      </c>
      <c r="K1787" s="40">
        <v>33900000</v>
      </c>
      <c r="M1787" s="40">
        <v>33900000</v>
      </c>
      <c r="O1787">
        <v>0</v>
      </c>
    </row>
    <row r="1788" spans="3:18" x14ac:dyDescent="0.25">
      <c r="C1788" t="s">
        <v>481</v>
      </c>
      <c r="D1788" t="s">
        <v>176</v>
      </c>
      <c r="E1788">
        <v>110201</v>
      </c>
      <c r="H1788" t="s">
        <v>913</v>
      </c>
      <c r="K1788">
        <v>0</v>
      </c>
      <c r="M1788">
        <v>0</v>
      </c>
      <c r="O1788">
        <v>0</v>
      </c>
    </row>
    <row r="1789" spans="3:18" x14ac:dyDescent="0.25">
      <c r="C1789" t="s">
        <v>481</v>
      </c>
      <c r="D1789" t="s">
        <v>176</v>
      </c>
      <c r="E1789">
        <v>110202</v>
      </c>
      <c r="H1789" t="s">
        <v>508</v>
      </c>
      <c r="K1789" s="40">
        <v>-11052499.9</v>
      </c>
      <c r="M1789" s="40">
        <v>-10995999.9</v>
      </c>
      <c r="O1789" s="40">
        <v>-56500</v>
      </c>
      <c r="Q1789">
        <v>-0.5</v>
      </c>
    </row>
    <row r="1790" spans="3:18" x14ac:dyDescent="0.25">
      <c r="C1790" t="s">
        <v>481</v>
      </c>
      <c r="D1790" t="s">
        <v>176</v>
      </c>
      <c r="E1790">
        <v>110400</v>
      </c>
      <c r="H1790" t="s">
        <v>509</v>
      </c>
      <c r="K1790" s="40">
        <v>-232975.8</v>
      </c>
      <c r="M1790" s="40">
        <v>-232975.8</v>
      </c>
      <c r="O1790">
        <v>0</v>
      </c>
    </row>
    <row r="1791" spans="3:18" x14ac:dyDescent="0.25">
      <c r="E1791" t="s">
        <v>510</v>
      </c>
      <c r="K1791" s="40">
        <v>53014524.299999997</v>
      </c>
      <c r="M1791" s="40">
        <v>53071024.299999997</v>
      </c>
      <c r="O1791" s="40">
        <v>-56500</v>
      </c>
      <c r="Q1791">
        <v>-0.1</v>
      </c>
      <c r="R1791" t="s">
        <v>325</v>
      </c>
    </row>
    <row r="1793" spans="3:18" x14ac:dyDescent="0.25">
      <c r="C1793" t="s">
        <v>481</v>
      </c>
      <c r="D1793" t="s">
        <v>176</v>
      </c>
      <c r="E1793">
        <v>120101</v>
      </c>
      <c r="H1793" t="s">
        <v>511</v>
      </c>
      <c r="K1793" s="40">
        <v>64129064.640000001</v>
      </c>
      <c r="M1793" s="40">
        <v>64129064.640000001</v>
      </c>
      <c r="O1793">
        <v>0</v>
      </c>
    </row>
    <row r="1794" spans="3:18" x14ac:dyDescent="0.25">
      <c r="C1794" t="s">
        <v>481</v>
      </c>
      <c r="D1794" t="s">
        <v>176</v>
      </c>
      <c r="E1794">
        <v>120102</v>
      </c>
      <c r="H1794" t="s">
        <v>1823</v>
      </c>
      <c r="K1794">
        <v>0</v>
      </c>
      <c r="M1794">
        <v>0</v>
      </c>
      <c r="O1794">
        <v>0</v>
      </c>
    </row>
    <row r="1795" spans="3:18" x14ac:dyDescent="0.25">
      <c r="C1795" t="s">
        <v>481</v>
      </c>
      <c r="D1795" t="s">
        <v>176</v>
      </c>
      <c r="E1795">
        <v>120103</v>
      </c>
      <c r="H1795" t="s">
        <v>1824</v>
      </c>
      <c r="K1795">
        <v>0</v>
      </c>
      <c r="M1795">
        <v>0</v>
      </c>
      <c r="O1795">
        <v>0</v>
      </c>
    </row>
    <row r="1796" spans="3:18" x14ac:dyDescent="0.25">
      <c r="E1796" t="s">
        <v>512</v>
      </c>
      <c r="K1796" s="40">
        <v>64129064.640000001</v>
      </c>
      <c r="M1796" s="40">
        <v>64129064.640000001</v>
      </c>
      <c r="O1796">
        <v>0</v>
      </c>
      <c r="R1796" t="s">
        <v>325</v>
      </c>
    </row>
    <row r="1798" spans="3:18" x14ac:dyDescent="0.25">
      <c r="C1798" t="s">
        <v>481</v>
      </c>
      <c r="D1798" t="s">
        <v>176</v>
      </c>
      <c r="E1798">
        <v>140700</v>
      </c>
      <c r="H1798" t="s">
        <v>914</v>
      </c>
      <c r="K1798">
        <v>0</v>
      </c>
      <c r="M1798">
        <v>0</v>
      </c>
      <c r="O1798">
        <v>0</v>
      </c>
    </row>
    <row r="1799" spans="3:18" x14ac:dyDescent="0.25">
      <c r="E1799" t="s">
        <v>915</v>
      </c>
      <c r="K1799">
        <v>0</v>
      </c>
      <c r="M1799">
        <v>0</v>
      </c>
      <c r="O1799">
        <v>0</v>
      </c>
      <c r="R1799" t="s">
        <v>325</v>
      </c>
    </row>
    <row r="1801" spans="3:18" x14ac:dyDescent="0.25">
      <c r="E1801" t="s">
        <v>197</v>
      </c>
    </row>
    <row r="1802" spans="3:18" x14ac:dyDescent="0.25">
      <c r="C1802" t="s">
        <v>481</v>
      </c>
      <c r="D1802" t="s">
        <v>176</v>
      </c>
      <c r="E1802">
        <v>140200</v>
      </c>
      <c r="H1802" t="s">
        <v>916</v>
      </c>
      <c r="K1802">
        <v>0</v>
      </c>
      <c r="M1802">
        <v>0</v>
      </c>
      <c r="O1802">
        <v>0</v>
      </c>
    </row>
    <row r="1803" spans="3:18" x14ac:dyDescent="0.25">
      <c r="E1803" t="s">
        <v>917</v>
      </c>
      <c r="K1803">
        <v>0</v>
      </c>
      <c r="M1803">
        <v>0</v>
      </c>
      <c r="O1803">
        <v>0</v>
      </c>
      <c r="R1803" t="s">
        <v>201</v>
      </c>
    </row>
    <row r="1804" spans="3:18" x14ac:dyDescent="0.25">
      <c r="C1804" t="s">
        <v>481</v>
      </c>
      <c r="D1804" t="s">
        <v>176</v>
      </c>
      <c r="E1804">
        <v>140400</v>
      </c>
      <c r="H1804" t="s">
        <v>918</v>
      </c>
      <c r="K1804">
        <v>0</v>
      </c>
      <c r="M1804">
        <v>0</v>
      </c>
      <c r="O1804">
        <v>0</v>
      </c>
    </row>
    <row r="1805" spans="3:18" x14ac:dyDescent="0.25">
      <c r="E1805" t="s">
        <v>919</v>
      </c>
      <c r="K1805">
        <v>0</v>
      </c>
      <c r="M1805">
        <v>0</v>
      </c>
      <c r="O1805">
        <v>0</v>
      </c>
      <c r="R1805" t="s">
        <v>201</v>
      </c>
    </row>
    <row r="1806" spans="3:18" x14ac:dyDescent="0.25">
      <c r="C1806" t="s">
        <v>481</v>
      </c>
      <c r="D1806" t="s">
        <v>176</v>
      </c>
      <c r="E1806">
        <v>140100</v>
      </c>
      <c r="H1806" t="s">
        <v>920</v>
      </c>
      <c r="K1806">
        <v>0</v>
      </c>
      <c r="M1806">
        <v>0</v>
      </c>
      <c r="O1806">
        <v>0</v>
      </c>
    </row>
    <row r="1807" spans="3:18" x14ac:dyDescent="0.25">
      <c r="E1807" t="s">
        <v>921</v>
      </c>
      <c r="K1807">
        <v>0</v>
      </c>
      <c r="M1807">
        <v>0</v>
      </c>
      <c r="O1807">
        <v>0</v>
      </c>
      <c r="R1807" t="s">
        <v>201</v>
      </c>
    </row>
    <row r="1808" spans="3:18" x14ac:dyDescent="0.25">
      <c r="C1808" t="s">
        <v>481</v>
      </c>
      <c r="D1808" t="s">
        <v>176</v>
      </c>
      <c r="E1808">
        <v>140300</v>
      </c>
      <c r="H1808" t="s">
        <v>922</v>
      </c>
      <c r="K1808">
        <v>0</v>
      </c>
      <c r="M1808">
        <v>0</v>
      </c>
      <c r="O1808">
        <v>0</v>
      </c>
    </row>
    <row r="1809" spans="3:18" x14ac:dyDescent="0.25">
      <c r="C1809" t="s">
        <v>481</v>
      </c>
      <c r="D1809" t="s">
        <v>176</v>
      </c>
      <c r="E1809">
        <v>140301</v>
      </c>
      <c r="H1809" t="s">
        <v>923</v>
      </c>
      <c r="K1809">
        <v>0</v>
      </c>
      <c r="M1809">
        <v>0</v>
      </c>
      <c r="O1809">
        <v>0</v>
      </c>
    </row>
    <row r="1810" spans="3:18" x14ac:dyDescent="0.25">
      <c r="C1810" t="s">
        <v>481</v>
      </c>
      <c r="D1810" t="s">
        <v>176</v>
      </c>
      <c r="E1810">
        <v>140302</v>
      </c>
      <c r="H1810" t="s">
        <v>924</v>
      </c>
      <c r="K1810">
        <v>0</v>
      </c>
      <c r="M1810">
        <v>0</v>
      </c>
      <c r="O1810">
        <v>0</v>
      </c>
    </row>
    <row r="1811" spans="3:18" x14ac:dyDescent="0.25">
      <c r="E1811" t="s">
        <v>200</v>
      </c>
      <c r="K1811">
        <v>0</v>
      </c>
      <c r="M1811">
        <v>0</v>
      </c>
      <c r="O1811">
        <v>0</v>
      </c>
      <c r="R1811" t="s">
        <v>201</v>
      </c>
    </row>
    <row r="1812" spans="3:18" x14ac:dyDescent="0.25">
      <c r="E1812" t="s">
        <v>202</v>
      </c>
    </row>
    <row r="1813" spans="3:18" x14ac:dyDescent="0.25">
      <c r="C1813" t="s">
        <v>481</v>
      </c>
      <c r="D1813" t="s">
        <v>176</v>
      </c>
      <c r="E1813">
        <v>131790</v>
      </c>
      <c r="H1813" t="s">
        <v>513</v>
      </c>
      <c r="K1813" s="40">
        <v>11334.79</v>
      </c>
      <c r="M1813" s="40">
        <v>11507.29</v>
      </c>
      <c r="O1813">
        <v>-172.5</v>
      </c>
      <c r="Q1813">
        <v>-1.5</v>
      </c>
    </row>
    <row r="1814" spans="3:18" x14ac:dyDescent="0.25">
      <c r="C1814" t="s">
        <v>481</v>
      </c>
      <c r="D1814" t="s">
        <v>176</v>
      </c>
      <c r="E1814">
        <v>131791</v>
      </c>
      <c r="H1814" t="s">
        <v>1825</v>
      </c>
      <c r="K1814">
        <v>0</v>
      </c>
      <c r="M1814">
        <v>0</v>
      </c>
      <c r="O1814">
        <v>0</v>
      </c>
    </row>
    <row r="1815" spans="3:18" x14ac:dyDescent="0.25">
      <c r="C1815" t="s">
        <v>481</v>
      </c>
      <c r="D1815" t="s">
        <v>176</v>
      </c>
      <c r="E1815">
        <v>131792</v>
      </c>
      <c r="H1815" t="s">
        <v>1826</v>
      </c>
      <c r="K1815">
        <v>0</v>
      </c>
      <c r="M1815">
        <v>0</v>
      </c>
      <c r="O1815">
        <v>0</v>
      </c>
    </row>
    <row r="1816" spans="3:18" x14ac:dyDescent="0.25">
      <c r="C1816" t="s">
        <v>481</v>
      </c>
      <c r="D1816" t="s">
        <v>176</v>
      </c>
      <c r="E1816">
        <v>131793</v>
      </c>
      <c r="H1816" t="s">
        <v>1827</v>
      </c>
      <c r="K1816">
        <v>0</v>
      </c>
      <c r="M1816">
        <v>0</v>
      </c>
      <c r="O1816">
        <v>0</v>
      </c>
    </row>
    <row r="1817" spans="3:18" x14ac:dyDescent="0.25">
      <c r="C1817" t="s">
        <v>481</v>
      </c>
      <c r="D1817" t="s">
        <v>176</v>
      </c>
      <c r="E1817">
        <v>131794</v>
      </c>
      <c r="H1817" t="s">
        <v>1828</v>
      </c>
      <c r="K1817">
        <v>0</v>
      </c>
      <c r="M1817">
        <v>0</v>
      </c>
      <c r="O1817">
        <v>0</v>
      </c>
    </row>
    <row r="1818" spans="3:18" x14ac:dyDescent="0.25">
      <c r="K1818" s="40">
        <v>11334.79</v>
      </c>
      <c r="M1818" s="40">
        <v>11507.29</v>
      </c>
      <c r="O1818">
        <v>-172.5</v>
      </c>
      <c r="Q1818">
        <v>-1.5</v>
      </c>
      <c r="R1818" t="s">
        <v>205</v>
      </c>
    </row>
    <row r="1819" spans="3:18" x14ac:dyDescent="0.25">
      <c r="C1819" t="s">
        <v>481</v>
      </c>
      <c r="D1819" t="s">
        <v>176</v>
      </c>
      <c r="E1819">
        <v>131770</v>
      </c>
      <c r="H1819" t="s">
        <v>514</v>
      </c>
      <c r="K1819" s="40">
        <v>89708.12</v>
      </c>
      <c r="M1819" s="40">
        <v>92149.28</v>
      </c>
      <c r="O1819" s="40">
        <v>-2441.16</v>
      </c>
      <c r="Q1819">
        <v>-2.6</v>
      </c>
    </row>
    <row r="1820" spans="3:18" x14ac:dyDescent="0.25">
      <c r="C1820" t="s">
        <v>481</v>
      </c>
      <c r="D1820" t="s">
        <v>176</v>
      </c>
      <c r="E1820">
        <v>131771</v>
      </c>
      <c r="H1820" t="s">
        <v>1829</v>
      </c>
      <c r="K1820">
        <v>0</v>
      </c>
      <c r="M1820">
        <v>0</v>
      </c>
      <c r="O1820">
        <v>0</v>
      </c>
    </row>
    <row r="1821" spans="3:18" x14ac:dyDescent="0.25">
      <c r="C1821" t="s">
        <v>481</v>
      </c>
      <c r="D1821" t="s">
        <v>176</v>
      </c>
      <c r="E1821">
        <v>131772</v>
      </c>
      <c r="H1821" t="s">
        <v>1830</v>
      </c>
      <c r="K1821">
        <v>0</v>
      </c>
      <c r="M1821">
        <v>0</v>
      </c>
      <c r="O1821">
        <v>0</v>
      </c>
    </row>
    <row r="1822" spans="3:18" x14ac:dyDescent="0.25">
      <c r="C1822" t="s">
        <v>481</v>
      </c>
      <c r="D1822" t="s">
        <v>176</v>
      </c>
      <c r="E1822">
        <v>131773</v>
      </c>
      <c r="H1822" t="s">
        <v>1831</v>
      </c>
      <c r="K1822">
        <v>0</v>
      </c>
      <c r="M1822">
        <v>0</v>
      </c>
      <c r="O1822">
        <v>0</v>
      </c>
    </row>
    <row r="1823" spans="3:18" x14ac:dyDescent="0.25">
      <c r="C1823" t="s">
        <v>481</v>
      </c>
      <c r="D1823" t="s">
        <v>176</v>
      </c>
      <c r="E1823">
        <v>131774</v>
      </c>
      <c r="H1823" t="s">
        <v>1832</v>
      </c>
      <c r="K1823">
        <v>0</v>
      </c>
      <c r="M1823">
        <v>0</v>
      </c>
      <c r="O1823">
        <v>0</v>
      </c>
    </row>
    <row r="1824" spans="3:18" x14ac:dyDescent="0.25">
      <c r="K1824" s="40">
        <v>89708.12</v>
      </c>
      <c r="M1824" s="40">
        <v>92149.28</v>
      </c>
      <c r="O1824" s="40">
        <v>-2441.16</v>
      </c>
      <c r="Q1824">
        <v>-2.6</v>
      </c>
      <c r="R1824" t="s">
        <v>205</v>
      </c>
    </row>
    <row r="1825" spans="3:18" x14ac:dyDescent="0.25">
      <c r="C1825" t="s">
        <v>481</v>
      </c>
      <c r="D1825" t="s">
        <v>176</v>
      </c>
      <c r="E1825">
        <v>131750</v>
      </c>
      <c r="H1825" t="s">
        <v>1833</v>
      </c>
      <c r="K1825">
        <v>0</v>
      </c>
      <c r="M1825">
        <v>0</v>
      </c>
      <c r="O1825">
        <v>0</v>
      </c>
    </row>
    <row r="1826" spans="3:18" x14ac:dyDescent="0.25">
      <c r="C1826" t="s">
        <v>481</v>
      </c>
      <c r="D1826" t="s">
        <v>176</v>
      </c>
      <c r="E1826">
        <v>131751</v>
      </c>
      <c r="H1826" t="s">
        <v>1834</v>
      </c>
      <c r="K1826">
        <v>0</v>
      </c>
      <c r="M1826">
        <v>0</v>
      </c>
      <c r="O1826">
        <v>0</v>
      </c>
    </row>
    <row r="1827" spans="3:18" x14ac:dyDescent="0.25">
      <c r="C1827" t="s">
        <v>481</v>
      </c>
      <c r="D1827" t="s">
        <v>176</v>
      </c>
      <c r="E1827">
        <v>131752</v>
      </c>
      <c r="H1827" t="s">
        <v>1835</v>
      </c>
      <c r="K1827">
        <v>0</v>
      </c>
      <c r="M1827">
        <v>0</v>
      </c>
      <c r="O1827">
        <v>0</v>
      </c>
    </row>
    <row r="1828" spans="3:18" x14ac:dyDescent="0.25">
      <c r="C1828" t="s">
        <v>481</v>
      </c>
      <c r="D1828" t="s">
        <v>176</v>
      </c>
      <c r="E1828">
        <v>131753</v>
      </c>
      <c r="H1828" t="s">
        <v>1836</v>
      </c>
      <c r="K1828">
        <v>0</v>
      </c>
      <c r="M1828">
        <v>0</v>
      </c>
      <c r="O1828">
        <v>0</v>
      </c>
    </row>
    <row r="1829" spans="3:18" x14ac:dyDescent="0.25">
      <c r="C1829" t="s">
        <v>481</v>
      </c>
      <c r="D1829" t="s">
        <v>176</v>
      </c>
      <c r="E1829">
        <v>131754</v>
      </c>
      <c r="H1829" t="s">
        <v>1837</v>
      </c>
      <c r="K1829">
        <v>0</v>
      </c>
      <c r="M1829">
        <v>0</v>
      </c>
      <c r="O1829">
        <v>0</v>
      </c>
    </row>
    <row r="1830" spans="3:18" x14ac:dyDescent="0.25">
      <c r="C1830" t="s">
        <v>481</v>
      </c>
      <c r="D1830" t="s">
        <v>176</v>
      </c>
      <c r="E1830">
        <v>131800</v>
      </c>
      <c r="H1830" t="s">
        <v>515</v>
      </c>
      <c r="K1830" s="40">
        <v>1088820.58</v>
      </c>
      <c r="M1830" s="40">
        <v>1516998.17</v>
      </c>
      <c r="O1830" s="40">
        <v>-428177.59</v>
      </c>
      <c r="Q1830">
        <v>-28.2</v>
      </c>
    </row>
    <row r="1831" spans="3:18" x14ac:dyDescent="0.25">
      <c r="C1831" t="s">
        <v>481</v>
      </c>
      <c r="D1831" t="s">
        <v>176</v>
      </c>
      <c r="E1831">
        <v>131801</v>
      </c>
      <c r="H1831" t="s">
        <v>1838</v>
      </c>
      <c r="K1831">
        <v>0</v>
      </c>
      <c r="M1831">
        <v>0</v>
      </c>
      <c r="O1831">
        <v>0</v>
      </c>
    </row>
    <row r="1832" spans="3:18" x14ac:dyDescent="0.25">
      <c r="C1832" t="s">
        <v>481</v>
      </c>
      <c r="D1832" t="s">
        <v>176</v>
      </c>
      <c r="E1832">
        <v>131802</v>
      </c>
      <c r="H1832" t="s">
        <v>1839</v>
      </c>
      <c r="K1832">
        <v>0</v>
      </c>
      <c r="M1832">
        <v>0</v>
      </c>
      <c r="O1832">
        <v>0</v>
      </c>
    </row>
    <row r="1833" spans="3:18" x14ac:dyDescent="0.25">
      <c r="C1833" t="s">
        <v>481</v>
      </c>
      <c r="D1833" t="s">
        <v>176</v>
      </c>
      <c r="E1833">
        <v>131803</v>
      </c>
      <c r="H1833" t="s">
        <v>1840</v>
      </c>
      <c r="K1833">
        <v>0</v>
      </c>
      <c r="M1833">
        <v>0</v>
      </c>
      <c r="O1833">
        <v>0</v>
      </c>
    </row>
    <row r="1834" spans="3:18" x14ac:dyDescent="0.25">
      <c r="C1834" t="s">
        <v>481</v>
      </c>
      <c r="D1834" t="s">
        <v>176</v>
      </c>
      <c r="E1834">
        <v>131804</v>
      </c>
      <c r="H1834" t="s">
        <v>1841</v>
      </c>
      <c r="K1834">
        <v>0</v>
      </c>
      <c r="M1834">
        <v>0</v>
      </c>
      <c r="O1834">
        <v>0</v>
      </c>
    </row>
    <row r="1835" spans="3:18" x14ac:dyDescent="0.25">
      <c r="K1835" s="40">
        <v>1088820.58</v>
      </c>
      <c r="M1835" s="40">
        <v>1516998.17</v>
      </c>
      <c r="O1835" s="40">
        <v>-428177.59</v>
      </c>
      <c r="Q1835">
        <v>-28.2</v>
      </c>
      <c r="R1835" t="s">
        <v>205</v>
      </c>
    </row>
    <row r="1836" spans="3:18" x14ac:dyDescent="0.25">
      <c r="C1836" t="s">
        <v>481</v>
      </c>
      <c r="D1836" t="s">
        <v>176</v>
      </c>
      <c r="E1836">
        <v>151003</v>
      </c>
      <c r="H1836" t="s">
        <v>1842</v>
      </c>
      <c r="K1836">
        <v>0</v>
      </c>
      <c r="M1836">
        <v>0</v>
      </c>
      <c r="O1836">
        <v>0</v>
      </c>
    </row>
    <row r="1837" spans="3:18" x14ac:dyDescent="0.25">
      <c r="K1837">
        <v>0</v>
      </c>
      <c r="M1837">
        <v>0</v>
      </c>
      <c r="O1837">
        <v>0</v>
      </c>
      <c r="R1837" t="s">
        <v>205</v>
      </c>
    </row>
    <row r="1838" spans="3:18" x14ac:dyDescent="0.25">
      <c r="C1838" t="s">
        <v>481</v>
      </c>
      <c r="D1838" t="s">
        <v>176</v>
      </c>
      <c r="E1838">
        <v>138213</v>
      </c>
      <c r="H1838" t="s">
        <v>516</v>
      </c>
      <c r="K1838" s="40">
        <v>-3487925.23</v>
      </c>
      <c r="M1838" s="40">
        <v>-3542911.32</v>
      </c>
      <c r="O1838" s="40">
        <v>54986.09</v>
      </c>
      <c r="Q1838">
        <v>1.6</v>
      </c>
    </row>
    <row r="1839" spans="3:18" x14ac:dyDescent="0.25">
      <c r="C1839" t="s">
        <v>481</v>
      </c>
      <c r="D1839" t="s">
        <v>176</v>
      </c>
      <c r="E1839">
        <v>138214</v>
      </c>
      <c r="H1839" t="s">
        <v>1843</v>
      </c>
      <c r="K1839">
        <v>0</v>
      </c>
      <c r="M1839">
        <v>0</v>
      </c>
      <c r="O1839">
        <v>0</v>
      </c>
    </row>
    <row r="1840" spans="3:18" x14ac:dyDescent="0.25">
      <c r="C1840" t="s">
        <v>481</v>
      </c>
      <c r="D1840" t="s">
        <v>176</v>
      </c>
      <c r="E1840">
        <v>138215</v>
      </c>
      <c r="H1840" t="s">
        <v>1844</v>
      </c>
      <c r="K1840">
        <v>0</v>
      </c>
      <c r="M1840">
        <v>0</v>
      </c>
      <c r="O1840">
        <v>0</v>
      </c>
    </row>
    <row r="1841" spans="3:18" x14ac:dyDescent="0.25">
      <c r="C1841" t="s">
        <v>481</v>
      </c>
      <c r="D1841" t="s">
        <v>176</v>
      </c>
      <c r="E1841">
        <v>138217</v>
      </c>
      <c r="H1841" t="s">
        <v>1845</v>
      </c>
      <c r="K1841">
        <v>0</v>
      </c>
      <c r="M1841">
        <v>0</v>
      </c>
      <c r="O1841">
        <v>0</v>
      </c>
    </row>
    <row r="1842" spans="3:18" x14ac:dyDescent="0.25">
      <c r="C1842" t="s">
        <v>481</v>
      </c>
      <c r="D1842" t="s">
        <v>176</v>
      </c>
      <c r="E1842">
        <v>138218</v>
      </c>
      <c r="H1842" t="s">
        <v>936</v>
      </c>
      <c r="K1842">
        <v>0</v>
      </c>
      <c r="M1842">
        <v>0</v>
      </c>
      <c r="O1842">
        <v>0</v>
      </c>
    </row>
    <row r="1843" spans="3:18" x14ac:dyDescent="0.25">
      <c r="C1843" t="s">
        <v>481</v>
      </c>
      <c r="D1843" t="s">
        <v>176</v>
      </c>
      <c r="E1843">
        <v>138219</v>
      </c>
      <c r="H1843" t="s">
        <v>1846</v>
      </c>
      <c r="K1843">
        <v>0</v>
      </c>
      <c r="M1843">
        <v>0</v>
      </c>
      <c r="O1843">
        <v>0</v>
      </c>
    </row>
    <row r="1844" spans="3:18" x14ac:dyDescent="0.25">
      <c r="C1844" t="s">
        <v>481</v>
      </c>
      <c r="D1844" t="s">
        <v>176</v>
      </c>
      <c r="E1844">
        <v>138249</v>
      </c>
      <c r="H1844" t="s">
        <v>1847</v>
      </c>
      <c r="K1844">
        <v>0</v>
      </c>
      <c r="M1844">
        <v>0</v>
      </c>
      <c r="O1844">
        <v>0</v>
      </c>
    </row>
    <row r="1845" spans="3:18" x14ac:dyDescent="0.25">
      <c r="C1845" t="s">
        <v>481</v>
      </c>
      <c r="D1845" t="s">
        <v>176</v>
      </c>
      <c r="E1845">
        <v>138250</v>
      </c>
      <c r="H1845" t="s">
        <v>517</v>
      </c>
      <c r="K1845" s="40">
        <v>1421.29</v>
      </c>
      <c r="M1845" s="40">
        <v>1443.87</v>
      </c>
      <c r="O1845">
        <v>-22.58</v>
      </c>
      <c r="Q1845">
        <v>-1.6</v>
      </c>
    </row>
    <row r="1846" spans="3:18" x14ac:dyDescent="0.25">
      <c r="C1846" t="s">
        <v>481</v>
      </c>
      <c r="D1846" t="s">
        <v>176</v>
      </c>
      <c r="E1846">
        <v>138251</v>
      </c>
      <c r="H1846" t="s">
        <v>518</v>
      </c>
      <c r="K1846" s="40">
        <v>832318.16</v>
      </c>
      <c r="M1846" s="40">
        <v>999064.05</v>
      </c>
      <c r="O1846" s="40">
        <v>-166745.89000000001</v>
      </c>
      <c r="Q1846">
        <v>-16.7</v>
      </c>
    </row>
    <row r="1847" spans="3:18" x14ac:dyDescent="0.25">
      <c r="C1847" t="s">
        <v>481</v>
      </c>
      <c r="D1847" t="s">
        <v>176</v>
      </c>
      <c r="E1847">
        <v>138252</v>
      </c>
      <c r="H1847" t="s">
        <v>1848</v>
      </c>
      <c r="K1847">
        <v>0</v>
      </c>
      <c r="M1847">
        <v>0</v>
      </c>
      <c r="O1847">
        <v>0</v>
      </c>
    </row>
    <row r="1848" spans="3:18" x14ac:dyDescent="0.25">
      <c r="C1848" t="s">
        <v>481</v>
      </c>
      <c r="D1848" t="s">
        <v>176</v>
      </c>
      <c r="E1848">
        <v>228250</v>
      </c>
      <c r="H1848" t="s">
        <v>519</v>
      </c>
      <c r="K1848" s="40">
        <v>-6113.17</v>
      </c>
      <c r="M1848" s="40">
        <v>-6209.96</v>
      </c>
      <c r="O1848">
        <v>96.79</v>
      </c>
      <c r="Q1848">
        <v>1.6</v>
      </c>
    </row>
    <row r="1849" spans="3:18" x14ac:dyDescent="0.25">
      <c r="C1849" t="s">
        <v>481</v>
      </c>
      <c r="D1849" t="s">
        <v>176</v>
      </c>
      <c r="E1849">
        <v>228251</v>
      </c>
      <c r="H1849" t="s">
        <v>520</v>
      </c>
      <c r="K1849" s="40">
        <v>-416655.08</v>
      </c>
      <c r="M1849" s="40">
        <v>-616564.78</v>
      </c>
      <c r="O1849" s="40">
        <v>199909.7</v>
      </c>
      <c r="Q1849">
        <v>32.4</v>
      </c>
    </row>
    <row r="1850" spans="3:18" x14ac:dyDescent="0.25">
      <c r="C1850" t="s">
        <v>481</v>
      </c>
      <c r="D1850" t="s">
        <v>176</v>
      </c>
      <c r="E1850">
        <v>228252</v>
      </c>
      <c r="H1850" t="s">
        <v>1849</v>
      </c>
      <c r="K1850">
        <v>0</v>
      </c>
      <c r="M1850">
        <v>0</v>
      </c>
      <c r="O1850">
        <v>0</v>
      </c>
    </row>
    <row r="1851" spans="3:18" x14ac:dyDescent="0.25">
      <c r="K1851" s="40">
        <v>-3076954.03</v>
      </c>
      <c r="M1851" s="40">
        <v>-3165178.14</v>
      </c>
      <c r="O1851" s="40">
        <v>88224.11</v>
      </c>
      <c r="Q1851">
        <v>2.8</v>
      </c>
      <c r="R1851" t="s">
        <v>205</v>
      </c>
    </row>
    <row r="1852" spans="3:18" x14ac:dyDescent="0.25">
      <c r="C1852" t="s">
        <v>481</v>
      </c>
      <c r="D1852" t="s">
        <v>176</v>
      </c>
      <c r="E1852">
        <v>2293103</v>
      </c>
      <c r="H1852" t="s">
        <v>217</v>
      </c>
      <c r="K1852">
        <v>0</v>
      </c>
      <c r="M1852">
        <v>0</v>
      </c>
      <c r="O1852">
        <v>0</v>
      </c>
    </row>
    <row r="1853" spans="3:18" x14ac:dyDescent="0.25">
      <c r="K1853">
        <v>0</v>
      </c>
      <c r="M1853">
        <v>0</v>
      </c>
      <c r="O1853">
        <v>0</v>
      </c>
      <c r="R1853" t="s">
        <v>205</v>
      </c>
    </row>
    <row r="1854" spans="3:18" x14ac:dyDescent="0.25">
      <c r="C1854" t="s">
        <v>481</v>
      </c>
      <c r="D1854" t="s">
        <v>176</v>
      </c>
      <c r="E1854">
        <v>131660</v>
      </c>
      <c r="H1854" t="s">
        <v>942</v>
      </c>
      <c r="K1854">
        <v>0</v>
      </c>
      <c r="M1854">
        <v>0</v>
      </c>
      <c r="O1854">
        <v>0</v>
      </c>
    </row>
    <row r="1855" spans="3:18" x14ac:dyDescent="0.25">
      <c r="C1855" t="s">
        <v>481</v>
      </c>
      <c r="D1855" t="s">
        <v>176</v>
      </c>
      <c r="E1855">
        <v>131661</v>
      </c>
      <c r="H1855" t="s">
        <v>943</v>
      </c>
      <c r="K1855">
        <v>0</v>
      </c>
      <c r="M1855">
        <v>0</v>
      </c>
      <c r="O1855">
        <v>0</v>
      </c>
    </row>
    <row r="1856" spans="3:18" x14ac:dyDescent="0.25">
      <c r="C1856" t="s">
        <v>481</v>
      </c>
      <c r="D1856" t="s">
        <v>176</v>
      </c>
      <c r="E1856">
        <v>131662</v>
      </c>
      <c r="H1856" t="s">
        <v>944</v>
      </c>
      <c r="K1856">
        <v>0</v>
      </c>
      <c r="M1856">
        <v>0</v>
      </c>
      <c r="O1856">
        <v>0</v>
      </c>
    </row>
    <row r="1857" spans="3:18" x14ac:dyDescent="0.25">
      <c r="C1857" t="s">
        <v>481</v>
      </c>
      <c r="D1857" t="s">
        <v>176</v>
      </c>
      <c r="E1857">
        <v>131663</v>
      </c>
      <c r="H1857" t="s">
        <v>945</v>
      </c>
      <c r="K1857">
        <v>0</v>
      </c>
      <c r="M1857">
        <v>0</v>
      </c>
      <c r="O1857">
        <v>0</v>
      </c>
    </row>
    <row r="1858" spans="3:18" x14ac:dyDescent="0.25">
      <c r="C1858" t="s">
        <v>481</v>
      </c>
      <c r="D1858" t="s">
        <v>176</v>
      </c>
      <c r="E1858">
        <v>131664</v>
      </c>
      <c r="H1858" t="s">
        <v>946</v>
      </c>
      <c r="K1858">
        <v>0</v>
      </c>
      <c r="M1858">
        <v>0</v>
      </c>
      <c r="O1858">
        <v>0</v>
      </c>
    </row>
    <row r="1859" spans="3:18" x14ac:dyDescent="0.25">
      <c r="C1859" t="s">
        <v>481</v>
      </c>
      <c r="D1859" t="s">
        <v>176</v>
      </c>
      <c r="E1859">
        <v>131710</v>
      </c>
      <c r="H1859" t="s">
        <v>1850</v>
      </c>
      <c r="K1859">
        <v>0</v>
      </c>
      <c r="M1859">
        <v>0</v>
      </c>
      <c r="O1859">
        <v>0</v>
      </c>
    </row>
    <row r="1860" spans="3:18" x14ac:dyDescent="0.25">
      <c r="C1860" t="s">
        <v>481</v>
      </c>
      <c r="D1860" t="s">
        <v>176</v>
      </c>
      <c r="E1860">
        <v>131711</v>
      </c>
      <c r="H1860" t="s">
        <v>1851</v>
      </c>
      <c r="K1860">
        <v>0</v>
      </c>
      <c r="M1860">
        <v>0</v>
      </c>
      <c r="O1860">
        <v>0</v>
      </c>
    </row>
    <row r="1861" spans="3:18" x14ac:dyDescent="0.25">
      <c r="C1861" t="s">
        <v>481</v>
      </c>
      <c r="D1861" t="s">
        <v>176</v>
      </c>
      <c r="E1861">
        <v>131712</v>
      </c>
      <c r="H1861" t="s">
        <v>1852</v>
      </c>
      <c r="K1861">
        <v>0</v>
      </c>
      <c r="M1861">
        <v>0</v>
      </c>
      <c r="O1861">
        <v>0</v>
      </c>
    </row>
    <row r="1862" spans="3:18" x14ac:dyDescent="0.25">
      <c r="C1862" t="s">
        <v>481</v>
      </c>
      <c r="D1862" t="s">
        <v>176</v>
      </c>
      <c r="E1862">
        <v>131713</v>
      </c>
      <c r="H1862" t="s">
        <v>1853</v>
      </c>
      <c r="K1862">
        <v>0</v>
      </c>
      <c r="M1862">
        <v>0</v>
      </c>
      <c r="O1862">
        <v>0</v>
      </c>
    </row>
    <row r="1863" spans="3:18" x14ac:dyDescent="0.25">
      <c r="C1863" t="s">
        <v>481</v>
      </c>
      <c r="D1863" t="s">
        <v>176</v>
      </c>
      <c r="E1863">
        <v>131714</v>
      </c>
      <c r="H1863" t="s">
        <v>1854</v>
      </c>
      <c r="K1863">
        <v>0</v>
      </c>
      <c r="M1863">
        <v>0</v>
      </c>
      <c r="O1863">
        <v>0</v>
      </c>
    </row>
    <row r="1864" spans="3:18" x14ac:dyDescent="0.25">
      <c r="E1864" t="s">
        <v>947</v>
      </c>
      <c r="K1864">
        <v>0</v>
      </c>
      <c r="M1864">
        <v>0</v>
      </c>
      <c r="O1864">
        <v>0</v>
      </c>
      <c r="R1864" t="s">
        <v>205</v>
      </c>
    </row>
    <row r="1865" spans="3:18" x14ac:dyDescent="0.25">
      <c r="C1865" t="s">
        <v>481</v>
      </c>
      <c r="D1865" t="s">
        <v>176</v>
      </c>
      <c r="E1865">
        <v>131650</v>
      </c>
      <c r="H1865" t="s">
        <v>948</v>
      </c>
      <c r="K1865">
        <v>0</v>
      </c>
      <c r="M1865">
        <v>0</v>
      </c>
      <c r="O1865">
        <v>0</v>
      </c>
    </row>
    <row r="1866" spans="3:18" x14ac:dyDescent="0.25">
      <c r="C1866" t="s">
        <v>481</v>
      </c>
      <c r="D1866" t="s">
        <v>176</v>
      </c>
      <c r="E1866">
        <v>131651</v>
      </c>
      <c r="H1866" t="s">
        <v>949</v>
      </c>
      <c r="K1866">
        <v>0</v>
      </c>
      <c r="M1866">
        <v>0</v>
      </c>
      <c r="O1866">
        <v>0</v>
      </c>
    </row>
    <row r="1867" spans="3:18" x14ac:dyDescent="0.25">
      <c r="C1867" t="s">
        <v>481</v>
      </c>
      <c r="D1867" t="s">
        <v>176</v>
      </c>
      <c r="E1867">
        <v>131652</v>
      </c>
      <c r="H1867" t="s">
        <v>950</v>
      </c>
      <c r="K1867">
        <v>0</v>
      </c>
      <c r="M1867">
        <v>0</v>
      </c>
      <c r="O1867">
        <v>0</v>
      </c>
    </row>
    <row r="1868" spans="3:18" x14ac:dyDescent="0.25">
      <c r="C1868" t="s">
        <v>481</v>
      </c>
      <c r="D1868" t="s">
        <v>176</v>
      </c>
      <c r="E1868">
        <v>131653</v>
      </c>
      <c r="H1868" t="s">
        <v>951</v>
      </c>
      <c r="K1868">
        <v>0</v>
      </c>
      <c r="M1868">
        <v>0</v>
      </c>
      <c r="O1868">
        <v>0</v>
      </c>
    </row>
    <row r="1869" spans="3:18" x14ac:dyDescent="0.25">
      <c r="C1869" t="s">
        <v>481</v>
      </c>
      <c r="D1869" t="s">
        <v>176</v>
      </c>
      <c r="E1869">
        <v>131654</v>
      </c>
      <c r="H1869" t="s">
        <v>952</v>
      </c>
      <c r="K1869">
        <v>0</v>
      </c>
      <c r="M1869">
        <v>0</v>
      </c>
      <c r="O1869">
        <v>0</v>
      </c>
    </row>
    <row r="1870" spans="3:18" x14ac:dyDescent="0.25">
      <c r="C1870" t="s">
        <v>481</v>
      </c>
      <c r="D1870" t="s">
        <v>176</v>
      </c>
      <c r="E1870">
        <v>131810</v>
      </c>
      <c r="H1870" t="s">
        <v>521</v>
      </c>
      <c r="K1870" s="40">
        <v>3757358.34</v>
      </c>
      <c r="M1870" s="40">
        <v>3278365.83</v>
      </c>
      <c r="O1870" s="40">
        <v>478992.51</v>
      </c>
      <c r="Q1870">
        <v>14.6</v>
      </c>
    </row>
    <row r="1871" spans="3:18" x14ac:dyDescent="0.25">
      <c r="C1871" t="s">
        <v>481</v>
      </c>
      <c r="D1871" t="s">
        <v>176</v>
      </c>
      <c r="E1871">
        <v>131811</v>
      </c>
      <c r="H1871" t="s">
        <v>1855</v>
      </c>
      <c r="K1871">
        <v>0</v>
      </c>
      <c r="M1871">
        <v>0</v>
      </c>
      <c r="O1871">
        <v>0</v>
      </c>
    </row>
    <row r="1872" spans="3:18" x14ac:dyDescent="0.25">
      <c r="C1872" t="s">
        <v>481</v>
      </c>
      <c r="D1872" t="s">
        <v>176</v>
      </c>
      <c r="E1872">
        <v>131812</v>
      </c>
      <c r="H1872" t="s">
        <v>1856</v>
      </c>
      <c r="K1872">
        <v>0</v>
      </c>
      <c r="M1872">
        <v>0</v>
      </c>
      <c r="O1872">
        <v>0</v>
      </c>
    </row>
    <row r="1873" spans="3:18" x14ac:dyDescent="0.25">
      <c r="C1873" t="s">
        <v>481</v>
      </c>
      <c r="D1873" t="s">
        <v>176</v>
      </c>
      <c r="E1873">
        <v>131813</v>
      </c>
      <c r="H1873" t="s">
        <v>1857</v>
      </c>
      <c r="K1873">
        <v>0</v>
      </c>
      <c r="M1873">
        <v>0</v>
      </c>
      <c r="O1873">
        <v>0</v>
      </c>
    </row>
    <row r="1874" spans="3:18" x14ac:dyDescent="0.25">
      <c r="C1874" t="s">
        <v>481</v>
      </c>
      <c r="D1874" t="s">
        <v>176</v>
      </c>
      <c r="E1874">
        <v>131814</v>
      </c>
      <c r="H1874" t="s">
        <v>1858</v>
      </c>
      <c r="K1874">
        <v>0</v>
      </c>
      <c r="M1874">
        <v>0</v>
      </c>
      <c r="O1874">
        <v>0</v>
      </c>
    </row>
    <row r="1875" spans="3:18" x14ac:dyDescent="0.25">
      <c r="E1875" t="s">
        <v>522</v>
      </c>
      <c r="K1875" s="40">
        <v>3757358.34</v>
      </c>
      <c r="M1875" s="40">
        <v>3278365.83</v>
      </c>
      <c r="O1875" s="40">
        <v>478992.51</v>
      </c>
      <c r="Q1875">
        <v>14.6</v>
      </c>
      <c r="R1875" t="s">
        <v>205</v>
      </c>
    </row>
    <row r="1876" spans="3:18" x14ac:dyDescent="0.25">
      <c r="C1876" t="s">
        <v>481</v>
      </c>
      <c r="D1876" t="s">
        <v>176</v>
      </c>
      <c r="E1876">
        <v>131640</v>
      </c>
      <c r="H1876" t="s">
        <v>948</v>
      </c>
      <c r="K1876">
        <v>0</v>
      </c>
      <c r="M1876">
        <v>0</v>
      </c>
      <c r="O1876">
        <v>0</v>
      </c>
    </row>
    <row r="1877" spans="3:18" x14ac:dyDescent="0.25">
      <c r="C1877" t="s">
        <v>481</v>
      </c>
      <c r="D1877" t="s">
        <v>176</v>
      </c>
      <c r="E1877">
        <v>131641</v>
      </c>
      <c r="H1877" t="s">
        <v>953</v>
      </c>
      <c r="K1877">
        <v>0</v>
      </c>
      <c r="M1877">
        <v>0</v>
      </c>
      <c r="O1877">
        <v>0</v>
      </c>
    </row>
    <row r="1878" spans="3:18" x14ac:dyDescent="0.25">
      <c r="C1878" t="s">
        <v>481</v>
      </c>
      <c r="D1878" t="s">
        <v>176</v>
      </c>
      <c r="E1878">
        <v>131642</v>
      </c>
      <c r="H1878" t="s">
        <v>954</v>
      </c>
      <c r="K1878">
        <v>0</v>
      </c>
      <c r="M1878">
        <v>0</v>
      </c>
      <c r="O1878">
        <v>0</v>
      </c>
    </row>
    <row r="1879" spans="3:18" x14ac:dyDescent="0.25">
      <c r="C1879" t="s">
        <v>481</v>
      </c>
      <c r="D1879" t="s">
        <v>176</v>
      </c>
      <c r="E1879">
        <v>131643</v>
      </c>
      <c r="H1879" t="s">
        <v>955</v>
      </c>
      <c r="K1879">
        <v>0</v>
      </c>
      <c r="M1879">
        <v>0</v>
      </c>
      <c r="O1879">
        <v>0</v>
      </c>
    </row>
    <row r="1880" spans="3:18" x14ac:dyDescent="0.25">
      <c r="C1880" t="s">
        <v>481</v>
      </c>
      <c r="D1880" t="s">
        <v>176</v>
      </c>
      <c r="E1880">
        <v>131644</v>
      </c>
      <c r="H1880" t="s">
        <v>956</v>
      </c>
      <c r="K1880">
        <v>0</v>
      </c>
      <c r="M1880">
        <v>0</v>
      </c>
      <c r="O1880">
        <v>0</v>
      </c>
    </row>
    <row r="1881" spans="3:18" x14ac:dyDescent="0.25">
      <c r="C1881" t="s">
        <v>481</v>
      </c>
      <c r="D1881" t="s">
        <v>176</v>
      </c>
      <c r="E1881">
        <v>131730</v>
      </c>
      <c r="H1881" t="s">
        <v>523</v>
      </c>
      <c r="K1881" s="40">
        <v>155919.26999999999</v>
      </c>
      <c r="M1881" s="40">
        <v>157283.87</v>
      </c>
      <c r="O1881" s="40">
        <v>-1364.6</v>
      </c>
      <c r="Q1881">
        <v>-0.9</v>
      </c>
    </row>
    <row r="1882" spans="3:18" x14ac:dyDescent="0.25">
      <c r="C1882" t="s">
        <v>481</v>
      </c>
      <c r="D1882" t="s">
        <v>176</v>
      </c>
      <c r="E1882">
        <v>131731</v>
      </c>
      <c r="H1882" t="s">
        <v>1859</v>
      </c>
      <c r="K1882">
        <v>0</v>
      </c>
      <c r="M1882">
        <v>0</v>
      </c>
      <c r="O1882">
        <v>0</v>
      </c>
    </row>
    <row r="1883" spans="3:18" x14ac:dyDescent="0.25">
      <c r="C1883" t="s">
        <v>481</v>
      </c>
      <c r="D1883" t="s">
        <v>176</v>
      </c>
      <c r="E1883">
        <v>131732</v>
      </c>
      <c r="H1883" t="s">
        <v>1860</v>
      </c>
      <c r="K1883">
        <v>0</v>
      </c>
      <c r="M1883">
        <v>0</v>
      </c>
      <c r="O1883">
        <v>0</v>
      </c>
    </row>
    <row r="1884" spans="3:18" x14ac:dyDescent="0.25">
      <c r="C1884" t="s">
        <v>481</v>
      </c>
      <c r="D1884" t="s">
        <v>176</v>
      </c>
      <c r="E1884">
        <v>131733</v>
      </c>
      <c r="H1884" t="s">
        <v>1857</v>
      </c>
      <c r="K1884">
        <v>0</v>
      </c>
      <c r="M1884">
        <v>0</v>
      </c>
      <c r="O1884">
        <v>0</v>
      </c>
    </row>
    <row r="1885" spans="3:18" x14ac:dyDescent="0.25">
      <c r="C1885" t="s">
        <v>481</v>
      </c>
      <c r="D1885" t="s">
        <v>176</v>
      </c>
      <c r="E1885">
        <v>131734</v>
      </c>
      <c r="H1885" t="s">
        <v>1861</v>
      </c>
      <c r="K1885">
        <v>0</v>
      </c>
      <c r="M1885">
        <v>0</v>
      </c>
      <c r="O1885">
        <v>0</v>
      </c>
    </row>
    <row r="1886" spans="3:18" x14ac:dyDescent="0.25">
      <c r="E1886" t="s">
        <v>524</v>
      </c>
      <c r="K1886" s="40">
        <v>155919.26999999999</v>
      </c>
      <c r="M1886" s="40">
        <v>157283.87</v>
      </c>
      <c r="O1886" s="40">
        <v>-1364.6</v>
      </c>
      <c r="Q1886">
        <v>-0.9</v>
      </c>
      <c r="R1886" t="s">
        <v>205</v>
      </c>
    </row>
    <row r="1887" spans="3:18" x14ac:dyDescent="0.25">
      <c r="C1887" t="s">
        <v>481</v>
      </c>
      <c r="D1887" t="s">
        <v>176</v>
      </c>
      <c r="E1887">
        <v>131400</v>
      </c>
      <c r="H1887" t="s">
        <v>957</v>
      </c>
      <c r="K1887">
        <v>0</v>
      </c>
      <c r="M1887">
        <v>0</v>
      </c>
      <c r="O1887">
        <v>0</v>
      </c>
    </row>
    <row r="1888" spans="3:18" x14ac:dyDescent="0.25">
      <c r="C1888" t="s">
        <v>481</v>
      </c>
      <c r="D1888" t="s">
        <v>176</v>
      </c>
      <c r="E1888">
        <v>131401</v>
      </c>
      <c r="H1888" t="s">
        <v>958</v>
      </c>
      <c r="K1888">
        <v>0</v>
      </c>
      <c r="M1888">
        <v>0</v>
      </c>
      <c r="O1888">
        <v>0</v>
      </c>
    </row>
    <row r="1889" spans="3:15" x14ac:dyDescent="0.25">
      <c r="C1889" t="s">
        <v>481</v>
      </c>
      <c r="D1889" t="s">
        <v>176</v>
      </c>
      <c r="E1889">
        <v>131402</v>
      </c>
      <c r="H1889" t="s">
        <v>959</v>
      </c>
      <c r="K1889">
        <v>0</v>
      </c>
      <c r="M1889">
        <v>0</v>
      </c>
      <c r="O1889">
        <v>0</v>
      </c>
    </row>
    <row r="1890" spans="3:15" x14ac:dyDescent="0.25">
      <c r="C1890" t="s">
        <v>481</v>
      </c>
      <c r="D1890" t="s">
        <v>176</v>
      </c>
      <c r="E1890">
        <v>131404</v>
      </c>
      <c r="H1890" t="s">
        <v>960</v>
      </c>
      <c r="K1890">
        <v>0</v>
      </c>
      <c r="M1890">
        <v>0</v>
      </c>
      <c r="O1890">
        <v>0</v>
      </c>
    </row>
    <row r="1891" spans="3:15" x14ac:dyDescent="0.25">
      <c r="C1891" t="s">
        <v>481</v>
      </c>
      <c r="D1891" t="s">
        <v>176</v>
      </c>
      <c r="E1891">
        <v>131410</v>
      </c>
      <c r="H1891" t="s">
        <v>957</v>
      </c>
      <c r="K1891">
        <v>0</v>
      </c>
      <c r="M1891">
        <v>0</v>
      </c>
      <c r="O1891">
        <v>0</v>
      </c>
    </row>
    <row r="1892" spans="3:15" x14ac:dyDescent="0.25">
      <c r="C1892" t="s">
        <v>481</v>
      </c>
      <c r="D1892" t="s">
        <v>176</v>
      </c>
      <c r="E1892">
        <v>131411</v>
      </c>
      <c r="H1892" t="s">
        <v>958</v>
      </c>
      <c r="K1892">
        <v>0</v>
      </c>
      <c r="M1892">
        <v>0</v>
      </c>
      <c r="O1892">
        <v>0</v>
      </c>
    </row>
    <row r="1893" spans="3:15" x14ac:dyDescent="0.25">
      <c r="C1893" t="s">
        <v>481</v>
      </c>
      <c r="D1893" t="s">
        <v>176</v>
      </c>
      <c r="E1893">
        <v>131412</v>
      </c>
      <c r="H1893" t="s">
        <v>959</v>
      </c>
      <c r="K1893">
        <v>0</v>
      </c>
      <c r="M1893">
        <v>0</v>
      </c>
      <c r="O1893">
        <v>0</v>
      </c>
    </row>
    <row r="1894" spans="3:15" x14ac:dyDescent="0.25">
      <c r="C1894" t="s">
        <v>481</v>
      </c>
      <c r="D1894" t="s">
        <v>176</v>
      </c>
      <c r="E1894">
        <v>131413</v>
      </c>
      <c r="H1894" t="s">
        <v>961</v>
      </c>
      <c r="K1894">
        <v>0</v>
      </c>
      <c r="M1894">
        <v>0</v>
      </c>
      <c r="O1894">
        <v>0</v>
      </c>
    </row>
    <row r="1895" spans="3:15" x14ac:dyDescent="0.25">
      <c r="C1895" t="s">
        <v>481</v>
      </c>
      <c r="D1895" t="s">
        <v>176</v>
      </c>
      <c r="E1895">
        <v>131414</v>
      </c>
      <c r="H1895" t="s">
        <v>960</v>
      </c>
      <c r="K1895">
        <v>0</v>
      </c>
      <c r="M1895">
        <v>0</v>
      </c>
      <c r="O1895">
        <v>0</v>
      </c>
    </row>
    <row r="1896" spans="3:15" x14ac:dyDescent="0.25">
      <c r="C1896" t="s">
        <v>481</v>
      </c>
      <c r="D1896" t="s">
        <v>176</v>
      </c>
      <c r="E1896">
        <v>131600</v>
      </c>
      <c r="H1896" t="s">
        <v>948</v>
      </c>
      <c r="K1896">
        <v>0</v>
      </c>
      <c r="M1896">
        <v>0</v>
      </c>
      <c r="O1896">
        <v>0</v>
      </c>
    </row>
    <row r="1897" spans="3:15" x14ac:dyDescent="0.25">
      <c r="C1897" t="s">
        <v>481</v>
      </c>
      <c r="D1897" t="s">
        <v>176</v>
      </c>
      <c r="E1897">
        <v>131601</v>
      </c>
      <c r="H1897" t="s">
        <v>962</v>
      </c>
      <c r="K1897">
        <v>0</v>
      </c>
      <c r="M1897">
        <v>0</v>
      </c>
      <c r="O1897">
        <v>0</v>
      </c>
    </row>
    <row r="1898" spans="3:15" x14ac:dyDescent="0.25">
      <c r="C1898" t="s">
        <v>481</v>
      </c>
      <c r="D1898" t="s">
        <v>176</v>
      </c>
      <c r="E1898">
        <v>131602</v>
      </c>
      <c r="H1898" t="s">
        <v>963</v>
      </c>
      <c r="K1898">
        <v>0</v>
      </c>
      <c r="M1898">
        <v>0</v>
      </c>
      <c r="O1898">
        <v>0</v>
      </c>
    </row>
    <row r="1899" spans="3:15" x14ac:dyDescent="0.25">
      <c r="C1899" t="s">
        <v>481</v>
      </c>
      <c r="D1899" t="s">
        <v>176</v>
      </c>
      <c r="E1899">
        <v>131603</v>
      </c>
      <c r="H1899" t="s">
        <v>964</v>
      </c>
      <c r="K1899">
        <v>0</v>
      </c>
      <c r="M1899">
        <v>0</v>
      </c>
      <c r="O1899">
        <v>0</v>
      </c>
    </row>
    <row r="1900" spans="3:15" x14ac:dyDescent="0.25">
      <c r="C1900" t="s">
        <v>481</v>
      </c>
      <c r="D1900" t="s">
        <v>176</v>
      </c>
      <c r="E1900">
        <v>131604</v>
      </c>
      <c r="H1900" t="s">
        <v>965</v>
      </c>
      <c r="K1900">
        <v>0</v>
      </c>
      <c r="M1900">
        <v>0</v>
      </c>
      <c r="O1900">
        <v>0</v>
      </c>
    </row>
    <row r="1901" spans="3:15" x14ac:dyDescent="0.25">
      <c r="C1901" t="s">
        <v>481</v>
      </c>
      <c r="D1901" t="s">
        <v>176</v>
      </c>
      <c r="E1901">
        <v>131610</v>
      </c>
      <c r="H1901" t="s">
        <v>948</v>
      </c>
      <c r="K1901">
        <v>0</v>
      </c>
      <c r="M1901">
        <v>0</v>
      </c>
      <c r="O1901">
        <v>0</v>
      </c>
    </row>
    <row r="1902" spans="3:15" x14ac:dyDescent="0.25">
      <c r="C1902" t="s">
        <v>481</v>
      </c>
      <c r="D1902" t="s">
        <v>176</v>
      </c>
      <c r="E1902">
        <v>131611</v>
      </c>
      <c r="H1902" t="s">
        <v>948</v>
      </c>
      <c r="K1902">
        <v>0</v>
      </c>
      <c r="M1902">
        <v>0</v>
      </c>
      <c r="O1902">
        <v>0</v>
      </c>
    </row>
    <row r="1903" spans="3:15" x14ac:dyDescent="0.25">
      <c r="C1903" t="s">
        <v>481</v>
      </c>
      <c r="D1903" t="s">
        <v>176</v>
      </c>
      <c r="E1903">
        <v>131612</v>
      </c>
      <c r="H1903" t="s">
        <v>966</v>
      </c>
      <c r="K1903">
        <v>0</v>
      </c>
      <c r="M1903">
        <v>0</v>
      </c>
      <c r="O1903">
        <v>0</v>
      </c>
    </row>
    <row r="1904" spans="3:15" x14ac:dyDescent="0.25">
      <c r="C1904" t="s">
        <v>481</v>
      </c>
      <c r="D1904" t="s">
        <v>176</v>
      </c>
      <c r="E1904">
        <v>131613</v>
      </c>
      <c r="H1904" t="s">
        <v>967</v>
      </c>
      <c r="K1904">
        <v>0</v>
      </c>
      <c r="M1904">
        <v>0</v>
      </c>
      <c r="O1904">
        <v>0</v>
      </c>
    </row>
    <row r="1905" spans="3:18" x14ac:dyDescent="0.25">
      <c r="C1905" t="s">
        <v>481</v>
      </c>
      <c r="D1905" t="s">
        <v>176</v>
      </c>
      <c r="E1905">
        <v>131614</v>
      </c>
      <c r="H1905" t="s">
        <v>968</v>
      </c>
      <c r="K1905">
        <v>0</v>
      </c>
      <c r="M1905">
        <v>0</v>
      </c>
      <c r="O1905">
        <v>0</v>
      </c>
    </row>
    <row r="1906" spans="3:18" x14ac:dyDescent="0.25">
      <c r="C1906" t="s">
        <v>481</v>
      </c>
      <c r="D1906" t="s">
        <v>176</v>
      </c>
      <c r="E1906">
        <v>131615</v>
      </c>
      <c r="H1906" t="s">
        <v>969</v>
      </c>
      <c r="K1906">
        <v>0</v>
      </c>
      <c r="M1906">
        <v>0</v>
      </c>
      <c r="O1906">
        <v>0</v>
      </c>
    </row>
    <row r="1907" spans="3:18" x14ac:dyDescent="0.25">
      <c r="C1907" t="s">
        <v>481</v>
      </c>
      <c r="D1907" t="s">
        <v>176</v>
      </c>
      <c r="E1907">
        <v>131760</v>
      </c>
      <c r="H1907" t="s">
        <v>525</v>
      </c>
      <c r="K1907" s="40">
        <v>1349863.45</v>
      </c>
      <c r="M1907" s="40">
        <v>1377013.86</v>
      </c>
      <c r="O1907" s="40">
        <v>-27150.41</v>
      </c>
      <c r="Q1907">
        <v>-2</v>
      </c>
    </row>
    <row r="1908" spans="3:18" x14ac:dyDescent="0.25">
      <c r="C1908" t="s">
        <v>481</v>
      </c>
      <c r="D1908" t="s">
        <v>176</v>
      </c>
      <c r="E1908">
        <v>131761</v>
      </c>
      <c r="H1908" t="s">
        <v>1862</v>
      </c>
      <c r="K1908">
        <v>0</v>
      </c>
      <c r="M1908">
        <v>0</v>
      </c>
      <c r="O1908">
        <v>0</v>
      </c>
    </row>
    <row r="1909" spans="3:18" x14ac:dyDescent="0.25">
      <c r="C1909" t="s">
        <v>481</v>
      </c>
      <c r="D1909" t="s">
        <v>176</v>
      </c>
      <c r="E1909">
        <v>131762</v>
      </c>
      <c r="H1909" t="s">
        <v>1863</v>
      </c>
      <c r="K1909">
        <v>0</v>
      </c>
      <c r="M1909">
        <v>0</v>
      </c>
      <c r="O1909">
        <v>0</v>
      </c>
    </row>
    <row r="1910" spans="3:18" x14ac:dyDescent="0.25">
      <c r="C1910" t="s">
        <v>481</v>
      </c>
      <c r="D1910" t="s">
        <v>176</v>
      </c>
      <c r="E1910">
        <v>131763</v>
      </c>
      <c r="H1910" t="s">
        <v>1864</v>
      </c>
      <c r="K1910">
        <v>0</v>
      </c>
      <c r="M1910">
        <v>0</v>
      </c>
      <c r="O1910">
        <v>0</v>
      </c>
    </row>
    <row r="1911" spans="3:18" x14ac:dyDescent="0.25">
      <c r="C1911" t="s">
        <v>481</v>
      </c>
      <c r="D1911" t="s">
        <v>176</v>
      </c>
      <c r="E1911">
        <v>131764</v>
      </c>
      <c r="H1911" t="s">
        <v>1865</v>
      </c>
      <c r="K1911">
        <v>0</v>
      </c>
      <c r="M1911">
        <v>0</v>
      </c>
      <c r="O1911">
        <v>0</v>
      </c>
    </row>
    <row r="1912" spans="3:18" x14ac:dyDescent="0.25">
      <c r="C1912" t="s">
        <v>481</v>
      </c>
      <c r="D1912" t="s">
        <v>176</v>
      </c>
      <c r="E1912">
        <v>131820</v>
      </c>
      <c r="H1912" t="s">
        <v>526</v>
      </c>
      <c r="K1912" s="40">
        <v>1907641.18</v>
      </c>
      <c r="M1912" s="40">
        <v>1947458.73</v>
      </c>
      <c r="O1912" s="40">
        <v>-39817.550000000003</v>
      </c>
      <c r="Q1912">
        <v>-2</v>
      </c>
    </row>
    <row r="1913" spans="3:18" x14ac:dyDescent="0.25">
      <c r="C1913" t="s">
        <v>481</v>
      </c>
      <c r="D1913" t="s">
        <v>176</v>
      </c>
      <c r="E1913">
        <v>131821</v>
      </c>
      <c r="H1913" t="s">
        <v>1866</v>
      </c>
      <c r="K1913">
        <v>0</v>
      </c>
      <c r="M1913">
        <v>0</v>
      </c>
      <c r="O1913">
        <v>0</v>
      </c>
    </row>
    <row r="1914" spans="3:18" x14ac:dyDescent="0.25">
      <c r="C1914" t="s">
        <v>481</v>
      </c>
      <c r="D1914" t="s">
        <v>176</v>
      </c>
      <c r="E1914">
        <v>131822</v>
      </c>
      <c r="H1914" t="s">
        <v>1856</v>
      </c>
      <c r="K1914">
        <v>0</v>
      </c>
      <c r="M1914">
        <v>0</v>
      </c>
      <c r="O1914">
        <v>0</v>
      </c>
    </row>
    <row r="1915" spans="3:18" x14ac:dyDescent="0.25">
      <c r="C1915" t="s">
        <v>481</v>
      </c>
      <c r="D1915" t="s">
        <v>176</v>
      </c>
      <c r="E1915">
        <v>131823</v>
      </c>
      <c r="H1915" t="s">
        <v>1857</v>
      </c>
      <c r="K1915">
        <v>0</v>
      </c>
      <c r="M1915">
        <v>0</v>
      </c>
      <c r="O1915">
        <v>0</v>
      </c>
    </row>
    <row r="1916" spans="3:18" x14ac:dyDescent="0.25">
      <c r="C1916" t="s">
        <v>481</v>
      </c>
      <c r="D1916" t="s">
        <v>176</v>
      </c>
      <c r="E1916">
        <v>131824</v>
      </c>
      <c r="H1916" t="s">
        <v>1867</v>
      </c>
      <c r="K1916">
        <v>0</v>
      </c>
      <c r="M1916">
        <v>0</v>
      </c>
      <c r="O1916">
        <v>0</v>
      </c>
    </row>
    <row r="1917" spans="3:18" x14ac:dyDescent="0.25">
      <c r="E1917" t="s">
        <v>527</v>
      </c>
      <c r="K1917" s="40">
        <v>3257504.63</v>
      </c>
      <c r="M1917" s="40">
        <v>3324472.59</v>
      </c>
      <c r="O1917" s="40">
        <v>-66967.960000000006</v>
      </c>
      <c r="Q1917">
        <v>-2</v>
      </c>
      <c r="R1917" t="s">
        <v>205</v>
      </c>
    </row>
    <row r="1918" spans="3:18" x14ac:dyDescent="0.25">
      <c r="C1918" t="s">
        <v>481</v>
      </c>
      <c r="D1918" t="s">
        <v>176</v>
      </c>
      <c r="E1918">
        <v>131620</v>
      </c>
      <c r="H1918" t="s">
        <v>948</v>
      </c>
      <c r="K1918">
        <v>0</v>
      </c>
      <c r="M1918">
        <v>0</v>
      </c>
      <c r="O1918">
        <v>0</v>
      </c>
    </row>
    <row r="1919" spans="3:18" x14ac:dyDescent="0.25">
      <c r="C1919" t="s">
        <v>481</v>
      </c>
      <c r="D1919" t="s">
        <v>176</v>
      </c>
      <c r="E1919">
        <v>131630</v>
      </c>
      <c r="H1919" t="s">
        <v>948</v>
      </c>
      <c r="K1919">
        <v>0</v>
      </c>
      <c r="M1919">
        <v>0</v>
      </c>
      <c r="O1919">
        <v>0</v>
      </c>
    </row>
    <row r="1920" spans="3:18" x14ac:dyDescent="0.25">
      <c r="C1920" t="s">
        <v>481</v>
      </c>
      <c r="D1920" t="s">
        <v>176</v>
      </c>
      <c r="E1920">
        <v>131631</v>
      </c>
      <c r="H1920" t="s">
        <v>970</v>
      </c>
      <c r="K1920">
        <v>0</v>
      </c>
      <c r="M1920">
        <v>0</v>
      </c>
      <c r="O1920">
        <v>0</v>
      </c>
    </row>
    <row r="1921" spans="3:18" x14ac:dyDescent="0.25">
      <c r="C1921" t="s">
        <v>481</v>
      </c>
      <c r="D1921" t="s">
        <v>176</v>
      </c>
      <c r="E1921">
        <v>131632</v>
      </c>
      <c r="H1921" t="s">
        <v>971</v>
      </c>
      <c r="K1921">
        <v>0</v>
      </c>
      <c r="M1921">
        <v>0</v>
      </c>
      <c r="O1921">
        <v>0</v>
      </c>
    </row>
    <row r="1922" spans="3:18" x14ac:dyDescent="0.25">
      <c r="C1922" t="s">
        <v>481</v>
      </c>
      <c r="D1922" t="s">
        <v>176</v>
      </c>
      <c r="E1922">
        <v>131633</v>
      </c>
      <c r="H1922" t="s">
        <v>972</v>
      </c>
      <c r="K1922">
        <v>0</v>
      </c>
      <c r="M1922">
        <v>0</v>
      </c>
      <c r="O1922">
        <v>0</v>
      </c>
    </row>
    <row r="1923" spans="3:18" x14ac:dyDescent="0.25">
      <c r="C1923" t="s">
        <v>481</v>
      </c>
      <c r="D1923" t="s">
        <v>176</v>
      </c>
      <c r="E1923">
        <v>131634</v>
      </c>
      <c r="H1923" t="s">
        <v>973</v>
      </c>
      <c r="K1923">
        <v>0</v>
      </c>
      <c r="M1923">
        <v>0</v>
      </c>
      <c r="O1923">
        <v>0</v>
      </c>
    </row>
    <row r="1924" spans="3:18" x14ac:dyDescent="0.25">
      <c r="C1924" t="s">
        <v>481</v>
      </c>
      <c r="D1924" t="s">
        <v>176</v>
      </c>
      <c r="E1924">
        <v>131720</v>
      </c>
      <c r="H1924" t="s">
        <v>1868</v>
      </c>
      <c r="K1924">
        <v>0</v>
      </c>
      <c r="M1924">
        <v>0</v>
      </c>
      <c r="O1924">
        <v>0</v>
      </c>
    </row>
    <row r="1925" spans="3:18" x14ac:dyDescent="0.25">
      <c r="C1925" t="s">
        <v>481</v>
      </c>
      <c r="D1925" t="s">
        <v>176</v>
      </c>
      <c r="E1925">
        <v>131721</v>
      </c>
      <c r="H1925" t="s">
        <v>1869</v>
      </c>
      <c r="K1925">
        <v>0</v>
      </c>
      <c r="M1925">
        <v>0</v>
      </c>
      <c r="O1925">
        <v>0</v>
      </c>
    </row>
    <row r="1926" spans="3:18" x14ac:dyDescent="0.25">
      <c r="C1926" t="s">
        <v>481</v>
      </c>
      <c r="D1926" t="s">
        <v>176</v>
      </c>
      <c r="E1926">
        <v>131722</v>
      </c>
      <c r="H1926" t="s">
        <v>1870</v>
      </c>
      <c r="K1926">
        <v>0</v>
      </c>
      <c r="M1926">
        <v>0</v>
      </c>
      <c r="O1926">
        <v>0</v>
      </c>
    </row>
    <row r="1927" spans="3:18" x14ac:dyDescent="0.25">
      <c r="C1927" t="s">
        <v>481</v>
      </c>
      <c r="D1927" t="s">
        <v>176</v>
      </c>
      <c r="E1927">
        <v>131723</v>
      </c>
      <c r="H1927" t="s">
        <v>1871</v>
      </c>
      <c r="K1927">
        <v>0</v>
      </c>
      <c r="M1927">
        <v>0</v>
      </c>
      <c r="O1927">
        <v>0</v>
      </c>
    </row>
    <row r="1928" spans="3:18" x14ac:dyDescent="0.25">
      <c r="C1928" t="s">
        <v>481</v>
      </c>
      <c r="D1928" t="s">
        <v>176</v>
      </c>
      <c r="E1928">
        <v>131724</v>
      </c>
      <c r="H1928" t="s">
        <v>1872</v>
      </c>
      <c r="K1928">
        <v>0</v>
      </c>
      <c r="M1928">
        <v>0</v>
      </c>
      <c r="O1928">
        <v>0</v>
      </c>
    </row>
    <row r="1929" spans="3:18" x14ac:dyDescent="0.25">
      <c r="E1929" t="s">
        <v>974</v>
      </c>
      <c r="K1929">
        <v>0</v>
      </c>
      <c r="M1929">
        <v>0</v>
      </c>
      <c r="O1929">
        <v>0</v>
      </c>
      <c r="R1929" t="s">
        <v>205</v>
      </c>
    </row>
    <row r="1930" spans="3:18" x14ac:dyDescent="0.25">
      <c r="C1930" t="s">
        <v>481</v>
      </c>
      <c r="D1930" t="s">
        <v>176</v>
      </c>
      <c r="E1930">
        <v>130100</v>
      </c>
      <c r="H1930" t="s">
        <v>528</v>
      </c>
      <c r="K1930" s="40">
        <v>12063895.4</v>
      </c>
      <c r="M1930" s="40">
        <v>11906501.01</v>
      </c>
      <c r="O1930" s="40">
        <v>157394.39000000001</v>
      </c>
      <c r="Q1930">
        <v>1.3</v>
      </c>
    </row>
    <row r="1931" spans="3:18" x14ac:dyDescent="0.25">
      <c r="C1931" t="s">
        <v>481</v>
      </c>
      <c r="D1931" t="s">
        <v>176</v>
      </c>
      <c r="E1931">
        <v>130101</v>
      </c>
      <c r="H1931" t="s">
        <v>975</v>
      </c>
      <c r="K1931">
        <v>0</v>
      </c>
      <c r="M1931">
        <v>0</v>
      </c>
      <c r="O1931">
        <v>0</v>
      </c>
    </row>
    <row r="1932" spans="3:18" x14ac:dyDescent="0.25">
      <c r="C1932" t="s">
        <v>481</v>
      </c>
      <c r="D1932" t="s">
        <v>176</v>
      </c>
      <c r="E1932">
        <v>130102</v>
      </c>
      <c r="H1932" t="s">
        <v>976</v>
      </c>
      <c r="K1932">
        <v>0</v>
      </c>
      <c r="M1932">
        <v>0</v>
      </c>
      <c r="O1932">
        <v>0</v>
      </c>
    </row>
    <row r="1933" spans="3:18" x14ac:dyDescent="0.25">
      <c r="C1933" t="s">
        <v>481</v>
      </c>
      <c r="D1933" t="s">
        <v>176</v>
      </c>
      <c r="E1933">
        <v>130103</v>
      </c>
      <c r="H1933" t="s">
        <v>977</v>
      </c>
      <c r="K1933">
        <v>0</v>
      </c>
      <c r="M1933">
        <v>0</v>
      </c>
      <c r="O1933">
        <v>0</v>
      </c>
    </row>
    <row r="1934" spans="3:18" x14ac:dyDescent="0.25">
      <c r="C1934" t="s">
        <v>481</v>
      </c>
      <c r="D1934" t="s">
        <v>176</v>
      </c>
      <c r="E1934">
        <v>130104</v>
      </c>
      <c r="H1934" t="s">
        <v>978</v>
      </c>
      <c r="K1934">
        <v>0</v>
      </c>
      <c r="M1934">
        <v>0</v>
      </c>
      <c r="O1934">
        <v>0</v>
      </c>
    </row>
    <row r="1935" spans="3:18" x14ac:dyDescent="0.25">
      <c r="C1935" t="s">
        <v>481</v>
      </c>
      <c r="D1935" t="s">
        <v>176</v>
      </c>
      <c r="E1935">
        <v>130110</v>
      </c>
      <c r="H1935" t="s">
        <v>529</v>
      </c>
      <c r="K1935" s="40">
        <v>1092650.81</v>
      </c>
      <c r="M1935" s="40">
        <v>1199780.51</v>
      </c>
      <c r="O1935" s="40">
        <v>-107129.7</v>
      </c>
      <c r="Q1935">
        <v>-8.9</v>
      </c>
    </row>
    <row r="1936" spans="3:18" x14ac:dyDescent="0.25">
      <c r="C1936" t="s">
        <v>481</v>
      </c>
      <c r="D1936" t="s">
        <v>176</v>
      </c>
      <c r="E1936">
        <v>130111</v>
      </c>
      <c r="H1936" t="s">
        <v>979</v>
      </c>
      <c r="K1936">
        <v>0</v>
      </c>
      <c r="M1936">
        <v>0</v>
      </c>
      <c r="O1936">
        <v>0</v>
      </c>
    </row>
    <row r="1937" spans="3:15" x14ac:dyDescent="0.25">
      <c r="C1937" t="s">
        <v>481</v>
      </c>
      <c r="D1937" t="s">
        <v>176</v>
      </c>
      <c r="E1937">
        <v>130112</v>
      </c>
      <c r="H1937" t="s">
        <v>980</v>
      </c>
      <c r="K1937">
        <v>0</v>
      </c>
      <c r="M1937">
        <v>0</v>
      </c>
      <c r="O1937">
        <v>0</v>
      </c>
    </row>
    <row r="1938" spans="3:15" x14ac:dyDescent="0.25">
      <c r="C1938" t="s">
        <v>481</v>
      </c>
      <c r="D1938" t="s">
        <v>176</v>
      </c>
      <c r="E1938">
        <v>130113</v>
      </c>
      <c r="H1938" t="s">
        <v>981</v>
      </c>
      <c r="K1938">
        <v>0</v>
      </c>
      <c r="M1938">
        <v>0</v>
      </c>
      <c r="O1938">
        <v>0</v>
      </c>
    </row>
    <row r="1939" spans="3:15" x14ac:dyDescent="0.25">
      <c r="C1939" t="s">
        <v>481</v>
      </c>
      <c r="D1939" t="s">
        <v>176</v>
      </c>
      <c r="E1939">
        <v>130120</v>
      </c>
      <c r="H1939" t="s">
        <v>982</v>
      </c>
      <c r="K1939">
        <v>0</v>
      </c>
      <c r="M1939">
        <v>0</v>
      </c>
      <c r="O1939">
        <v>0</v>
      </c>
    </row>
    <row r="1940" spans="3:15" x14ac:dyDescent="0.25">
      <c r="C1940" t="s">
        <v>481</v>
      </c>
      <c r="D1940" t="s">
        <v>176</v>
      </c>
      <c r="E1940">
        <v>130121</v>
      </c>
      <c r="H1940" t="s">
        <v>983</v>
      </c>
      <c r="K1940">
        <v>0</v>
      </c>
      <c r="M1940">
        <v>0</v>
      </c>
      <c r="O1940">
        <v>0</v>
      </c>
    </row>
    <row r="1941" spans="3:15" x14ac:dyDescent="0.25">
      <c r="C1941" t="s">
        <v>481</v>
      </c>
      <c r="D1941" t="s">
        <v>176</v>
      </c>
      <c r="E1941">
        <v>130122</v>
      </c>
      <c r="H1941" t="s">
        <v>984</v>
      </c>
      <c r="K1941">
        <v>0</v>
      </c>
      <c r="M1941">
        <v>0</v>
      </c>
      <c r="O1941">
        <v>0</v>
      </c>
    </row>
    <row r="1942" spans="3:15" x14ac:dyDescent="0.25">
      <c r="C1942" t="s">
        <v>481</v>
      </c>
      <c r="D1942" t="s">
        <v>176</v>
      </c>
      <c r="E1942">
        <v>130123</v>
      </c>
      <c r="H1942" t="s">
        <v>985</v>
      </c>
      <c r="K1942">
        <v>0</v>
      </c>
      <c r="M1942">
        <v>0</v>
      </c>
      <c r="O1942">
        <v>0</v>
      </c>
    </row>
    <row r="1943" spans="3:15" x14ac:dyDescent="0.25">
      <c r="C1943" t="s">
        <v>481</v>
      </c>
      <c r="D1943" t="s">
        <v>176</v>
      </c>
      <c r="E1943">
        <v>130130</v>
      </c>
      <c r="H1943" t="s">
        <v>530</v>
      </c>
      <c r="K1943" s="40">
        <v>782419.29</v>
      </c>
      <c r="M1943" s="40">
        <v>782369.29</v>
      </c>
      <c r="O1943">
        <v>50</v>
      </c>
    </row>
    <row r="1944" spans="3:15" x14ac:dyDescent="0.25">
      <c r="C1944" t="s">
        <v>481</v>
      </c>
      <c r="D1944" t="s">
        <v>176</v>
      </c>
      <c r="E1944">
        <v>130131</v>
      </c>
      <c r="H1944" t="s">
        <v>1873</v>
      </c>
      <c r="K1944">
        <v>0</v>
      </c>
      <c r="M1944">
        <v>0</v>
      </c>
      <c r="O1944">
        <v>0</v>
      </c>
    </row>
    <row r="1945" spans="3:15" x14ac:dyDescent="0.25">
      <c r="C1945" t="s">
        <v>481</v>
      </c>
      <c r="D1945" t="s">
        <v>176</v>
      </c>
      <c r="E1945">
        <v>130132</v>
      </c>
      <c r="H1945" t="s">
        <v>1874</v>
      </c>
      <c r="K1945">
        <v>0</v>
      </c>
      <c r="M1945">
        <v>0</v>
      </c>
      <c r="O1945">
        <v>0</v>
      </c>
    </row>
    <row r="1946" spans="3:15" x14ac:dyDescent="0.25">
      <c r="C1946" t="s">
        <v>481</v>
      </c>
      <c r="D1946" t="s">
        <v>176</v>
      </c>
      <c r="E1946">
        <v>130133</v>
      </c>
      <c r="H1946" t="s">
        <v>1875</v>
      </c>
      <c r="K1946">
        <v>0</v>
      </c>
      <c r="M1946">
        <v>0</v>
      </c>
      <c r="O1946">
        <v>0</v>
      </c>
    </row>
    <row r="1947" spans="3:15" x14ac:dyDescent="0.25">
      <c r="C1947" t="s">
        <v>481</v>
      </c>
      <c r="D1947" t="s">
        <v>176</v>
      </c>
      <c r="E1947">
        <v>130140</v>
      </c>
      <c r="H1947" t="s">
        <v>531</v>
      </c>
      <c r="K1947" s="40">
        <v>116584.47</v>
      </c>
      <c r="M1947" s="40">
        <v>116584.47</v>
      </c>
      <c r="O1947">
        <v>0</v>
      </c>
    </row>
    <row r="1948" spans="3:15" x14ac:dyDescent="0.25">
      <c r="C1948" t="s">
        <v>481</v>
      </c>
      <c r="D1948" t="s">
        <v>176</v>
      </c>
      <c r="E1948">
        <v>130141</v>
      </c>
      <c r="H1948" t="s">
        <v>1876</v>
      </c>
      <c r="K1948">
        <v>0</v>
      </c>
      <c r="M1948">
        <v>0</v>
      </c>
      <c r="O1948">
        <v>0</v>
      </c>
    </row>
    <row r="1949" spans="3:15" x14ac:dyDescent="0.25">
      <c r="C1949" t="s">
        <v>481</v>
      </c>
      <c r="D1949" t="s">
        <v>176</v>
      </c>
      <c r="E1949">
        <v>130142</v>
      </c>
      <c r="H1949" t="s">
        <v>1874</v>
      </c>
      <c r="K1949">
        <v>0</v>
      </c>
      <c r="M1949">
        <v>0</v>
      </c>
      <c r="O1949">
        <v>0</v>
      </c>
    </row>
    <row r="1950" spans="3:15" x14ac:dyDescent="0.25">
      <c r="C1950" t="s">
        <v>481</v>
      </c>
      <c r="D1950" t="s">
        <v>176</v>
      </c>
      <c r="E1950">
        <v>130143</v>
      </c>
      <c r="H1950" t="s">
        <v>1877</v>
      </c>
      <c r="K1950">
        <v>0</v>
      </c>
      <c r="M1950">
        <v>0</v>
      </c>
      <c r="O1950">
        <v>0</v>
      </c>
    </row>
    <row r="1951" spans="3:15" x14ac:dyDescent="0.25">
      <c r="C1951" t="s">
        <v>481</v>
      </c>
      <c r="D1951" t="s">
        <v>176</v>
      </c>
      <c r="E1951">
        <v>130145</v>
      </c>
      <c r="H1951" t="s">
        <v>220</v>
      </c>
      <c r="K1951">
        <v>0</v>
      </c>
      <c r="M1951">
        <v>0</v>
      </c>
      <c r="O1951">
        <v>0</v>
      </c>
    </row>
    <row r="1952" spans="3:15" x14ac:dyDescent="0.25">
      <c r="C1952" t="s">
        <v>481</v>
      </c>
      <c r="D1952" t="s">
        <v>176</v>
      </c>
      <c r="E1952">
        <v>130146</v>
      </c>
      <c r="H1952" t="s">
        <v>1878</v>
      </c>
      <c r="K1952">
        <v>0</v>
      </c>
      <c r="M1952">
        <v>0</v>
      </c>
      <c r="O1952">
        <v>0</v>
      </c>
    </row>
    <row r="1953" spans="3:15" x14ac:dyDescent="0.25">
      <c r="C1953" t="s">
        <v>481</v>
      </c>
      <c r="D1953" t="s">
        <v>176</v>
      </c>
      <c r="E1953">
        <v>130147</v>
      </c>
      <c r="H1953" t="s">
        <v>1879</v>
      </c>
      <c r="K1953">
        <v>0</v>
      </c>
      <c r="M1953">
        <v>0</v>
      </c>
      <c r="O1953">
        <v>0</v>
      </c>
    </row>
    <row r="1954" spans="3:15" x14ac:dyDescent="0.25">
      <c r="C1954" t="s">
        <v>481</v>
      </c>
      <c r="D1954" t="s">
        <v>176</v>
      </c>
      <c r="E1954">
        <v>130148</v>
      </c>
      <c r="H1954" t="s">
        <v>1880</v>
      </c>
      <c r="K1954">
        <v>0</v>
      </c>
      <c r="M1954">
        <v>0</v>
      </c>
      <c r="O1954">
        <v>0</v>
      </c>
    </row>
    <row r="1955" spans="3:15" x14ac:dyDescent="0.25">
      <c r="C1955" t="s">
        <v>481</v>
      </c>
      <c r="D1955" t="s">
        <v>176</v>
      </c>
      <c r="E1955">
        <v>130149</v>
      </c>
      <c r="H1955" t="s">
        <v>1881</v>
      </c>
      <c r="K1955">
        <v>0</v>
      </c>
      <c r="M1955">
        <v>0</v>
      </c>
      <c r="O1955">
        <v>0</v>
      </c>
    </row>
    <row r="1956" spans="3:15" x14ac:dyDescent="0.25">
      <c r="C1956" t="s">
        <v>481</v>
      </c>
      <c r="D1956" t="s">
        <v>176</v>
      </c>
      <c r="E1956">
        <v>130150</v>
      </c>
      <c r="H1956" t="s">
        <v>220</v>
      </c>
      <c r="K1956">
        <v>0</v>
      </c>
      <c r="M1956">
        <v>0</v>
      </c>
      <c r="O1956">
        <v>0</v>
      </c>
    </row>
    <row r="1957" spans="3:15" x14ac:dyDescent="0.25">
      <c r="C1957" t="s">
        <v>481</v>
      </c>
      <c r="D1957" t="s">
        <v>176</v>
      </c>
      <c r="E1957">
        <v>130200</v>
      </c>
      <c r="H1957" t="s">
        <v>986</v>
      </c>
      <c r="K1957">
        <v>0</v>
      </c>
      <c r="M1957">
        <v>0</v>
      </c>
      <c r="O1957">
        <v>0</v>
      </c>
    </row>
    <row r="1958" spans="3:15" x14ac:dyDescent="0.25">
      <c r="C1958" t="s">
        <v>481</v>
      </c>
      <c r="D1958" t="s">
        <v>176</v>
      </c>
      <c r="E1958">
        <v>130201</v>
      </c>
      <c r="H1958" t="s">
        <v>987</v>
      </c>
      <c r="K1958">
        <v>0</v>
      </c>
      <c r="M1958">
        <v>0</v>
      </c>
      <c r="O1958">
        <v>0</v>
      </c>
    </row>
    <row r="1959" spans="3:15" x14ac:dyDescent="0.25">
      <c r="C1959" t="s">
        <v>481</v>
      </c>
      <c r="D1959" t="s">
        <v>176</v>
      </c>
      <c r="E1959">
        <v>130202</v>
      </c>
      <c r="H1959" t="s">
        <v>988</v>
      </c>
      <c r="K1959">
        <v>0</v>
      </c>
      <c r="M1959">
        <v>0</v>
      </c>
      <c r="O1959">
        <v>0</v>
      </c>
    </row>
    <row r="1960" spans="3:15" x14ac:dyDescent="0.25">
      <c r="C1960" t="s">
        <v>481</v>
      </c>
      <c r="D1960" t="s">
        <v>176</v>
      </c>
      <c r="E1960">
        <v>130203</v>
      </c>
      <c r="H1960" t="s">
        <v>989</v>
      </c>
      <c r="K1960">
        <v>0</v>
      </c>
      <c r="M1960">
        <v>0</v>
      </c>
      <c r="O1960">
        <v>0</v>
      </c>
    </row>
    <row r="1961" spans="3:15" x14ac:dyDescent="0.25">
      <c r="C1961" t="s">
        <v>481</v>
      </c>
      <c r="D1961" t="s">
        <v>176</v>
      </c>
      <c r="E1961">
        <v>130204</v>
      </c>
      <c r="H1961" t="s">
        <v>990</v>
      </c>
      <c r="K1961">
        <v>0</v>
      </c>
      <c r="M1961">
        <v>0</v>
      </c>
      <c r="O1961">
        <v>0</v>
      </c>
    </row>
    <row r="1962" spans="3:15" x14ac:dyDescent="0.25">
      <c r="C1962" t="s">
        <v>481</v>
      </c>
      <c r="D1962" t="s">
        <v>176</v>
      </c>
      <c r="E1962">
        <v>130210</v>
      </c>
      <c r="H1962" t="s">
        <v>991</v>
      </c>
      <c r="K1962">
        <v>0</v>
      </c>
      <c r="M1962">
        <v>0</v>
      </c>
      <c r="O1962">
        <v>0</v>
      </c>
    </row>
    <row r="1963" spans="3:15" x14ac:dyDescent="0.25">
      <c r="C1963" t="s">
        <v>481</v>
      </c>
      <c r="D1963" t="s">
        <v>176</v>
      </c>
      <c r="E1963">
        <v>130211</v>
      </c>
      <c r="H1963" t="s">
        <v>992</v>
      </c>
      <c r="K1963">
        <v>0</v>
      </c>
      <c r="M1963">
        <v>0</v>
      </c>
      <c r="O1963">
        <v>0</v>
      </c>
    </row>
    <row r="1964" spans="3:15" x14ac:dyDescent="0.25">
      <c r="C1964" t="s">
        <v>481</v>
      </c>
      <c r="D1964" t="s">
        <v>176</v>
      </c>
      <c r="E1964">
        <v>130212</v>
      </c>
      <c r="H1964" t="s">
        <v>993</v>
      </c>
      <c r="K1964">
        <v>0</v>
      </c>
      <c r="M1964">
        <v>0</v>
      </c>
      <c r="O1964">
        <v>0</v>
      </c>
    </row>
    <row r="1965" spans="3:15" x14ac:dyDescent="0.25">
      <c r="C1965" t="s">
        <v>481</v>
      </c>
      <c r="D1965" t="s">
        <v>176</v>
      </c>
      <c r="E1965">
        <v>130213</v>
      </c>
      <c r="H1965" t="s">
        <v>994</v>
      </c>
      <c r="K1965">
        <v>0</v>
      </c>
      <c r="M1965">
        <v>0</v>
      </c>
      <c r="O1965">
        <v>0</v>
      </c>
    </row>
    <row r="1966" spans="3:15" x14ac:dyDescent="0.25">
      <c r="C1966" t="s">
        <v>481</v>
      </c>
      <c r="D1966" t="s">
        <v>176</v>
      </c>
      <c r="E1966">
        <v>130214</v>
      </c>
      <c r="H1966" t="s">
        <v>995</v>
      </c>
      <c r="K1966">
        <v>0</v>
      </c>
      <c r="M1966">
        <v>0</v>
      </c>
      <c r="O1966">
        <v>0</v>
      </c>
    </row>
    <row r="1967" spans="3:15" x14ac:dyDescent="0.25">
      <c r="C1967" t="s">
        <v>481</v>
      </c>
      <c r="D1967" t="s">
        <v>176</v>
      </c>
      <c r="E1967">
        <v>130220</v>
      </c>
      <c r="H1967" t="s">
        <v>532</v>
      </c>
      <c r="K1967" s="40">
        <v>24201.15</v>
      </c>
      <c r="M1967" s="40">
        <v>24201.15</v>
      </c>
      <c r="O1967">
        <v>0</v>
      </c>
    </row>
    <row r="1968" spans="3:15" x14ac:dyDescent="0.25">
      <c r="C1968" t="s">
        <v>481</v>
      </c>
      <c r="D1968" t="s">
        <v>176</v>
      </c>
      <c r="E1968">
        <v>130221</v>
      </c>
      <c r="H1968" t="s">
        <v>996</v>
      </c>
      <c r="K1968">
        <v>0</v>
      </c>
      <c r="M1968">
        <v>0</v>
      </c>
      <c r="O1968">
        <v>0</v>
      </c>
    </row>
    <row r="1969" spans="3:15" x14ac:dyDescent="0.25">
      <c r="C1969" t="s">
        <v>481</v>
      </c>
      <c r="D1969" t="s">
        <v>176</v>
      </c>
      <c r="E1969">
        <v>130222</v>
      </c>
      <c r="H1969" t="s">
        <v>997</v>
      </c>
      <c r="K1969">
        <v>0</v>
      </c>
      <c r="M1969">
        <v>0</v>
      </c>
      <c r="O1969">
        <v>0</v>
      </c>
    </row>
    <row r="1970" spans="3:15" x14ac:dyDescent="0.25">
      <c r="C1970" t="s">
        <v>481</v>
      </c>
      <c r="D1970" t="s">
        <v>176</v>
      </c>
      <c r="E1970">
        <v>130223</v>
      </c>
      <c r="H1970" t="s">
        <v>998</v>
      </c>
      <c r="K1970">
        <v>0</v>
      </c>
      <c r="M1970">
        <v>0</v>
      </c>
      <c r="O1970">
        <v>0</v>
      </c>
    </row>
    <row r="1971" spans="3:15" x14ac:dyDescent="0.25">
      <c r="C1971" t="s">
        <v>481</v>
      </c>
      <c r="D1971" t="s">
        <v>176</v>
      </c>
      <c r="E1971">
        <v>130224</v>
      </c>
      <c r="H1971" t="s">
        <v>999</v>
      </c>
      <c r="K1971">
        <v>0</v>
      </c>
      <c r="M1971">
        <v>0</v>
      </c>
      <c r="O1971">
        <v>0</v>
      </c>
    </row>
    <row r="1972" spans="3:15" x14ac:dyDescent="0.25">
      <c r="C1972" t="s">
        <v>481</v>
      </c>
      <c r="D1972" t="s">
        <v>176</v>
      </c>
      <c r="E1972">
        <v>130230</v>
      </c>
      <c r="H1972" t="s">
        <v>1000</v>
      </c>
      <c r="K1972">
        <v>0</v>
      </c>
      <c r="M1972">
        <v>0</v>
      </c>
      <c r="O1972">
        <v>0</v>
      </c>
    </row>
    <row r="1973" spans="3:15" x14ac:dyDescent="0.25">
      <c r="C1973" t="s">
        <v>481</v>
      </c>
      <c r="D1973" t="s">
        <v>176</v>
      </c>
      <c r="E1973">
        <v>130231</v>
      </c>
      <c r="H1973" t="s">
        <v>1001</v>
      </c>
      <c r="K1973">
        <v>0</v>
      </c>
      <c r="M1973">
        <v>0</v>
      </c>
      <c r="O1973">
        <v>0</v>
      </c>
    </row>
    <row r="1974" spans="3:15" x14ac:dyDescent="0.25">
      <c r="C1974" t="s">
        <v>481</v>
      </c>
      <c r="D1974" t="s">
        <v>176</v>
      </c>
      <c r="E1974">
        <v>130232</v>
      </c>
      <c r="H1974" t="s">
        <v>1002</v>
      </c>
      <c r="K1974">
        <v>0</v>
      </c>
      <c r="M1974">
        <v>0</v>
      </c>
      <c r="O1974">
        <v>0</v>
      </c>
    </row>
    <row r="1975" spans="3:15" x14ac:dyDescent="0.25">
      <c r="C1975" t="s">
        <v>481</v>
      </c>
      <c r="D1975" t="s">
        <v>176</v>
      </c>
      <c r="E1975">
        <v>130233</v>
      </c>
      <c r="H1975" t="s">
        <v>1003</v>
      </c>
      <c r="K1975">
        <v>0</v>
      </c>
      <c r="M1975">
        <v>0</v>
      </c>
      <c r="O1975">
        <v>0</v>
      </c>
    </row>
    <row r="1976" spans="3:15" x14ac:dyDescent="0.25">
      <c r="C1976" t="s">
        <v>481</v>
      </c>
      <c r="D1976" t="s">
        <v>176</v>
      </c>
      <c r="E1976">
        <v>130234</v>
      </c>
      <c r="H1976" t="s">
        <v>1004</v>
      </c>
      <c r="K1976">
        <v>0</v>
      </c>
      <c r="M1976">
        <v>0</v>
      </c>
      <c r="O1976">
        <v>0</v>
      </c>
    </row>
    <row r="1977" spans="3:15" x14ac:dyDescent="0.25">
      <c r="C1977" t="s">
        <v>481</v>
      </c>
      <c r="D1977" t="s">
        <v>176</v>
      </c>
      <c r="E1977">
        <v>130300</v>
      </c>
      <c r="H1977" t="s">
        <v>1005</v>
      </c>
      <c r="K1977">
        <v>0</v>
      </c>
      <c r="M1977">
        <v>0</v>
      </c>
      <c r="O1977">
        <v>0</v>
      </c>
    </row>
    <row r="1978" spans="3:15" x14ac:dyDescent="0.25">
      <c r="C1978" t="s">
        <v>481</v>
      </c>
      <c r="D1978" t="s">
        <v>176</v>
      </c>
      <c r="E1978">
        <v>130301</v>
      </c>
      <c r="H1978" t="s">
        <v>1006</v>
      </c>
      <c r="K1978">
        <v>0</v>
      </c>
      <c r="M1978">
        <v>0</v>
      </c>
      <c r="O1978">
        <v>0</v>
      </c>
    </row>
    <row r="1979" spans="3:15" x14ac:dyDescent="0.25">
      <c r="C1979" t="s">
        <v>481</v>
      </c>
      <c r="D1979" t="s">
        <v>176</v>
      </c>
      <c r="E1979">
        <v>130302</v>
      </c>
      <c r="H1979" t="s">
        <v>1007</v>
      </c>
      <c r="K1979">
        <v>0</v>
      </c>
      <c r="M1979">
        <v>0</v>
      </c>
      <c r="O1979">
        <v>0</v>
      </c>
    </row>
    <row r="1980" spans="3:15" x14ac:dyDescent="0.25">
      <c r="C1980" t="s">
        <v>481</v>
      </c>
      <c r="D1980" t="s">
        <v>176</v>
      </c>
      <c r="E1980">
        <v>130303</v>
      </c>
      <c r="H1980" t="s">
        <v>1008</v>
      </c>
      <c r="K1980">
        <v>0</v>
      </c>
      <c r="M1980">
        <v>0</v>
      </c>
      <c r="O1980">
        <v>0</v>
      </c>
    </row>
    <row r="1981" spans="3:15" x14ac:dyDescent="0.25">
      <c r="C1981" t="s">
        <v>481</v>
      </c>
      <c r="D1981" t="s">
        <v>176</v>
      </c>
      <c r="E1981">
        <v>130304</v>
      </c>
      <c r="H1981" t="s">
        <v>1009</v>
      </c>
      <c r="K1981">
        <v>0</v>
      </c>
      <c r="M1981">
        <v>0</v>
      </c>
      <c r="O1981">
        <v>0</v>
      </c>
    </row>
    <row r="1982" spans="3:15" x14ac:dyDescent="0.25">
      <c r="C1982" t="s">
        <v>481</v>
      </c>
      <c r="D1982" t="s">
        <v>176</v>
      </c>
      <c r="E1982">
        <v>130400</v>
      </c>
      <c r="H1982" t="s">
        <v>1010</v>
      </c>
      <c r="K1982">
        <v>0</v>
      </c>
      <c r="M1982">
        <v>0</v>
      </c>
      <c r="O1982">
        <v>0</v>
      </c>
    </row>
    <row r="1983" spans="3:15" x14ac:dyDescent="0.25">
      <c r="C1983" t="s">
        <v>481</v>
      </c>
      <c r="D1983" t="s">
        <v>176</v>
      </c>
      <c r="E1983">
        <v>130401</v>
      </c>
      <c r="H1983" t="s">
        <v>1011</v>
      </c>
      <c r="K1983">
        <v>0</v>
      </c>
      <c r="M1983">
        <v>0</v>
      </c>
      <c r="O1983">
        <v>0</v>
      </c>
    </row>
    <row r="1984" spans="3:15" x14ac:dyDescent="0.25">
      <c r="C1984" t="s">
        <v>481</v>
      </c>
      <c r="D1984" t="s">
        <v>176</v>
      </c>
      <c r="E1984">
        <v>130402</v>
      </c>
      <c r="H1984" t="s">
        <v>1012</v>
      </c>
      <c r="K1984">
        <v>0</v>
      </c>
      <c r="M1984">
        <v>0</v>
      </c>
      <c r="O1984">
        <v>0</v>
      </c>
    </row>
    <row r="1985" spans="3:17" x14ac:dyDescent="0.25">
      <c r="C1985" t="s">
        <v>481</v>
      </c>
      <c r="D1985" t="s">
        <v>176</v>
      </c>
      <c r="E1985">
        <v>130403</v>
      </c>
      <c r="H1985" t="s">
        <v>1013</v>
      </c>
      <c r="K1985">
        <v>0</v>
      </c>
      <c r="M1985">
        <v>0</v>
      </c>
      <c r="O1985">
        <v>0</v>
      </c>
    </row>
    <row r="1986" spans="3:17" x14ac:dyDescent="0.25">
      <c r="C1986" t="s">
        <v>481</v>
      </c>
      <c r="D1986" t="s">
        <v>176</v>
      </c>
      <c r="E1986">
        <v>130500</v>
      </c>
      <c r="H1986" t="s">
        <v>218</v>
      </c>
      <c r="K1986">
        <v>0</v>
      </c>
      <c r="M1986">
        <v>0</v>
      </c>
      <c r="O1986">
        <v>0</v>
      </c>
    </row>
    <row r="1987" spans="3:17" x14ac:dyDescent="0.25">
      <c r="C1987" t="s">
        <v>481</v>
      </c>
      <c r="D1987" t="s">
        <v>176</v>
      </c>
      <c r="E1987">
        <v>130501</v>
      </c>
      <c r="H1987" t="s">
        <v>1014</v>
      </c>
      <c r="K1987">
        <v>0</v>
      </c>
      <c r="M1987">
        <v>0</v>
      </c>
      <c r="O1987">
        <v>0</v>
      </c>
    </row>
    <row r="1988" spans="3:17" x14ac:dyDescent="0.25">
      <c r="C1988" t="s">
        <v>481</v>
      </c>
      <c r="D1988" t="s">
        <v>176</v>
      </c>
      <c r="E1988">
        <v>130502</v>
      </c>
      <c r="H1988" t="s">
        <v>1015</v>
      </c>
      <c r="K1988">
        <v>0</v>
      </c>
      <c r="M1988">
        <v>0</v>
      </c>
      <c r="O1988">
        <v>0</v>
      </c>
    </row>
    <row r="1989" spans="3:17" x14ac:dyDescent="0.25">
      <c r="C1989" t="s">
        <v>481</v>
      </c>
      <c r="D1989" t="s">
        <v>176</v>
      </c>
      <c r="E1989">
        <v>130503</v>
      </c>
      <c r="H1989" t="s">
        <v>1016</v>
      </c>
      <c r="K1989">
        <v>0</v>
      </c>
      <c r="M1989">
        <v>0</v>
      </c>
      <c r="O1989">
        <v>0</v>
      </c>
    </row>
    <row r="1990" spans="3:17" x14ac:dyDescent="0.25">
      <c r="C1990" t="s">
        <v>481</v>
      </c>
      <c r="D1990" t="s">
        <v>176</v>
      </c>
      <c r="E1990">
        <v>130600</v>
      </c>
      <c r="H1990" t="s">
        <v>1882</v>
      </c>
      <c r="K1990">
        <v>0</v>
      </c>
      <c r="M1990">
        <v>0</v>
      </c>
      <c r="O1990">
        <v>0</v>
      </c>
    </row>
    <row r="1991" spans="3:17" x14ac:dyDescent="0.25">
      <c r="C1991" t="s">
        <v>481</v>
      </c>
      <c r="D1991" t="s">
        <v>176</v>
      </c>
      <c r="E1991">
        <v>130601</v>
      </c>
      <c r="H1991" t="s">
        <v>1883</v>
      </c>
      <c r="K1991">
        <v>0</v>
      </c>
      <c r="M1991">
        <v>0</v>
      </c>
      <c r="O1991">
        <v>0</v>
      </c>
    </row>
    <row r="1992" spans="3:17" x14ac:dyDescent="0.25">
      <c r="C1992" t="s">
        <v>481</v>
      </c>
      <c r="D1992" t="s">
        <v>176</v>
      </c>
      <c r="E1992">
        <v>130602</v>
      </c>
      <c r="H1992" t="s">
        <v>1884</v>
      </c>
      <c r="K1992">
        <v>0</v>
      </c>
      <c r="M1992">
        <v>0</v>
      </c>
      <c r="O1992">
        <v>0</v>
      </c>
    </row>
    <row r="1993" spans="3:17" x14ac:dyDescent="0.25">
      <c r="C1993" t="s">
        <v>481</v>
      </c>
      <c r="D1993" t="s">
        <v>176</v>
      </c>
      <c r="E1993">
        <v>130603</v>
      </c>
      <c r="H1993" t="s">
        <v>1885</v>
      </c>
      <c r="K1993">
        <v>0</v>
      </c>
      <c r="M1993">
        <v>0</v>
      </c>
      <c r="O1993">
        <v>0</v>
      </c>
    </row>
    <row r="1994" spans="3:17" x14ac:dyDescent="0.25">
      <c r="C1994" t="s">
        <v>481</v>
      </c>
      <c r="D1994" t="s">
        <v>176</v>
      </c>
      <c r="E1994">
        <v>130604</v>
      </c>
      <c r="H1994" t="s">
        <v>1886</v>
      </c>
      <c r="K1994">
        <v>0</v>
      </c>
      <c r="M1994">
        <v>0</v>
      </c>
      <c r="O1994">
        <v>0</v>
      </c>
    </row>
    <row r="1995" spans="3:17" x14ac:dyDescent="0.25">
      <c r="C1995" t="s">
        <v>481</v>
      </c>
      <c r="D1995" t="s">
        <v>176</v>
      </c>
      <c r="E1995">
        <v>131740</v>
      </c>
      <c r="H1995" t="s">
        <v>219</v>
      </c>
      <c r="K1995" s="40">
        <v>524639.06999999995</v>
      </c>
      <c r="M1995" s="40">
        <v>584719.07999999996</v>
      </c>
      <c r="O1995" s="40">
        <v>-60080.01</v>
      </c>
      <c r="Q1995">
        <v>-10.3</v>
      </c>
    </row>
    <row r="1996" spans="3:17" x14ac:dyDescent="0.25">
      <c r="C1996" t="s">
        <v>481</v>
      </c>
      <c r="D1996" t="s">
        <v>176</v>
      </c>
      <c r="E1996">
        <v>131741</v>
      </c>
      <c r="H1996" t="s">
        <v>1024</v>
      </c>
      <c r="K1996">
        <v>0</v>
      </c>
      <c r="M1996">
        <v>0</v>
      </c>
      <c r="O1996">
        <v>0</v>
      </c>
    </row>
    <row r="1997" spans="3:17" x14ac:dyDescent="0.25">
      <c r="C1997" t="s">
        <v>481</v>
      </c>
      <c r="D1997" t="s">
        <v>176</v>
      </c>
      <c r="E1997">
        <v>131742</v>
      </c>
      <c r="H1997" t="s">
        <v>1025</v>
      </c>
      <c r="K1997">
        <v>0</v>
      </c>
      <c r="M1997">
        <v>0</v>
      </c>
      <c r="O1997">
        <v>0</v>
      </c>
    </row>
    <row r="1998" spans="3:17" x14ac:dyDescent="0.25">
      <c r="C1998" t="s">
        <v>481</v>
      </c>
      <c r="D1998" t="s">
        <v>176</v>
      </c>
      <c r="E1998">
        <v>131743</v>
      </c>
      <c r="H1998" t="s">
        <v>1026</v>
      </c>
      <c r="K1998">
        <v>0</v>
      </c>
      <c r="M1998">
        <v>0</v>
      </c>
      <c r="O1998">
        <v>0</v>
      </c>
    </row>
    <row r="1999" spans="3:17" x14ac:dyDescent="0.25">
      <c r="C1999" t="s">
        <v>481</v>
      </c>
      <c r="D1999" t="s">
        <v>176</v>
      </c>
      <c r="E1999">
        <v>131744</v>
      </c>
      <c r="H1999" t="s">
        <v>1027</v>
      </c>
      <c r="K1999">
        <v>0</v>
      </c>
      <c r="M1999">
        <v>0</v>
      </c>
      <c r="O1999">
        <v>0</v>
      </c>
    </row>
    <row r="2000" spans="3:17" x14ac:dyDescent="0.25">
      <c r="C2000" t="s">
        <v>481</v>
      </c>
      <c r="D2000" t="s">
        <v>176</v>
      </c>
      <c r="E2000">
        <v>132000</v>
      </c>
      <c r="H2000" t="s">
        <v>533</v>
      </c>
      <c r="K2000" s="40">
        <v>2000</v>
      </c>
      <c r="M2000" s="40">
        <v>2000</v>
      </c>
      <c r="O2000">
        <v>0</v>
      </c>
    </row>
    <row r="2001" spans="3:18" x14ac:dyDescent="0.25">
      <c r="C2001" t="s">
        <v>481</v>
      </c>
      <c r="D2001" t="s">
        <v>176</v>
      </c>
      <c r="E2001">
        <v>132001</v>
      </c>
      <c r="H2001" t="s">
        <v>1017</v>
      </c>
      <c r="K2001">
        <v>0</v>
      </c>
      <c r="M2001">
        <v>0</v>
      </c>
      <c r="O2001">
        <v>0</v>
      </c>
    </row>
    <row r="2002" spans="3:18" x14ac:dyDescent="0.25">
      <c r="C2002" t="s">
        <v>481</v>
      </c>
      <c r="D2002" t="s">
        <v>176</v>
      </c>
      <c r="E2002">
        <v>132002</v>
      </c>
      <c r="H2002" t="s">
        <v>1018</v>
      </c>
      <c r="K2002">
        <v>0</v>
      </c>
      <c r="M2002">
        <v>0</v>
      </c>
      <c r="O2002">
        <v>0</v>
      </c>
    </row>
    <row r="2003" spans="3:18" x14ac:dyDescent="0.25">
      <c r="C2003" t="s">
        <v>481</v>
      </c>
      <c r="D2003" t="s">
        <v>176</v>
      </c>
      <c r="E2003">
        <v>132003</v>
      </c>
      <c r="H2003" t="s">
        <v>1019</v>
      </c>
      <c r="K2003">
        <v>0</v>
      </c>
      <c r="M2003">
        <v>0</v>
      </c>
      <c r="O2003">
        <v>0</v>
      </c>
    </row>
    <row r="2004" spans="3:18" x14ac:dyDescent="0.25">
      <c r="C2004" t="s">
        <v>481</v>
      </c>
      <c r="D2004" t="s">
        <v>176</v>
      </c>
      <c r="E2004">
        <v>132004</v>
      </c>
      <c r="H2004" t="s">
        <v>1020</v>
      </c>
      <c r="K2004">
        <v>0</v>
      </c>
      <c r="M2004">
        <v>0</v>
      </c>
      <c r="O2004">
        <v>0</v>
      </c>
    </row>
    <row r="2005" spans="3:18" x14ac:dyDescent="0.25">
      <c r="C2005" t="s">
        <v>481</v>
      </c>
      <c r="D2005" t="s">
        <v>176</v>
      </c>
      <c r="E2005">
        <v>132005</v>
      </c>
      <c r="H2005" t="s">
        <v>1021</v>
      </c>
      <c r="K2005">
        <v>0</v>
      </c>
      <c r="M2005">
        <v>0</v>
      </c>
      <c r="O2005">
        <v>0</v>
      </c>
    </row>
    <row r="2006" spans="3:18" x14ac:dyDescent="0.25">
      <c r="C2006" t="s">
        <v>481</v>
      </c>
      <c r="D2006" t="s">
        <v>176</v>
      </c>
      <c r="E2006">
        <v>132007</v>
      </c>
      <c r="H2006" t="s">
        <v>534</v>
      </c>
      <c r="K2006" s="40">
        <v>2000</v>
      </c>
      <c r="M2006" s="40">
        <v>2000</v>
      </c>
      <c r="O2006">
        <v>0</v>
      </c>
    </row>
    <row r="2007" spans="3:18" x14ac:dyDescent="0.25">
      <c r="C2007" t="s">
        <v>481</v>
      </c>
      <c r="D2007" t="s">
        <v>176</v>
      </c>
      <c r="E2007">
        <v>132008</v>
      </c>
      <c r="H2007" t="s">
        <v>1022</v>
      </c>
      <c r="K2007">
        <v>0</v>
      </c>
      <c r="M2007">
        <v>0</v>
      </c>
      <c r="O2007">
        <v>0</v>
      </c>
    </row>
    <row r="2008" spans="3:18" x14ac:dyDescent="0.25">
      <c r="E2008" t="s">
        <v>221</v>
      </c>
      <c r="K2008" s="40">
        <v>14608390.189999999</v>
      </c>
      <c r="M2008" s="40">
        <v>14618155.51</v>
      </c>
      <c r="O2008" s="40">
        <v>-9765.32</v>
      </c>
      <c r="Q2008">
        <v>-0.1</v>
      </c>
      <c r="R2008" t="s">
        <v>205</v>
      </c>
    </row>
    <row r="2009" spans="3:18" x14ac:dyDescent="0.25">
      <c r="C2009" t="s">
        <v>481</v>
      </c>
      <c r="D2009" t="s">
        <v>176</v>
      </c>
      <c r="E2009">
        <v>131100</v>
      </c>
      <c r="H2009" t="s">
        <v>1037</v>
      </c>
      <c r="K2009">
        <v>0</v>
      </c>
      <c r="M2009">
        <v>0</v>
      </c>
      <c r="O2009">
        <v>0</v>
      </c>
    </row>
    <row r="2010" spans="3:18" x14ac:dyDescent="0.25">
      <c r="C2010" t="s">
        <v>481</v>
      </c>
      <c r="D2010" t="s">
        <v>176</v>
      </c>
      <c r="E2010">
        <v>131101</v>
      </c>
      <c r="H2010" t="s">
        <v>1038</v>
      </c>
      <c r="K2010">
        <v>0</v>
      </c>
      <c r="M2010">
        <v>0</v>
      </c>
      <c r="O2010">
        <v>0</v>
      </c>
    </row>
    <row r="2011" spans="3:18" x14ac:dyDescent="0.25">
      <c r="C2011" t="s">
        <v>481</v>
      </c>
      <c r="D2011" t="s">
        <v>176</v>
      </c>
      <c r="E2011">
        <v>131102</v>
      </c>
      <c r="H2011" t="s">
        <v>1039</v>
      </c>
      <c r="K2011">
        <v>0</v>
      </c>
      <c r="M2011">
        <v>0</v>
      </c>
      <c r="O2011">
        <v>0</v>
      </c>
    </row>
    <row r="2012" spans="3:18" x14ac:dyDescent="0.25">
      <c r="C2012" t="s">
        <v>481</v>
      </c>
      <c r="D2012" t="s">
        <v>176</v>
      </c>
      <c r="E2012">
        <v>131103</v>
      </c>
      <c r="H2012" t="s">
        <v>1040</v>
      </c>
      <c r="K2012">
        <v>0</v>
      </c>
      <c r="M2012">
        <v>0</v>
      </c>
      <c r="O2012">
        <v>0</v>
      </c>
    </row>
    <row r="2013" spans="3:18" x14ac:dyDescent="0.25">
      <c r="C2013" t="s">
        <v>481</v>
      </c>
      <c r="D2013" t="s">
        <v>176</v>
      </c>
      <c r="E2013">
        <v>131110</v>
      </c>
      <c r="H2013" t="s">
        <v>1041</v>
      </c>
      <c r="K2013">
        <v>0</v>
      </c>
      <c r="M2013">
        <v>0</v>
      </c>
      <c r="O2013">
        <v>0</v>
      </c>
    </row>
    <row r="2014" spans="3:18" x14ac:dyDescent="0.25">
      <c r="C2014" t="s">
        <v>481</v>
      </c>
      <c r="D2014" t="s">
        <v>176</v>
      </c>
      <c r="E2014">
        <v>131111</v>
      </c>
      <c r="H2014" t="s">
        <v>1042</v>
      </c>
      <c r="K2014">
        <v>0</v>
      </c>
      <c r="M2014">
        <v>0</v>
      </c>
      <c r="O2014">
        <v>0</v>
      </c>
    </row>
    <row r="2015" spans="3:18" x14ac:dyDescent="0.25">
      <c r="C2015" t="s">
        <v>481</v>
      </c>
      <c r="D2015" t="s">
        <v>176</v>
      </c>
      <c r="E2015">
        <v>131112</v>
      </c>
      <c r="H2015" t="s">
        <v>1043</v>
      </c>
      <c r="K2015">
        <v>0</v>
      </c>
      <c r="M2015">
        <v>0</v>
      </c>
      <c r="O2015">
        <v>0</v>
      </c>
    </row>
    <row r="2016" spans="3:18" x14ac:dyDescent="0.25">
      <c r="C2016" t="s">
        <v>481</v>
      </c>
      <c r="D2016" t="s">
        <v>176</v>
      </c>
      <c r="E2016">
        <v>131113</v>
      </c>
      <c r="H2016" t="s">
        <v>1044</v>
      </c>
      <c r="K2016">
        <v>0</v>
      </c>
      <c r="M2016">
        <v>0</v>
      </c>
      <c r="O2016">
        <v>0</v>
      </c>
    </row>
    <row r="2017" spans="3:17" x14ac:dyDescent="0.25">
      <c r="C2017" t="s">
        <v>481</v>
      </c>
      <c r="D2017" t="s">
        <v>176</v>
      </c>
      <c r="E2017">
        <v>131114</v>
      </c>
      <c r="H2017" t="s">
        <v>1045</v>
      </c>
      <c r="K2017">
        <v>0</v>
      </c>
      <c r="M2017">
        <v>0</v>
      </c>
      <c r="O2017">
        <v>0</v>
      </c>
    </row>
    <row r="2018" spans="3:17" x14ac:dyDescent="0.25">
      <c r="C2018" t="s">
        <v>481</v>
      </c>
      <c r="D2018" t="s">
        <v>176</v>
      </c>
      <c r="E2018">
        <v>131120</v>
      </c>
      <c r="H2018" t="s">
        <v>1046</v>
      </c>
      <c r="K2018">
        <v>0</v>
      </c>
      <c r="M2018">
        <v>0</v>
      </c>
      <c r="O2018">
        <v>0</v>
      </c>
    </row>
    <row r="2019" spans="3:17" x14ac:dyDescent="0.25">
      <c r="C2019" t="s">
        <v>481</v>
      </c>
      <c r="D2019" t="s">
        <v>176</v>
      </c>
      <c r="E2019">
        <v>131121</v>
      </c>
      <c r="H2019" t="s">
        <v>1047</v>
      </c>
      <c r="K2019">
        <v>0</v>
      </c>
      <c r="M2019">
        <v>0</v>
      </c>
      <c r="O2019">
        <v>0</v>
      </c>
    </row>
    <row r="2020" spans="3:17" x14ac:dyDescent="0.25">
      <c r="C2020" t="s">
        <v>481</v>
      </c>
      <c r="D2020" t="s">
        <v>176</v>
      </c>
      <c r="E2020">
        <v>131122</v>
      </c>
      <c r="H2020" t="s">
        <v>1043</v>
      </c>
      <c r="K2020">
        <v>0</v>
      </c>
      <c r="M2020">
        <v>0</v>
      </c>
      <c r="O2020">
        <v>0</v>
      </c>
    </row>
    <row r="2021" spans="3:17" x14ac:dyDescent="0.25">
      <c r="C2021" t="s">
        <v>481</v>
      </c>
      <c r="D2021" t="s">
        <v>176</v>
      </c>
      <c r="E2021">
        <v>131123</v>
      </c>
      <c r="H2021" t="s">
        <v>1048</v>
      </c>
      <c r="K2021">
        <v>0</v>
      </c>
      <c r="M2021">
        <v>0</v>
      </c>
      <c r="O2021">
        <v>0</v>
      </c>
    </row>
    <row r="2022" spans="3:17" x14ac:dyDescent="0.25">
      <c r="C2022" t="s">
        <v>481</v>
      </c>
      <c r="D2022" t="s">
        <v>176</v>
      </c>
      <c r="E2022">
        <v>131124</v>
      </c>
      <c r="H2022" t="s">
        <v>1049</v>
      </c>
      <c r="K2022">
        <v>0</v>
      </c>
      <c r="M2022">
        <v>0</v>
      </c>
      <c r="O2022">
        <v>0</v>
      </c>
    </row>
    <row r="2023" spans="3:17" x14ac:dyDescent="0.25">
      <c r="C2023" t="s">
        <v>481</v>
      </c>
      <c r="D2023" t="s">
        <v>176</v>
      </c>
      <c r="E2023">
        <v>131200</v>
      </c>
      <c r="H2023" t="s">
        <v>1050</v>
      </c>
      <c r="K2023">
        <v>0</v>
      </c>
      <c r="M2023">
        <v>0</v>
      </c>
      <c r="O2023">
        <v>0</v>
      </c>
    </row>
    <row r="2024" spans="3:17" x14ac:dyDescent="0.25">
      <c r="C2024" t="s">
        <v>481</v>
      </c>
      <c r="D2024" t="s">
        <v>176</v>
      </c>
      <c r="E2024">
        <v>131201</v>
      </c>
      <c r="H2024" t="s">
        <v>1051</v>
      </c>
      <c r="K2024">
        <v>0</v>
      </c>
      <c r="M2024">
        <v>0</v>
      </c>
      <c r="O2024">
        <v>0</v>
      </c>
    </row>
    <row r="2025" spans="3:17" x14ac:dyDescent="0.25">
      <c r="C2025" t="s">
        <v>481</v>
      </c>
      <c r="D2025" t="s">
        <v>176</v>
      </c>
      <c r="E2025">
        <v>131202</v>
      </c>
      <c r="H2025" t="s">
        <v>1052</v>
      </c>
      <c r="K2025">
        <v>0</v>
      </c>
      <c r="M2025">
        <v>0</v>
      </c>
      <c r="O2025">
        <v>0</v>
      </c>
    </row>
    <row r="2026" spans="3:17" x14ac:dyDescent="0.25">
      <c r="C2026" t="s">
        <v>481</v>
      </c>
      <c r="D2026" t="s">
        <v>176</v>
      </c>
      <c r="E2026">
        <v>131203</v>
      </c>
      <c r="H2026" t="s">
        <v>1053</v>
      </c>
      <c r="K2026">
        <v>0</v>
      </c>
      <c r="M2026">
        <v>0</v>
      </c>
      <c r="O2026">
        <v>0</v>
      </c>
    </row>
    <row r="2027" spans="3:17" x14ac:dyDescent="0.25">
      <c r="C2027" t="s">
        <v>481</v>
      </c>
      <c r="D2027" t="s">
        <v>176</v>
      </c>
      <c r="E2027">
        <v>131300</v>
      </c>
      <c r="H2027" t="s">
        <v>1054</v>
      </c>
      <c r="K2027">
        <v>0</v>
      </c>
      <c r="M2027">
        <v>0</v>
      </c>
      <c r="O2027">
        <v>0</v>
      </c>
    </row>
    <row r="2028" spans="3:17" x14ac:dyDescent="0.25">
      <c r="C2028" t="s">
        <v>481</v>
      </c>
      <c r="D2028" t="s">
        <v>176</v>
      </c>
      <c r="E2028">
        <v>131301</v>
      </c>
      <c r="H2028" t="s">
        <v>1055</v>
      </c>
      <c r="K2028">
        <v>0</v>
      </c>
      <c r="M2028">
        <v>0</v>
      </c>
      <c r="O2028">
        <v>0</v>
      </c>
    </row>
    <row r="2029" spans="3:17" x14ac:dyDescent="0.25">
      <c r="C2029" t="s">
        <v>481</v>
      </c>
      <c r="D2029" t="s">
        <v>176</v>
      </c>
      <c r="E2029">
        <v>131302</v>
      </c>
      <c r="H2029" t="s">
        <v>1056</v>
      </c>
      <c r="K2029">
        <v>0</v>
      </c>
      <c r="M2029">
        <v>0</v>
      </c>
      <c r="O2029">
        <v>0</v>
      </c>
    </row>
    <row r="2030" spans="3:17" x14ac:dyDescent="0.25">
      <c r="C2030" t="s">
        <v>481</v>
      </c>
      <c r="D2030" t="s">
        <v>176</v>
      </c>
      <c r="E2030">
        <v>131303</v>
      </c>
      <c r="H2030" t="s">
        <v>1057</v>
      </c>
      <c r="K2030">
        <v>0</v>
      </c>
      <c r="M2030">
        <v>0</v>
      </c>
      <c r="O2030">
        <v>0</v>
      </c>
    </row>
    <row r="2031" spans="3:17" x14ac:dyDescent="0.25">
      <c r="C2031" t="s">
        <v>481</v>
      </c>
      <c r="D2031" t="s">
        <v>176</v>
      </c>
      <c r="E2031">
        <v>131304</v>
      </c>
      <c r="H2031" t="s">
        <v>1058</v>
      </c>
      <c r="K2031">
        <v>0</v>
      </c>
      <c r="M2031">
        <v>0</v>
      </c>
      <c r="O2031">
        <v>0</v>
      </c>
    </row>
    <row r="2032" spans="3:17" x14ac:dyDescent="0.25">
      <c r="C2032" t="s">
        <v>481</v>
      </c>
      <c r="D2032" t="s">
        <v>176</v>
      </c>
      <c r="E2032">
        <v>131500</v>
      </c>
      <c r="H2032" t="s">
        <v>535</v>
      </c>
      <c r="K2032" s="40">
        <v>1970628.19</v>
      </c>
      <c r="M2032" s="40">
        <v>7441468.5999999996</v>
      </c>
      <c r="O2032" s="40">
        <v>-5470840.4100000001</v>
      </c>
      <c r="Q2032">
        <v>-73.5</v>
      </c>
    </row>
    <row r="2033" spans="3:18" x14ac:dyDescent="0.25">
      <c r="C2033" t="s">
        <v>481</v>
      </c>
      <c r="D2033" t="s">
        <v>176</v>
      </c>
      <c r="E2033">
        <v>131501</v>
      </c>
      <c r="H2033" t="s">
        <v>1059</v>
      </c>
      <c r="K2033">
        <v>0</v>
      </c>
      <c r="M2033">
        <v>0</v>
      </c>
      <c r="O2033">
        <v>0</v>
      </c>
    </row>
    <row r="2034" spans="3:18" x14ac:dyDescent="0.25">
      <c r="C2034" t="s">
        <v>481</v>
      </c>
      <c r="D2034" t="s">
        <v>176</v>
      </c>
      <c r="E2034">
        <v>131502</v>
      </c>
      <c r="H2034" t="s">
        <v>1060</v>
      </c>
      <c r="K2034">
        <v>0</v>
      </c>
      <c r="M2034">
        <v>0</v>
      </c>
      <c r="O2034">
        <v>0</v>
      </c>
    </row>
    <row r="2035" spans="3:18" x14ac:dyDescent="0.25">
      <c r="C2035" t="s">
        <v>481</v>
      </c>
      <c r="D2035" t="s">
        <v>176</v>
      </c>
      <c r="E2035">
        <v>131503</v>
      </c>
      <c r="H2035" t="s">
        <v>1061</v>
      </c>
      <c r="K2035">
        <v>0</v>
      </c>
      <c r="M2035">
        <v>0</v>
      </c>
      <c r="O2035">
        <v>0</v>
      </c>
    </row>
    <row r="2036" spans="3:18" x14ac:dyDescent="0.25">
      <c r="C2036" t="s">
        <v>481</v>
      </c>
      <c r="D2036" t="s">
        <v>176</v>
      </c>
      <c r="E2036">
        <v>131504</v>
      </c>
      <c r="H2036" t="s">
        <v>1062</v>
      </c>
      <c r="K2036">
        <v>0</v>
      </c>
      <c r="M2036">
        <v>0</v>
      </c>
      <c r="O2036">
        <v>0</v>
      </c>
    </row>
    <row r="2037" spans="3:18" x14ac:dyDescent="0.25">
      <c r="C2037" t="s">
        <v>481</v>
      </c>
      <c r="D2037" t="s">
        <v>176</v>
      </c>
      <c r="E2037">
        <v>131700</v>
      </c>
      <c r="H2037" t="s">
        <v>1887</v>
      </c>
      <c r="K2037">
        <v>0</v>
      </c>
      <c r="M2037">
        <v>0</v>
      </c>
      <c r="O2037">
        <v>0</v>
      </c>
    </row>
    <row r="2038" spans="3:18" x14ac:dyDescent="0.25">
      <c r="C2038" t="s">
        <v>481</v>
      </c>
      <c r="D2038" t="s">
        <v>176</v>
      </c>
      <c r="E2038">
        <v>131701</v>
      </c>
      <c r="H2038" t="s">
        <v>1888</v>
      </c>
      <c r="K2038">
        <v>0</v>
      </c>
      <c r="M2038">
        <v>0</v>
      </c>
      <c r="O2038">
        <v>0</v>
      </c>
    </row>
    <row r="2039" spans="3:18" x14ac:dyDescent="0.25">
      <c r="C2039" t="s">
        <v>481</v>
      </c>
      <c r="D2039" t="s">
        <v>176</v>
      </c>
      <c r="E2039">
        <v>131702</v>
      </c>
      <c r="H2039" t="s">
        <v>1889</v>
      </c>
      <c r="K2039">
        <v>0</v>
      </c>
      <c r="M2039">
        <v>0</v>
      </c>
      <c r="O2039">
        <v>0</v>
      </c>
    </row>
    <row r="2040" spans="3:18" x14ac:dyDescent="0.25">
      <c r="C2040" t="s">
        <v>481</v>
      </c>
      <c r="D2040" t="s">
        <v>176</v>
      </c>
      <c r="E2040">
        <v>131704</v>
      </c>
      <c r="H2040" t="s">
        <v>1890</v>
      </c>
      <c r="K2040">
        <v>0</v>
      </c>
      <c r="M2040">
        <v>0</v>
      </c>
      <c r="O2040">
        <v>0</v>
      </c>
    </row>
    <row r="2041" spans="3:18" x14ac:dyDescent="0.25">
      <c r="C2041" t="s">
        <v>481</v>
      </c>
      <c r="D2041" t="s">
        <v>176</v>
      </c>
      <c r="E2041">
        <v>131780</v>
      </c>
      <c r="H2041" t="s">
        <v>1891</v>
      </c>
      <c r="K2041">
        <v>0</v>
      </c>
      <c r="M2041">
        <v>0</v>
      </c>
      <c r="O2041">
        <v>0</v>
      </c>
    </row>
    <row r="2042" spans="3:18" x14ac:dyDescent="0.25">
      <c r="C2042" t="s">
        <v>481</v>
      </c>
      <c r="D2042" t="s">
        <v>176</v>
      </c>
      <c r="E2042">
        <v>131781</v>
      </c>
      <c r="H2042" t="s">
        <v>1892</v>
      </c>
      <c r="K2042">
        <v>0</v>
      </c>
      <c r="M2042">
        <v>0</v>
      </c>
      <c r="O2042">
        <v>0</v>
      </c>
    </row>
    <row r="2043" spans="3:18" x14ac:dyDescent="0.25">
      <c r="C2043" t="s">
        <v>481</v>
      </c>
      <c r="D2043" t="s">
        <v>176</v>
      </c>
      <c r="E2043">
        <v>131782</v>
      </c>
      <c r="H2043" t="s">
        <v>1893</v>
      </c>
      <c r="K2043">
        <v>0</v>
      </c>
      <c r="M2043">
        <v>0</v>
      </c>
      <c r="O2043">
        <v>0</v>
      </c>
    </row>
    <row r="2044" spans="3:18" x14ac:dyDescent="0.25">
      <c r="C2044" t="s">
        <v>481</v>
      </c>
      <c r="D2044" t="s">
        <v>176</v>
      </c>
      <c r="E2044">
        <v>131783</v>
      </c>
      <c r="H2044" t="s">
        <v>1894</v>
      </c>
      <c r="K2044">
        <v>0</v>
      </c>
      <c r="M2044">
        <v>0</v>
      </c>
      <c r="O2044">
        <v>0</v>
      </c>
    </row>
    <row r="2045" spans="3:18" x14ac:dyDescent="0.25">
      <c r="C2045" t="s">
        <v>481</v>
      </c>
      <c r="D2045" t="s">
        <v>176</v>
      </c>
      <c r="E2045">
        <v>131784</v>
      </c>
      <c r="H2045" t="s">
        <v>1895</v>
      </c>
      <c r="K2045">
        <v>0</v>
      </c>
      <c r="M2045">
        <v>0</v>
      </c>
      <c r="O2045">
        <v>0</v>
      </c>
    </row>
    <row r="2046" spans="3:18" x14ac:dyDescent="0.25">
      <c r="E2046" t="s">
        <v>223</v>
      </c>
      <c r="K2046" s="40">
        <v>1970628.19</v>
      </c>
      <c r="M2046" s="40">
        <v>7441468.5999999996</v>
      </c>
      <c r="O2046" s="40">
        <v>-5470840.4100000001</v>
      </c>
      <c r="Q2046">
        <v>-73.5</v>
      </c>
      <c r="R2046" t="s">
        <v>205</v>
      </c>
    </row>
    <row r="2047" spans="3:18" x14ac:dyDescent="0.25">
      <c r="C2047" t="s">
        <v>481</v>
      </c>
      <c r="D2047" t="s">
        <v>176</v>
      </c>
      <c r="E2047">
        <v>133000</v>
      </c>
      <c r="H2047" t="s">
        <v>536</v>
      </c>
      <c r="K2047" s="40">
        <v>65700000</v>
      </c>
      <c r="M2047" s="40">
        <v>92403725.569999993</v>
      </c>
      <c r="O2047" s="40">
        <v>-26703725.57</v>
      </c>
      <c r="Q2047">
        <v>-28.9</v>
      </c>
    </row>
    <row r="2048" spans="3:18" x14ac:dyDescent="0.25">
      <c r="C2048" t="s">
        <v>481</v>
      </c>
      <c r="D2048" t="s">
        <v>176</v>
      </c>
      <c r="E2048">
        <v>133001</v>
      </c>
      <c r="H2048" t="s">
        <v>1068</v>
      </c>
      <c r="K2048">
        <v>0</v>
      </c>
      <c r="M2048">
        <v>0</v>
      </c>
      <c r="O2048">
        <v>0</v>
      </c>
    </row>
    <row r="2049" spans="3:15" x14ac:dyDescent="0.25">
      <c r="C2049" t="s">
        <v>481</v>
      </c>
      <c r="D2049" t="s">
        <v>176</v>
      </c>
      <c r="E2049">
        <v>133002</v>
      </c>
      <c r="H2049" t="s">
        <v>1069</v>
      </c>
      <c r="K2049">
        <v>0</v>
      </c>
      <c r="M2049">
        <v>0</v>
      </c>
      <c r="O2049">
        <v>0</v>
      </c>
    </row>
    <row r="2050" spans="3:15" x14ac:dyDescent="0.25">
      <c r="C2050" t="s">
        <v>481</v>
      </c>
      <c r="D2050" t="s">
        <v>176</v>
      </c>
      <c r="E2050">
        <v>133003</v>
      </c>
      <c r="H2050" t="s">
        <v>1070</v>
      </c>
      <c r="K2050">
        <v>0</v>
      </c>
      <c r="M2050">
        <v>0</v>
      </c>
      <c r="O2050">
        <v>0</v>
      </c>
    </row>
    <row r="2051" spans="3:15" x14ac:dyDescent="0.25">
      <c r="C2051" t="s">
        <v>481</v>
      </c>
      <c r="D2051" t="s">
        <v>176</v>
      </c>
      <c r="E2051">
        <v>133004</v>
      </c>
      <c r="H2051" t="s">
        <v>1071</v>
      </c>
      <c r="K2051">
        <v>0</v>
      </c>
      <c r="M2051">
        <v>0</v>
      </c>
      <c r="O2051">
        <v>0</v>
      </c>
    </row>
    <row r="2052" spans="3:15" x14ac:dyDescent="0.25">
      <c r="C2052" t="s">
        <v>481</v>
      </c>
      <c r="D2052" t="s">
        <v>176</v>
      </c>
      <c r="E2052">
        <v>133005</v>
      </c>
      <c r="H2052" t="s">
        <v>1072</v>
      </c>
      <c r="K2052">
        <v>0</v>
      </c>
      <c r="M2052">
        <v>0</v>
      </c>
      <c r="O2052">
        <v>0</v>
      </c>
    </row>
    <row r="2053" spans="3:15" x14ac:dyDescent="0.25">
      <c r="C2053" t="s">
        <v>481</v>
      </c>
      <c r="D2053" t="s">
        <v>176</v>
      </c>
      <c r="E2053">
        <v>133006</v>
      </c>
      <c r="H2053" t="s">
        <v>1073</v>
      </c>
      <c r="K2053">
        <v>0</v>
      </c>
      <c r="M2053">
        <v>0</v>
      </c>
      <c r="O2053">
        <v>0</v>
      </c>
    </row>
    <row r="2054" spans="3:15" x14ac:dyDescent="0.25">
      <c r="C2054" t="s">
        <v>481</v>
      </c>
      <c r="D2054" t="s">
        <v>176</v>
      </c>
      <c r="E2054">
        <v>133007</v>
      </c>
      <c r="H2054" t="s">
        <v>1074</v>
      </c>
      <c r="K2054">
        <v>0</v>
      </c>
      <c r="M2054">
        <v>0</v>
      </c>
      <c r="O2054">
        <v>0</v>
      </c>
    </row>
    <row r="2055" spans="3:15" x14ac:dyDescent="0.25">
      <c r="C2055" t="s">
        <v>481</v>
      </c>
      <c r="D2055" t="s">
        <v>176</v>
      </c>
      <c r="E2055">
        <v>133008</v>
      </c>
      <c r="H2055" t="s">
        <v>1075</v>
      </c>
      <c r="K2055">
        <v>0</v>
      </c>
      <c r="M2055">
        <v>0</v>
      </c>
      <c r="O2055">
        <v>0</v>
      </c>
    </row>
    <row r="2056" spans="3:15" x14ac:dyDescent="0.25">
      <c r="C2056" t="s">
        <v>481</v>
      </c>
      <c r="D2056" t="s">
        <v>176</v>
      </c>
      <c r="E2056">
        <v>133009</v>
      </c>
      <c r="H2056" t="s">
        <v>1076</v>
      </c>
      <c r="K2056">
        <v>0</v>
      </c>
      <c r="M2056">
        <v>0</v>
      </c>
      <c r="O2056">
        <v>0</v>
      </c>
    </row>
    <row r="2057" spans="3:15" x14ac:dyDescent="0.25">
      <c r="C2057" t="s">
        <v>481</v>
      </c>
      <c r="D2057" t="s">
        <v>176</v>
      </c>
      <c r="E2057">
        <v>133010</v>
      </c>
      <c r="H2057" t="s">
        <v>868</v>
      </c>
      <c r="K2057">
        <v>0</v>
      </c>
      <c r="M2057">
        <v>0</v>
      </c>
      <c r="O2057">
        <v>0</v>
      </c>
    </row>
    <row r="2058" spans="3:15" x14ac:dyDescent="0.25">
      <c r="C2058" t="s">
        <v>481</v>
      </c>
      <c r="D2058" t="s">
        <v>176</v>
      </c>
      <c r="E2058">
        <v>133011</v>
      </c>
      <c r="H2058" t="s">
        <v>1077</v>
      </c>
      <c r="K2058">
        <v>0</v>
      </c>
      <c r="M2058">
        <v>0</v>
      </c>
      <c r="O2058">
        <v>0</v>
      </c>
    </row>
    <row r="2059" spans="3:15" x14ac:dyDescent="0.25">
      <c r="C2059" t="s">
        <v>481</v>
      </c>
      <c r="D2059" t="s">
        <v>176</v>
      </c>
      <c r="E2059">
        <v>133012</v>
      </c>
      <c r="H2059" t="s">
        <v>1078</v>
      </c>
      <c r="K2059">
        <v>0</v>
      </c>
      <c r="M2059">
        <v>0</v>
      </c>
      <c r="O2059">
        <v>0</v>
      </c>
    </row>
    <row r="2060" spans="3:15" x14ac:dyDescent="0.25">
      <c r="C2060" t="s">
        <v>481</v>
      </c>
      <c r="D2060" t="s">
        <v>176</v>
      </c>
      <c r="E2060">
        <v>133013</v>
      </c>
      <c r="H2060" t="s">
        <v>1896</v>
      </c>
      <c r="K2060">
        <v>0</v>
      </c>
      <c r="M2060">
        <v>0</v>
      </c>
      <c r="O2060">
        <v>0</v>
      </c>
    </row>
    <row r="2061" spans="3:15" x14ac:dyDescent="0.25">
      <c r="C2061" t="s">
        <v>481</v>
      </c>
      <c r="D2061" t="s">
        <v>176</v>
      </c>
      <c r="E2061">
        <v>133014</v>
      </c>
      <c r="H2061" t="s">
        <v>1897</v>
      </c>
      <c r="K2061">
        <v>0</v>
      </c>
      <c r="M2061">
        <v>0</v>
      </c>
      <c r="O2061">
        <v>0</v>
      </c>
    </row>
    <row r="2062" spans="3:15" x14ac:dyDescent="0.25">
      <c r="C2062" t="s">
        <v>481</v>
      </c>
      <c r="D2062" t="s">
        <v>176</v>
      </c>
      <c r="E2062">
        <v>133015</v>
      </c>
      <c r="H2062" t="s">
        <v>1898</v>
      </c>
      <c r="K2062">
        <v>0</v>
      </c>
      <c r="M2062">
        <v>0</v>
      </c>
      <c r="O2062">
        <v>0</v>
      </c>
    </row>
    <row r="2063" spans="3:15" x14ac:dyDescent="0.25">
      <c r="C2063" t="s">
        <v>481</v>
      </c>
      <c r="D2063" t="s">
        <v>176</v>
      </c>
      <c r="E2063">
        <v>133016</v>
      </c>
      <c r="H2063" t="s">
        <v>1899</v>
      </c>
      <c r="K2063">
        <v>0</v>
      </c>
      <c r="M2063">
        <v>0</v>
      </c>
      <c r="O2063">
        <v>0</v>
      </c>
    </row>
    <row r="2064" spans="3:15" x14ac:dyDescent="0.25">
      <c r="C2064" t="s">
        <v>481</v>
      </c>
      <c r="D2064" t="s">
        <v>176</v>
      </c>
      <c r="E2064">
        <v>133017</v>
      </c>
      <c r="H2064" t="s">
        <v>1900</v>
      </c>
      <c r="K2064">
        <v>0</v>
      </c>
      <c r="M2064">
        <v>0</v>
      </c>
      <c r="O2064">
        <v>0</v>
      </c>
    </row>
    <row r="2065" spans="3:15" x14ac:dyDescent="0.25">
      <c r="C2065" t="s">
        <v>481</v>
      </c>
      <c r="D2065" t="s">
        <v>176</v>
      </c>
      <c r="E2065">
        <v>133019</v>
      </c>
      <c r="H2065" t="s">
        <v>1901</v>
      </c>
      <c r="K2065">
        <v>0</v>
      </c>
      <c r="M2065">
        <v>0</v>
      </c>
      <c r="O2065">
        <v>0</v>
      </c>
    </row>
    <row r="2066" spans="3:15" x14ac:dyDescent="0.25">
      <c r="C2066" t="s">
        <v>481</v>
      </c>
      <c r="D2066" t="s">
        <v>176</v>
      </c>
      <c r="E2066">
        <v>133020</v>
      </c>
      <c r="H2066" t="s">
        <v>1902</v>
      </c>
      <c r="K2066">
        <v>0</v>
      </c>
      <c r="M2066">
        <v>0</v>
      </c>
      <c r="O2066">
        <v>0</v>
      </c>
    </row>
    <row r="2067" spans="3:15" x14ac:dyDescent="0.25">
      <c r="C2067" t="s">
        <v>481</v>
      </c>
      <c r="D2067" t="s">
        <v>176</v>
      </c>
      <c r="E2067">
        <v>133021</v>
      </c>
      <c r="H2067" t="s">
        <v>1902</v>
      </c>
      <c r="K2067">
        <v>0</v>
      </c>
      <c r="M2067">
        <v>0</v>
      </c>
      <c r="O2067">
        <v>0</v>
      </c>
    </row>
    <row r="2068" spans="3:15" x14ac:dyDescent="0.25">
      <c r="C2068" t="s">
        <v>481</v>
      </c>
      <c r="D2068" t="s">
        <v>176</v>
      </c>
      <c r="E2068">
        <v>133023</v>
      </c>
      <c r="H2068" t="s">
        <v>1903</v>
      </c>
      <c r="K2068">
        <v>0</v>
      </c>
      <c r="M2068">
        <v>0</v>
      </c>
      <c r="O2068">
        <v>0</v>
      </c>
    </row>
    <row r="2069" spans="3:15" x14ac:dyDescent="0.25">
      <c r="C2069" t="s">
        <v>481</v>
      </c>
      <c r="D2069" t="s">
        <v>176</v>
      </c>
      <c r="E2069">
        <v>133024</v>
      </c>
      <c r="H2069" t="s">
        <v>1904</v>
      </c>
      <c r="K2069">
        <v>0</v>
      </c>
      <c r="M2069">
        <v>0</v>
      </c>
      <c r="O2069">
        <v>0</v>
      </c>
    </row>
    <row r="2070" spans="3:15" x14ac:dyDescent="0.25">
      <c r="C2070" t="s">
        <v>481</v>
      </c>
      <c r="D2070" t="s">
        <v>176</v>
      </c>
      <c r="E2070">
        <v>133026</v>
      </c>
      <c r="H2070" t="s">
        <v>1905</v>
      </c>
      <c r="K2070">
        <v>0</v>
      </c>
      <c r="M2070">
        <v>0</v>
      </c>
      <c r="O2070">
        <v>0</v>
      </c>
    </row>
    <row r="2071" spans="3:15" x14ac:dyDescent="0.25">
      <c r="C2071" t="s">
        <v>481</v>
      </c>
      <c r="D2071" t="s">
        <v>176</v>
      </c>
      <c r="E2071">
        <v>133027</v>
      </c>
      <c r="H2071" t="s">
        <v>1906</v>
      </c>
      <c r="K2071">
        <v>0</v>
      </c>
      <c r="M2071">
        <v>0</v>
      </c>
      <c r="O2071">
        <v>0</v>
      </c>
    </row>
    <row r="2072" spans="3:15" x14ac:dyDescent="0.25">
      <c r="C2072" t="s">
        <v>481</v>
      </c>
      <c r="D2072" t="s">
        <v>176</v>
      </c>
      <c r="E2072">
        <v>133029</v>
      </c>
      <c r="H2072" t="s">
        <v>1907</v>
      </c>
      <c r="K2072">
        <v>0</v>
      </c>
      <c r="M2072">
        <v>0</v>
      </c>
      <c r="O2072">
        <v>0</v>
      </c>
    </row>
    <row r="2073" spans="3:15" x14ac:dyDescent="0.25">
      <c r="C2073" t="s">
        <v>481</v>
      </c>
      <c r="D2073" t="s">
        <v>176</v>
      </c>
      <c r="E2073">
        <v>133030</v>
      </c>
      <c r="H2073" t="s">
        <v>1908</v>
      </c>
      <c r="K2073">
        <v>0</v>
      </c>
      <c r="M2073">
        <v>0</v>
      </c>
      <c r="O2073">
        <v>0</v>
      </c>
    </row>
    <row r="2074" spans="3:15" x14ac:dyDescent="0.25">
      <c r="C2074" t="s">
        <v>481</v>
      </c>
      <c r="D2074" t="s">
        <v>176</v>
      </c>
      <c r="E2074">
        <v>133032</v>
      </c>
      <c r="H2074" t="s">
        <v>1909</v>
      </c>
      <c r="K2074">
        <v>0</v>
      </c>
      <c r="M2074">
        <v>0</v>
      </c>
      <c r="O2074">
        <v>0</v>
      </c>
    </row>
    <row r="2075" spans="3:15" x14ac:dyDescent="0.25">
      <c r="C2075" t="s">
        <v>481</v>
      </c>
      <c r="D2075" t="s">
        <v>176</v>
      </c>
      <c r="E2075">
        <v>133033</v>
      </c>
      <c r="H2075" t="s">
        <v>1906</v>
      </c>
      <c r="K2075">
        <v>0</v>
      </c>
      <c r="M2075">
        <v>0</v>
      </c>
      <c r="O2075">
        <v>0</v>
      </c>
    </row>
    <row r="2076" spans="3:15" x14ac:dyDescent="0.25">
      <c r="C2076" t="s">
        <v>481</v>
      </c>
      <c r="D2076" t="s">
        <v>176</v>
      </c>
      <c r="E2076">
        <v>133035</v>
      </c>
      <c r="H2076" t="s">
        <v>1910</v>
      </c>
      <c r="K2076">
        <v>0</v>
      </c>
      <c r="M2076">
        <v>0</v>
      </c>
      <c r="O2076">
        <v>0</v>
      </c>
    </row>
    <row r="2077" spans="3:15" x14ac:dyDescent="0.25">
      <c r="C2077" t="s">
        <v>481</v>
      </c>
      <c r="D2077" t="s">
        <v>176</v>
      </c>
      <c r="E2077">
        <v>133100</v>
      </c>
      <c r="H2077" t="s">
        <v>1079</v>
      </c>
      <c r="K2077">
        <v>0</v>
      </c>
      <c r="M2077">
        <v>0</v>
      </c>
      <c r="O2077">
        <v>0</v>
      </c>
    </row>
    <row r="2078" spans="3:15" x14ac:dyDescent="0.25">
      <c r="C2078" t="s">
        <v>481</v>
      </c>
      <c r="D2078" t="s">
        <v>176</v>
      </c>
      <c r="E2078">
        <v>133101</v>
      </c>
      <c r="H2078" t="s">
        <v>1080</v>
      </c>
      <c r="K2078">
        <v>0</v>
      </c>
      <c r="M2078">
        <v>0</v>
      </c>
      <c r="O2078">
        <v>0</v>
      </c>
    </row>
    <row r="2079" spans="3:15" x14ac:dyDescent="0.25">
      <c r="C2079" t="s">
        <v>481</v>
      </c>
      <c r="D2079" t="s">
        <v>176</v>
      </c>
      <c r="E2079">
        <v>133102</v>
      </c>
      <c r="H2079" t="s">
        <v>1081</v>
      </c>
      <c r="K2079">
        <v>0</v>
      </c>
      <c r="M2079">
        <v>0</v>
      </c>
      <c r="O2079">
        <v>0</v>
      </c>
    </row>
    <row r="2080" spans="3:15" x14ac:dyDescent="0.25">
      <c r="C2080" t="s">
        <v>481</v>
      </c>
      <c r="D2080" t="s">
        <v>176</v>
      </c>
      <c r="E2080">
        <v>133103</v>
      </c>
      <c r="H2080" t="s">
        <v>1911</v>
      </c>
      <c r="K2080">
        <v>0</v>
      </c>
      <c r="M2080">
        <v>0</v>
      </c>
      <c r="O2080">
        <v>0</v>
      </c>
    </row>
    <row r="2081" spans="3:18" x14ac:dyDescent="0.25">
      <c r="C2081" t="s">
        <v>481</v>
      </c>
      <c r="D2081" t="s">
        <v>176</v>
      </c>
      <c r="E2081">
        <v>133241</v>
      </c>
      <c r="H2081" t="s">
        <v>1912</v>
      </c>
      <c r="K2081">
        <v>0</v>
      </c>
      <c r="M2081">
        <v>0</v>
      </c>
      <c r="O2081">
        <v>0</v>
      </c>
    </row>
    <row r="2082" spans="3:18" x14ac:dyDescent="0.25">
      <c r="C2082" t="s">
        <v>481</v>
      </c>
      <c r="D2082" t="s">
        <v>176</v>
      </c>
      <c r="E2082">
        <v>133242</v>
      </c>
      <c r="H2082" t="s">
        <v>1913</v>
      </c>
      <c r="K2082">
        <v>0</v>
      </c>
      <c r="M2082">
        <v>0</v>
      </c>
      <c r="O2082">
        <v>0</v>
      </c>
    </row>
    <row r="2083" spans="3:18" x14ac:dyDescent="0.25">
      <c r="C2083" t="s">
        <v>481</v>
      </c>
      <c r="D2083" t="s">
        <v>176</v>
      </c>
      <c r="E2083">
        <v>133243</v>
      </c>
      <c r="H2083" t="s">
        <v>1914</v>
      </c>
      <c r="K2083">
        <v>0</v>
      </c>
      <c r="M2083">
        <v>0</v>
      </c>
      <c r="O2083">
        <v>0</v>
      </c>
    </row>
    <row r="2084" spans="3:18" x14ac:dyDescent="0.25">
      <c r="E2084" t="s">
        <v>226</v>
      </c>
      <c r="K2084" s="40">
        <v>65700000</v>
      </c>
      <c r="M2084" s="40">
        <v>92403725.569999993</v>
      </c>
      <c r="O2084" s="40">
        <v>-26703725.57</v>
      </c>
      <c r="Q2084">
        <v>-28.9</v>
      </c>
      <c r="R2084" t="s">
        <v>205</v>
      </c>
    </row>
    <row r="2085" spans="3:18" x14ac:dyDescent="0.25">
      <c r="C2085" t="s">
        <v>481</v>
      </c>
      <c r="D2085" t="s">
        <v>176</v>
      </c>
      <c r="E2085">
        <v>133200</v>
      </c>
      <c r="H2085" t="s">
        <v>537</v>
      </c>
      <c r="K2085">
        <v>0</v>
      </c>
      <c r="M2085">
        <v>0</v>
      </c>
      <c r="O2085">
        <v>0</v>
      </c>
    </row>
    <row r="2086" spans="3:18" x14ac:dyDescent="0.25">
      <c r="C2086" t="s">
        <v>481</v>
      </c>
      <c r="D2086" t="s">
        <v>176</v>
      </c>
      <c r="E2086">
        <v>133201</v>
      </c>
      <c r="H2086" t="s">
        <v>1101</v>
      </c>
      <c r="K2086">
        <v>0</v>
      </c>
      <c r="M2086">
        <v>0</v>
      </c>
      <c r="O2086">
        <v>0</v>
      </c>
    </row>
    <row r="2087" spans="3:18" x14ac:dyDescent="0.25">
      <c r="C2087" t="s">
        <v>481</v>
      </c>
      <c r="D2087" t="s">
        <v>176</v>
      </c>
      <c r="E2087">
        <v>133202</v>
      </c>
      <c r="H2087" t="s">
        <v>1102</v>
      </c>
      <c r="K2087">
        <v>0</v>
      </c>
      <c r="M2087">
        <v>0</v>
      </c>
      <c r="O2087">
        <v>0</v>
      </c>
    </row>
    <row r="2088" spans="3:18" x14ac:dyDescent="0.25">
      <c r="C2088" t="s">
        <v>481</v>
      </c>
      <c r="D2088" t="s">
        <v>176</v>
      </c>
      <c r="E2088">
        <v>133203</v>
      </c>
      <c r="H2088" t="s">
        <v>1103</v>
      </c>
      <c r="K2088">
        <v>0</v>
      </c>
      <c r="M2088">
        <v>0</v>
      </c>
      <c r="O2088">
        <v>0</v>
      </c>
    </row>
    <row r="2089" spans="3:18" x14ac:dyDescent="0.25">
      <c r="C2089" t="s">
        <v>481</v>
      </c>
      <c r="D2089" t="s">
        <v>176</v>
      </c>
      <c r="E2089">
        <v>133204</v>
      </c>
      <c r="H2089" t="s">
        <v>1104</v>
      </c>
      <c r="K2089">
        <v>0</v>
      </c>
      <c r="M2089">
        <v>0</v>
      </c>
      <c r="O2089">
        <v>0</v>
      </c>
    </row>
    <row r="2090" spans="3:18" x14ac:dyDescent="0.25">
      <c r="C2090" t="s">
        <v>481</v>
      </c>
      <c r="D2090" t="s">
        <v>176</v>
      </c>
      <c r="E2090">
        <v>133205</v>
      </c>
      <c r="H2090" t="s">
        <v>1105</v>
      </c>
      <c r="K2090">
        <v>0</v>
      </c>
      <c r="M2090">
        <v>0</v>
      </c>
      <c r="O2090">
        <v>0</v>
      </c>
    </row>
    <row r="2091" spans="3:18" x14ac:dyDescent="0.25">
      <c r="C2091" t="s">
        <v>481</v>
      </c>
      <c r="D2091" t="s">
        <v>176</v>
      </c>
      <c r="E2091">
        <v>133206</v>
      </c>
      <c r="H2091" t="s">
        <v>1106</v>
      </c>
      <c r="K2091">
        <v>0</v>
      </c>
      <c r="M2091">
        <v>0</v>
      </c>
      <c r="O2091">
        <v>0</v>
      </c>
    </row>
    <row r="2092" spans="3:18" x14ac:dyDescent="0.25">
      <c r="C2092" t="s">
        <v>481</v>
      </c>
      <c r="D2092" t="s">
        <v>176</v>
      </c>
      <c r="E2092">
        <v>133207</v>
      </c>
      <c r="H2092" t="s">
        <v>1107</v>
      </c>
      <c r="K2092">
        <v>0</v>
      </c>
      <c r="M2092">
        <v>0</v>
      </c>
      <c r="O2092">
        <v>0</v>
      </c>
    </row>
    <row r="2093" spans="3:18" x14ac:dyDescent="0.25">
      <c r="C2093" t="s">
        <v>481</v>
      </c>
      <c r="D2093" t="s">
        <v>176</v>
      </c>
      <c r="E2093">
        <v>133208</v>
      </c>
      <c r="H2093" t="s">
        <v>1108</v>
      </c>
      <c r="K2093">
        <v>0</v>
      </c>
      <c r="M2093">
        <v>0</v>
      </c>
      <c r="O2093">
        <v>0</v>
      </c>
    </row>
    <row r="2094" spans="3:18" x14ac:dyDescent="0.25">
      <c r="C2094" t="s">
        <v>481</v>
      </c>
      <c r="D2094" t="s">
        <v>176</v>
      </c>
      <c r="E2094">
        <v>133209</v>
      </c>
      <c r="H2094" t="s">
        <v>1109</v>
      </c>
      <c r="K2094">
        <v>0</v>
      </c>
      <c r="M2094">
        <v>0</v>
      </c>
      <c r="O2094">
        <v>0</v>
      </c>
    </row>
    <row r="2095" spans="3:18" x14ac:dyDescent="0.25">
      <c r="C2095" t="s">
        <v>481</v>
      </c>
      <c r="D2095" t="s">
        <v>176</v>
      </c>
      <c r="E2095">
        <v>133210</v>
      </c>
      <c r="H2095" t="s">
        <v>1110</v>
      </c>
      <c r="K2095">
        <v>0</v>
      </c>
      <c r="M2095">
        <v>0</v>
      </c>
      <c r="O2095">
        <v>0</v>
      </c>
    </row>
    <row r="2096" spans="3:18" x14ac:dyDescent="0.25">
      <c r="C2096" t="s">
        <v>481</v>
      </c>
      <c r="D2096" t="s">
        <v>176</v>
      </c>
      <c r="E2096">
        <v>133211</v>
      </c>
      <c r="H2096" t="s">
        <v>1111</v>
      </c>
      <c r="K2096">
        <v>0</v>
      </c>
      <c r="M2096">
        <v>0</v>
      </c>
      <c r="O2096">
        <v>0</v>
      </c>
    </row>
    <row r="2097" spans="3:17" x14ac:dyDescent="0.25">
      <c r="C2097" t="s">
        <v>481</v>
      </c>
      <c r="D2097" t="s">
        <v>176</v>
      </c>
      <c r="E2097">
        <v>133212</v>
      </c>
      <c r="H2097" t="s">
        <v>1112</v>
      </c>
      <c r="K2097">
        <v>0</v>
      </c>
      <c r="M2097">
        <v>0</v>
      </c>
      <c r="O2097">
        <v>0</v>
      </c>
    </row>
    <row r="2098" spans="3:17" x14ac:dyDescent="0.25">
      <c r="C2098" t="s">
        <v>481</v>
      </c>
      <c r="D2098" t="s">
        <v>176</v>
      </c>
      <c r="E2098">
        <v>133213</v>
      </c>
      <c r="H2098" t="s">
        <v>1113</v>
      </c>
      <c r="K2098">
        <v>0</v>
      </c>
      <c r="M2098">
        <v>0</v>
      </c>
      <c r="O2098">
        <v>0</v>
      </c>
    </row>
    <row r="2099" spans="3:17" x14ac:dyDescent="0.25">
      <c r="C2099" t="s">
        <v>481</v>
      </c>
      <c r="D2099" t="s">
        <v>176</v>
      </c>
      <c r="E2099">
        <v>133214</v>
      </c>
      <c r="H2099" t="s">
        <v>1114</v>
      </c>
      <c r="K2099">
        <v>0</v>
      </c>
      <c r="M2099">
        <v>0</v>
      </c>
      <c r="O2099">
        <v>0</v>
      </c>
    </row>
    <row r="2100" spans="3:17" x14ac:dyDescent="0.25">
      <c r="C2100" t="s">
        <v>481</v>
      </c>
      <c r="D2100" t="s">
        <v>176</v>
      </c>
      <c r="E2100">
        <v>133215</v>
      </c>
      <c r="H2100" t="s">
        <v>1115</v>
      </c>
      <c r="K2100">
        <v>0</v>
      </c>
      <c r="M2100">
        <v>0</v>
      </c>
      <c r="O2100">
        <v>0</v>
      </c>
    </row>
    <row r="2101" spans="3:17" x14ac:dyDescent="0.25">
      <c r="C2101" t="s">
        <v>481</v>
      </c>
      <c r="D2101" t="s">
        <v>176</v>
      </c>
      <c r="E2101">
        <v>133216</v>
      </c>
      <c r="H2101" t="s">
        <v>1116</v>
      </c>
      <c r="K2101">
        <v>0</v>
      </c>
      <c r="M2101">
        <v>0</v>
      </c>
      <c r="O2101">
        <v>0</v>
      </c>
    </row>
    <row r="2102" spans="3:17" x14ac:dyDescent="0.25">
      <c r="C2102" t="s">
        <v>481</v>
      </c>
      <c r="D2102" t="s">
        <v>176</v>
      </c>
      <c r="E2102">
        <v>133218</v>
      </c>
      <c r="H2102" t="s">
        <v>1117</v>
      </c>
      <c r="K2102">
        <v>0</v>
      </c>
      <c r="M2102">
        <v>0</v>
      </c>
      <c r="O2102">
        <v>0</v>
      </c>
    </row>
    <row r="2103" spans="3:17" x14ac:dyDescent="0.25">
      <c r="C2103" t="s">
        <v>481</v>
      </c>
      <c r="D2103" t="s">
        <v>176</v>
      </c>
      <c r="E2103">
        <v>133220</v>
      </c>
      <c r="H2103" t="s">
        <v>537</v>
      </c>
      <c r="K2103" s="40">
        <v>699787246.69000006</v>
      </c>
      <c r="M2103" s="40">
        <v>731078718.88</v>
      </c>
      <c r="O2103" s="40">
        <v>-31291472.190000001</v>
      </c>
      <c r="Q2103">
        <v>-4.3</v>
      </c>
    </row>
    <row r="2104" spans="3:17" x14ac:dyDescent="0.25">
      <c r="C2104" t="s">
        <v>481</v>
      </c>
      <c r="D2104" t="s">
        <v>176</v>
      </c>
      <c r="E2104">
        <v>133221</v>
      </c>
      <c r="H2104" t="s">
        <v>1101</v>
      </c>
      <c r="K2104">
        <v>0</v>
      </c>
      <c r="M2104">
        <v>0</v>
      </c>
      <c r="O2104">
        <v>0</v>
      </c>
    </row>
    <row r="2105" spans="3:17" x14ac:dyDescent="0.25">
      <c r="C2105" t="s">
        <v>481</v>
      </c>
      <c r="D2105" t="s">
        <v>176</v>
      </c>
      <c r="E2105">
        <v>133222</v>
      </c>
      <c r="H2105" t="s">
        <v>1102</v>
      </c>
      <c r="K2105">
        <v>0</v>
      </c>
      <c r="M2105">
        <v>0</v>
      </c>
      <c r="O2105">
        <v>0</v>
      </c>
    </row>
    <row r="2106" spans="3:17" x14ac:dyDescent="0.25">
      <c r="C2106" t="s">
        <v>481</v>
      </c>
      <c r="D2106" t="s">
        <v>176</v>
      </c>
      <c r="E2106">
        <v>133223</v>
      </c>
      <c r="H2106" t="s">
        <v>1103</v>
      </c>
      <c r="K2106">
        <v>0</v>
      </c>
      <c r="M2106">
        <v>0</v>
      </c>
      <c r="O2106">
        <v>0</v>
      </c>
    </row>
    <row r="2107" spans="3:17" x14ac:dyDescent="0.25">
      <c r="C2107" t="s">
        <v>481</v>
      </c>
      <c r="D2107" t="s">
        <v>176</v>
      </c>
      <c r="E2107">
        <v>133224</v>
      </c>
      <c r="H2107" t="s">
        <v>1104</v>
      </c>
      <c r="K2107">
        <v>0</v>
      </c>
      <c r="M2107">
        <v>0</v>
      </c>
      <c r="O2107">
        <v>0</v>
      </c>
    </row>
    <row r="2108" spans="3:17" x14ac:dyDescent="0.25">
      <c r="C2108" t="s">
        <v>481</v>
      </c>
      <c r="D2108" t="s">
        <v>176</v>
      </c>
      <c r="E2108">
        <v>133225</v>
      </c>
      <c r="H2108" t="s">
        <v>1105</v>
      </c>
      <c r="K2108">
        <v>0</v>
      </c>
      <c r="M2108">
        <v>0</v>
      </c>
      <c r="O2108">
        <v>0</v>
      </c>
    </row>
    <row r="2109" spans="3:17" x14ac:dyDescent="0.25">
      <c r="C2109" t="s">
        <v>481</v>
      </c>
      <c r="D2109" t="s">
        <v>176</v>
      </c>
      <c r="E2109">
        <v>133226</v>
      </c>
      <c r="H2109" t="s">
        <v>1118</v>
      </c>
      <c r="K2109">
        <v>0</v>
      </c>
      <c r="M2109">
        <v>0</v>
      </c>
      <c r="O2109">
        <v>0</v>
      </c>
    </row>
    <row r="2110" spans="3:17" x14ac:dyDescent="0.25">
      <c r="C2110" t="s">
        <v>481</v>
      </c>
      <c r="D2110" t="s">
        <v>176</v>
      </c>
      <c r="E2110">
        <v>133227</v>
      </c>
      <c r="H2110" t="s">
        <v>1107</v>
      </c>
      <c r="K2110">
        <v>0</v>
      </c>
      <c r="M2110">
        <v>0</v>
      </c>
      <c r="O2110">
        <v>0</v>
      </c>
    </row>
    <row r="2111" spans="3:17" x14ac:dyDescent="0.25">
      <c r="C2111" t="s">
        <v>481</v>
      </c>
      <c r="D2111" t="s">
        <v>176</v>
      </c>
      <c r="E2111">
        <v>133228</v>
      </c>
      <c r="H2111" t="s">
        <v>1108</v>
      </c>
      <c r="K2111">
        <v>0</v>
      </c>
      <c r="M2111">
        <v>0</v>
      </c>
      <c r="O2111">
        <v>0</v>
      </c>
    </row>
    <row r="2112" spans="3:17" x14ac:dyDescent="0.25">
      <c r="C2112" t="s">
        <v>481</v>
      </c>
      <c r="D2112" t="s">
        <v>176</v>
      </c>
      <c r="E2112">
        <v>133229</v>
      </c>
      <c r="H2112" t="s">
        <v>1109</v>
      </c>
      <c r="K2112">
        <v>0</v>
      </c>
      <c r="M2112">
        <v>0</v>
      </c>
      <c r="O2112">
        <v>0</v>
      </c>
    </row>
    <row r="2113" spans="3:18" x14ac:dyDescent="0.25">
      <c r="C2113" t="s">
        <v>481</v>
      </c>
      <c r="D2113" t="s">
        <v>176</v>
      </c>
      <c r="E2113">
        <v>133230</v>
      </c>
      <c r="H2113" t="s">
        <v>1110</v>
      </c>
      <c r="K2113">
        <v>0</v>
      </c>
      <c r="M2113">
        <v>0</v>
      </c>
      <c r="O2113">
        <v>0</v>
      </c>
    </row>
    <row r="2114" spans="3:18" x14ac:dyDescent="0.25">
      <c r="C2114" t="s">
        <v>481</v>
      </c>
      <c r="D2114" t="s">
        <v>176</v>
      </c>
      <c r="E2114">
        <v>133231</v>
      </c>
      <c r="H2114" t="s">
        <v>1111</v>
      </c>
      <c r="K2114">
        <v>0</v>
      </c>
      <c r="M2114">
        <v>0</v>
      </c>
      <c r="O2114">
        <v>0</v>
      </c>
    </row>
    <row r="2115" spans="3:18" x14ac:dyDescent="0.25">
      <c r="C2115" t="s">
        <v>481</v>
      </c>
      <c r="D2115" t="s">
        <v>176</v>
      </c>
      <c r="E2115">
        <v>133232</v>
      </c>
      <c r="H2115" t="s">
        <v>1112</v>
      </c>
      <c r="K2115">
        <v>0</v>
      </c>
      <c r="M2115">
        <v>0</v>
      </c>
      <c r="O2115">
        <v>0</v>
      </c>
    </row>
    <row r="2116" spans="3:18" x14ac:dyDescent="0.25">
      <c r="C2116" t="s">
        <v>481</v>
      </c>
      <c r="D2116" t="s">
        <v>176</v>
      </c>
      <c r="E2116">
        <v>133233</v>
      </c>
      <c r="H2116" t="s">
        <v>1113</v>
      </c>
      <c r="K2116">
        <v>0</v>
      </c>
      <c r="M2116">
        <v>0</v>
      </c>
      <c r="O2116">
        <v>0</v>
      </c>
    </row>
    <row r="2117" spans="3:18" x14ac:dyDescent="0.25">
      <c r="C2117" t="s">
        <v>481</v>
      </c>
      <c r="D2117" t="s">
        <v>176</v>
      </c>
      <c r="E2117">
        <v>133234</v>
      </c>
      <c r="H2117" t="s">
        <v>1114</v>
      </c>
      <c r="K2117">
        <v>0</v>
      </c>
      <c r="M2117">
        <v>0</v>
      </c>
      <c r="O2117">
        <v>0</v>
      </c>
    </row>
    <row r="2118" spans="3:18" x14ac:dyDescent="0.25">
      <c r="C2118" t="s">
        <v>481</v>
      </c>
      <c r="D2118" t="s">
        <v>176</v>
      </c>
      <c r="E2118">
        <v>133235</v>
      </c>
      <c r="H2118" t="s">
        <v>1115</v>
      </c>
      <c r="K2118">
        <v>0</v>
      </c>
      <c r="M2118">
        <v>0</v>
      </c>
      <c r="O2118">
        <v>0</v>
      </c>
    </row>
    <row r="2119" spans="3:18" x14ac:dyDescent="0.25">
      <c r="C2119" t="s">
        <v>481</v>
      </c>
      <c r="D2119" t="s">
        <v>176</v>
      </c>
      <c r="E2119">
        <v>133236</v>
      </c>
      <c r="H2119" t="s">
        <v>1116</v>
      </c>
      <c r="K2119">
        <v>0</v>
      </c>
      <c r="M2119">
        <v>0</v>
      </c>
      <c r="O2119">
        <v>0</v>
      </c>
    </row>
    <row r="2120" spans="3:18" x14ac:dyDescent="0.25">
      <c r="C2120" t="s">
        <v>481</v>
      </c>
      <c r="D2120" t="s">
        <v>176</v>
      </c>
      <c r="E2120">
        <v>133238</v>
      </c>
      <c r="H2120" t="s">
        <v>1117</v>
      </c>
      <c r="K2120">
        <v>0</v>
      </c>
      <c r="M2120">
        <v>0</v>
      </c>
      <c r="O2120">
        <v>0</v>
      </c>
    </row>
    <row r="2121" spans="3:18" x14ac:dyDescent="0.25">
      <c r="C2121" t="s">
        <v>481</v>
      </c>
      <c r="D2121" t="s">
        <v>176</v>
      </c>
      <c r="E2121">
        <v>133239</v>
      </c>
      <c r="H2121" t="s">
        <v>1119</v>
      </c>
      <c r="K2121">
        <v>0</v>
      </c>
      <c r="M2121">
        <v>0</v>
      </c>
      <c r="O2121">
        <v>0</v>
      </c>
    </row>
    <row r="2122" spans="3:18" x14ac:dyDescent="0.25">
      <c r="C2122" t="s">
        <v>481</v>
      </c>
      <c r="D2122" t="s">
        <v>176</v>
      </c>
      <c r="E2122">
        <v>133244</v>
      </c>
      <c r="H2122" t="s">
        <v>1915</v>
      </c>
      <c r="K2122">
        <v>0</v>
      </c>
      <c r="M2122">
        <v>0</v>
      </c>
      <c r="O2122">
        <v>0</v>
      </c>
    </row>
    <row r="2123" spans="3:18" x14ac:dyDescent="0.25">
      <c r="E2123" t="s">
        <v>229</v>
      </c>
      <c r="K2123" s="40">
        <v>699787246.69000006</v>
      </c>
      <c r="M2123" s="40">
        <v>731078718.88</v>
      </c>
      <c r="O2123" s="40">
        <v>-31291472.190000001</v>
      </c>
      <c r="Q2123">
        <v>-4.3</v>
      </c>
      <c r="R2123" t="s">
        <v>205</v>
      </c>
    </row>
    <row r="2124" spans="3:18" x14ac:dyDescent="0.25">
      <c r="C2124" t="s">
        <v>481</v>
      </c>
      <c r="D2124" t="s">
        <v>176</v>
      </c>
      <c r="E2124">
        <v>133217</v>
      </c>
      <c r="H2124" t="s">
        <v>1127</v>
      </c>
      <c r="K2124">
        <v>0</v>
      </c>
      <c r="M2124">
        <v>0</v>
      </c>
      <c r="O2124">
        <v>0</v>
      </c>
    </row>
    <row r="2125" spans="3:18" x14ac:dyDescent="0.25">
      <c r="C2125" t="s">
        <v>481</v>
      </c>
      <c r="D2125" t="s">
        <v>176</v>
      </c>
      <c r="E2125">
        <v>133237</v>
      </c>
      <c r="H2125" t="s">
        <v>1128</v>
      </c>
      <c r="K2125">
        <v>0</v>
      </c>
      <c r="M2125">
        <v>0</v>
      </c>
      <c r="O2125">
        <v>0</v>
      </c>
    </row>
    <row r="2126" spans="3:18" x14ac:dyDescent="0.25">
      <c r="E2126" t="s">
        <v>232</v>
      </c>
      <c r="K2126">
        <v>0</v>
      </c>
      <c r="M2126">
        <v>0</v>
      </c>
      <c r="O2126">
        <v>0</v>
      </c>
      <c r="R2126" t="s">
        <v>205</v>
      </c>
    </row>
    <row r="2127" spans="3:18" x14ac:dyDescent="0.25">
      <c r="C2127" t="s">
        <v>481</v>
      </c>
      <c r="D2127" t="s">
        <v>176</v>
      </c>
      <c r="E2127">
        <v>133240</v>
      </c>
      <c r="H2127" t="s">
        <v>1916</v>
      </c>
      <c r="K2127">
        <v>0</v>
      </c>
      <c r="M2127">
        <v>0</v>
      </c>
      <c r="O2127">
        <v>0</v>
      </c>
    </row>
    <row r="2128" spans="3:18" x14ac:dyDescent="0.25">
      <c r="K2128">
        <v>0</v>
      </c>
      <c r="M2128">
        <v>0</v>
      </c>
      <c r="O2128">
        <v>0</v>
      </c>
      <c r="R2128" t="s">
        <v>205</v>
      </c>
    </row>
    <row r="2129" spans="3:18" x14ac:dyDescent="0.25">
      <c r="C2129" t="s">
        <v>481</v>
      </c>
      <c r="D2129" t="s">
        <v>176</v>
      </c>
      <c r="E2129">
        <v>133246</v>
      </c>
      <c r="H2129" t="s">
        <v>1917</v>
      </c>
      <c r="K2129">
        <v>0</v>
      </c>
      <c r="M2129">
        <v>0</v>
      </c>
      <c r="O2129">
        <v>0</v>
      </c>
    </row>
    <row r="2130" spans="3:18" x14ac:dyDescent="0.25">
      <c r="K2130">
        <v>0</v>
      </c>
      <c r="M2130">
        <v>0</v>
      </c>
      <c r="O2130">
        <v>0</v>
      </c>
      <c r="R2130" t="s">
        <v>205</v>
      </c>
    </row>
    <row r="2131" spans="3:18" x14ac:dyDescent="0.25">
      <c r="C2131" t="s">
        <v>481</v>
      </c>
      <c r="D2131" t="s">
        <v>176</v>
      </c>
      <c r="E2131">
        <v>138500</v>
      </c>
      <c r="H2131" t="s">
        <v>1135</v>
      </c>
      <c r="K2131">
        <v>0</v>
      </c>
      <c r="M2131">
        <v>0</v>
      </c>
      <c r="O2131">
        <v>0</v>
      </c>
    </row>
    <row r="2132" spans="3:18" x14ac:dyDescent="0.25">
      <c r="E2132" t="s">
        <v>1136</v>
      </c>
      <c r="K2132">
        <v>0</v>
      </c>
      <c r="M2132">
        <v>0</v>
      </c>
      <c r="O2132">
        <v>0</v>
      </c>
      <c r="R2132" t="s">
        <v>205</v>
      </c>
    </row>
    <row r="2133" spans="3:18" x14ac:dyDescent="0.25">
      <c r="C2133" t="s">
        <v>481</v>
      </c>
      <c r="D2133" t="s">
        <v>176</v>
      </c>
      <c r="E2133">
        <v>137000</v>
      </c>
      <c r="H2133" t="s">
        <v>1137</v>
      </c>
      <c r="K2133">
        <v>0</v>
      </c>
      <c r="M2133">
        <v>0</v>
      </c>
      <c r="O2133">
        <v>0</v>
      </c>
    </row>
    <row r="2134" spans="3:18" x14ac:dyDescent="0.25">
      <c r="C2134" t="s">
        <v>481</v>
      </c>
      <c r="D2134" t="s">
        <v>176</v>
      </c>
      <c r="E2134">
        <v>137100</v>
      </c>
      <c r="H2134" t="s">
        <v>1918</v>
      </c>
      <c r="K2134">
        <v>0</v>
      </c>
      <c r="M2134">
        <v>0</v>
      </c>
      <c r="O2134">
        <v>0</v>
      </c>
    </row>
    <row r="2135" spans="3:18" x14ac:dyDescent="0.25">
      <c r="E2135" t="s">
        <v>1138</v>
      </c>
      <c r="K2135">
        <v>0</v>
      </c>
      <c r="M2135">
        <v>0</v>
      </c>
      <c r="O2135">
        <v>0</v>
      </c>
      <c r="R2135" t="s">
        <v>205</v>
      </c>
    </row>
    <row r="2136" spans="3:18" x14ac:dyDescent="0.25">
      <c r="C2136" t="s">
        <v>481</v>
      </c>
      <c r="D2136" t="s">
        <v>176</v>
      </c>
      <c r="E2136">
        <v>133245</v>
      </c>
      <c r="H2136" t="s">
        <v>538</v>
      </c>
      <c r="K2136" s="40">
        <v>40000000</v>
      </c>
      <c r="M2136" s="40">
        <v>40000000</v>
      </c>
      <c r="O2136">
        <v>0</v>
      </c>
    </row>
    <row r="2137" spans="3:18" x14ac:dyDescent="0.25">
      <c r="C2137" t="s">
        <v>481</v>
      </c>
      <c r="D2137" t="s">
        <v>176</v>
      </c>
      <c r="E2137">
        <v>133250</v>
      </c>
      <c r="H2137" t="s">
        <v>1139</v>
      </c>
      <c r="K2137">
        <v>0</v>
      </c>
      <c r="M2137">
        <v>0</v>
      </c>
      <c r="O2137">
        <v>0</v>
      </c>
    </row>
    <row r="2138" spans="3:18" x14ac:dyDescent="0.25">
      <c r="C2138" t="s">
        <v>481</v>
      </c>
      <c r="D2138" t="s">
        <v>176</v>
      </c>
      <c r="E2138">
        <v>133251</v>
      </c>
      <c r="H2138" t="s">
        <v>1140</v>
      </c>
      <c r="K2138">
        <v>0</v>
      </c>
      <c r="M2138">
        <v>0</v>
      </c>
      <c r="O2138">
        <v>0</v>
      </c>
    </row>
    <row r="2139" spans="3:18" x14ac:dyDescent="0.25">
      <c r="C2139" t="s">
        <v>481</v>
      </c>
      <c r="D2139" t="s">
        <v>176</v>
      </c>
      <c r="E2139">
        <v>133252</v>
      </c>
      <c r="H2139" t="s">
        <v>1141</v>
      </c>
      <c r="K2139">
        <v>0</v>
      </c>
      <c r="M2139">
        <v>0</v>
      </c>
      <c r="O2139">
        <v>0</v>
      </c>
    </row>
    <row r="2140" spans="3:18" x14ac:dyDescent="0.25">
      <c r="C2140" t="s">
        <v>481</v>
      </c>
      <c r="D2140" t="s">
        <v>176</v>
      </c>
      <c r="E2140">
        <v>133253</v>
      </c>
      <c r="H2140" t="s">
        <v>1141</v>
      </c>
      <c r="K2140">
        <v>0</v>
      </c>
      <c r="M2140">
        <v>0</v>
      </c>
      <c r="O2140">
        <v>0</v>
      </c>
    </row>
    <row r="2141" spans="3:18" x14ac:dyDescent="0.25">
      <c r="C2141" t="s">
        <v>481</v>
      </c>
      <c r="D2141" t="s">
        <v>176</v>
      </c>
      <c r="E2141">
        <v>133254</v>
      </c>
      <c r="H2141" t="s">
        <v>1142</v>
      </c>
      <c r="K2141">
        <v>0</v>
      </c>
      <c r="M2141">
        <v>0</v>
      </c>
      <c r="O2141">
        <v>0</v>
      </c>
    </row>
    <row r="2142" spans="3:18" x14ac:dyDescent="0.25">
      <c r="C2142" t="s">
        <v>481</v>
      </c>
      <c r="D2142" t="s">
        <v>176</v>
      </c>
      <c r="E2142">
        <v>133255</v>
      </c>
      <c r="H2142" t="s">
        <v>1919</v>
      </c>
      <c r="K2142">
        <v>0</v>
      </c>
      <c r="M2142">
        <v>0</v>
      </c>
      <c r="O2142">
        <v>0</v>
      </c>
    </row>
    <row r="2143" spans="3:18" x14ac:dyDescent="0.25">
      <c r="C2143" t="s">
        <v>481</v>
      </c>
      <c r="D2143" t="s">
        <v>176</v>
      </c>
      <c r="E2143">
        <v>133256</v>
      </c>
      <c r="H2143" t="s">
        <v>1920</v>
      </c>
      <c r="K2143">
        <v>0</v>
      </c>
      <c r="M2143">
        <v>0</v>
      </c>
      <c r="O2143">
        <v>0</v>
      </c>
    </row>
    <row r="2144" spans="3:18" x14ac:dyDescent="0.25">
      <c r="C2144" t="s">
        <v>481</v>
      </c>
      <c r="D2144" t="s">
        <v>176</v>
      </c>
      <c r="E2144">
        <v>133257</v>
      </c>
      <c r="H2144" t="s">
        <v>1921</v>
      </c>
      <c r="K2144">
        <v>0</v>
      </c>
      <c r="M2144">
        <v>0</v>
      </c>
      <c r="O2144">
        <v>0</v>
      </c>
    </row>
    <row r="2145" spans="3:18" x14ac:dyDescent="0.25">
      <c r="C2145" t="s">
        <v>481</v>
      </c>
      <c r="D2145" t="s">
        <v>176</v>
      </c>
      <c r="E2145">
        <v>133258</v>
      </c>
      <c r="H2145" t="s">
        <v>1922</v>
      </c>
      <c r="K2145">
        <v>0</v>
      </c>
      <c r="M2145">
        <v>0</v>
      </c>
      <c r="O2145">
        <v>0</v>
      </c>
    </row>
    <row r="2146" spans="3:18" x14ac:dyDescent="0.25">
      <c r="C2146" t="s">
        <v>481</v>
      </c>
      <c r="D2146" t="s">
        <v>176</v>
      </c>
      <c r="E2146">
        <v>133260</v>
      </c>
      <c r="H2146" t="s">
        <v>1923</v>
      </c>
      <c r="K2146">
        <v>0</v>
      </c>
      <c r="M2146">
        <v>0</v>
      </c>
      <c r="O2146">
        <v>0</v>
      </c>
    </row>
    <row r="2147" spans="3:18" x14ac:dyDescent="0.25">
      <c r="C2147" t="s">
        <v>481</v>
      </c>
      <c r="D2147" t="s">
        <v>176</v>
      </c>
      <c r="E2147">
        <v>133261</v>
      </c>
      <c r="H2147" t="s">
        <v>1924</v>
      </c>
      <c r="K2147">
        <v>0</v>
      </c>
      <c r="M2147">
        <v>0</v>
      </c>
      <c r="O2147">
        <v>0</v>
      </c>
    </row>
    <row r="2148" spans="3:18" x14ac:dyDescent="0.25">
      <c r="C2148" t="s">
        <v>481</v>
      </c>
      <c r="D2148" t="s">
        <v>176</v>
      </c>
      <c r="E2148">
        <v>133262</v>
      </c>
      <c r="H2148" t="s">
        <v>539</v>
      </c>
      <c r="K2148" s="40">
        <v>330000000</v>
      </c>
      <c r="M2148" s="40">
        <v>330000000</v>
      </c>
      <c r="O2148">
        <v>0</v>
      </c>
    </row>
    <row r="2149" spans="3:18" x14ac:dyDescent="0.25">
      <c r="C2149" t="s">
        <v>481</v>
      </c>
      <c r="D2149" t="s">
        <v>176</v>
      </c>
      <c r="E2149">
        <v>133263</v>
      </c>
      <c r="H2149" t="s">
        <v>1925</v>
      </c>
      <c r="K2149">
        <v>0</v>
      </c>
      <c r="M2149">
        <v>0</v>
      </c>
      <c r="O2149">
        <v>0</v>
      </c>
    </row>
    <row r="2150" spans="3:18" x14ac:dyDescent="0.25">
      <c r="C2150" t="s">
        <v>481</v>
      </c>
      <c r="D2150" t="s">
        <v>176</v>
      </c>
      <c r="E2150">
        <v>133264</v>
      </c>
      <c r="H2150" t="s">
        <v>1926</v>
      </c>
      <c r="K2150">
        <v>0</v>
      </c>
      <c r="M2150">
        <v>0</v>
      </c>
      <c r="O2150">
        <v>0</v>
      </c>
    </row>
    <row r="2151" spans="3:18" x14ac:dyDescent="0.25">
      <c r="C2151" t="s">
        <v>481</v>
      </c>
      <c r="D2151" t="s">
        <v>176</v>
      </c>
      <c r="E2151">
        <v>133266</v>
      </c>
      <c r="H2151" t="s">
        <v>1927</v>
      </c>
      <c r="K2151">
        <v>0</v>
      </c>
      <c r="M2151">
        <v>0</v>
      </c>
      <c r="O2151">
        <v>0</v>
      </c>
    </row>
    <row r="2152" spans="3:18" x14ac:dyDescent="0.25">
      <c r="E2152" t="s">
        <v>238</v>
      </c>
      <c r="K2152" s="40">
        <v>370000000</v>
      </c>
      <c r="M2152" s="40">
        <v>370000000</v>
      </c>
      <c r="O2152">
        <v>0</v>
      </c>
      <c r="R2152" t="s">
        <v>205</v>
      </c>
    </row>
    <row r="2153" spans="3:18" x14ac:dyDescent="0.25">
      <c r="C2153" t="s">
        <v>481</v>
      </c>
      <c r="D2153" t="s">
        <v>176</v>
      </c>
      <c r="E2153">
        <v>133270</v>
      </c>
      <c r="H2153" t="e">
        <f>- AFS-Mark To Market-OFI</f>
        <v>#NAME?</v>
      </c>
      <c r="K2153" s="40">
        <v>8865600</v>
      </c>
      <c r="M2153" s="40">
        <v>7545250</v>
      </c>
      <c r="O2153" s="40">
        <v>1320350</v>
      </c>
      <c r="Q2153">
        <v>17.5</v>
      </c>
    </row>
    <row r="2154" spans="3:18" x14ac:dyDescent="0.25">
      <c r="K2154" s="40">
        <v>8865600</v>
      </c>
      <c r="M2154" s="40">
        <v>7545250</v>
      </c>
      <c r="O2154" s="40">
        <v>1320350</v>
      </c>
      <c r="Q2154">
        <v>17.5</v>
      </c>
      <c r="R2154" t="s">
        <v>205</v>
      </c>
    </row>
    <row r="2155" spans="3:18" x14ac:dyDescent="0.25">
      <c r="C2155" t="s">
        <v>481</v>
      </c>
      <c r="D2155" t="s">
        <v>176</v>
      </c>
      <c r="E2155">
        <v>138700</v>
      </c>
      <c r="H2155" t="s">
        <v>540</v>
      </c>
      <c r="K2155" s="40">
        <v>251638473.02000001</v>
      </c>
      <c r="M2155" s="40">
        <v>-22355268.010000002</v>
      </c>
      <c r="O2155" s="40">
        <v>273993741.02999997</v>
      </c>
      <c r="Q2155">
        <v>1225.5999999999999</v>
      </c>
    </row>
    <row r="2156" spans="3:18" x14ac:dyDescent="0.25">
      <c r="C2156" t="s">
        <v>481</v>
      </c>
      <c r="D2156" t="s">
        <v>176</v>
      </c>
      <c r="E2156">
        <v>138900</v>
      </c>
      <c r="H2156" t="s">
        <v>541</v>
      </c>
      <c r="K2156">
        <v>0</v>
      </c>
      <c r="M2156" s="40">
        <v>194074635.16</v>
      </c>
      <c r="O2156" s="40">
        <v>-194074635.16</v>
      </c>
      <c r="Q2156">
        <v>-100</v>
      </c>
    </row>
    <row r="2157" spans="3:18" x14ac:dyDescent="0.25">
      <c r="C2157" t="s">
        <v>481</v>
      </c>
      <c r="D2157" t="s">
        <v>176</v>
      </c>
      <c r="E2157">
        <v>138903</v>
      </c>
      <c r="H2157" t="s">
        <v>542</v>
      </c>
      <c r="K2157">
        <v>0</v>
      </c>
      <c r="M2157" s="40">
        <v>56292294.100000001</v>
      </c>
      <c r="O2157" s="40">
        <v>-56292294.100000001</v>
      </c>
      <c r="Q2157">
        <v>-100</v>
      </c>
    </row>
    <row r="2158" spans="3:18" x14ac:dyDescent="0.25">
      <c r="E2158" t="s">
        <v>543</v>
      </c>
      <c r="K2158" s="40">
        <v>251638473.02000001</v>
      </c>
      <c r="M2158" s="40">
        <v>228011661.25</v>
      </c>
      <c r="O2158" s="40">
        <v>23626811.77</v>
      </c>
      <c r="Q2158">
        <v>10.4</v>
      </c>
      <c r="R2158" t="s">
        <v>205</v>
      </c>
    </row>
    <row r="2159" spans="3:18" x14ac:dyDescent="0.25">
      <c r="C2159" t="s">
        <v>481</v>
      </c>
      <c r="D2159" t="s">
        <v>176</v>
      </c>
      <c r="E2159">
        <v>138600</v>
      </c>
      <c r="H2159" t="s">
        <v>1146</v>
      </c>
      <c r="K2159">
        <v>0</v>
      </c>
      <c r="M2159">
        <v>0</v>
      </c>
      <c r="O2159">
        <v>0</v>
      </c>
    </row>
    <row r="2160" spans="3:18" x14ac:dyDescent="0.25">
      <c r="C2160" t="s">
        <v>481</v>
      </c>
      <c r="D2160" t="s">
        <v>176</v>
      </c>
      <c r="E2160">
        <v>138902</v>
      </c>
      <c r="H2160" t="s">
        <v>1147</v>
      </c>
      <c r="K2160">
        <v>0</v>
      </c>
      <c r="M2160">
        <v>0</v>
      </c>
      <c r="O2160">
        <v>0</v>
      </c>
    </row>
    <row r="2161" spans="3:18" x14ac:dyDescent="0.25">
      <c r="C2161" t="s">
        <v>481</v>
      </c>
      <c r="D2161" t="s">
        <v>176</v>
      </c>
      <c r="E2161">
        <v>138904</v>
      </c>
      <c r="H2161" t="s">
        <v>1148</v>
      </c>
      <c r="K2161">
        <v>0</v>
      </c>
      <c r="M2161">
        <v>0</v>
      </c>
      <c r="O2161">
        <v>0</v>
      </c>
    </row>
    <row r="2162" spans="3:18" x14ac:dyDescent="0.25">
      <c r="C2162" t="s">
        <v>481</v>
      </c>
      <c r="D2162" t="s">
        <v>176</v>
      </c>
      <c r="E2162">
        <v>138905</v>
      </c>
      <c r="H2162" t="s">
        <v>544</v>
      </c>
      <c r="K2162" s="40">
        <v>1261880</v>
      </c>
      <c r="M2162" s="40">
        <v>495000</v>
      </c>
      <c r="O2162" s="40">
        <v>766880</v>
      </c>
      <c r="Q2162">
        <v>154.9</v>
      </c>
    </row>
    <row r="2163" spans="3:18" x14ac:dyDescent="0.25">
      <c r="C2163" t="s">
        <v>481</v>
      </c>
      <c r="D2163" t="s">
        <v>176</v>
      </c>
      <c r="E2163">
        <v>138906</v>
      </c>
      <c r="H2163" t="s">
        <v>545</v>
      </c>
      <c r="K2163">
        <v>-50</v>
      </c>
      <c r="M2163">
        <v>-50</v>
      </c>
      <c r="O2163">
        <v>0</v>
      </c>
    </row>
    <row r="2164" spans="3:18" x14ac:dyDescent="0.25">
      <c r="E2164" t="s">
        <v>241</v>
      </c>
      <c r="K2164" s="40">
        <v>1261830</v>
      </c>
      <c r="M2164" s="40">
        <v>494950</v>
      </c>
      <c r="O2164" s="40">
        <v>766880</v>
      </c>
      <c r="Q2164">
        <v>154.9</v>
      </c>
      <c r="R2164" t="s">
        <v>205</v>
      </c>
    </row>
    <row r="2165" spans="3:18" x14ac:dyDescent="0.25">
      <c r="C2165" t="s">
        <v>481</v>
      </c>
      <c r="D2165" t="s">
        <v>176</v>
      </c>
      <c r="E2165">
        <v>136254</v>
      </c>
      <c r="H2165" t="s">
        <v>546</v>
      </c>
      <c r="K2165" s="40">
        <v>224198127.72999999</v>
      </c>
      <c r="M2165" s="40">
        <v>256640992.75999999</v>
      </c>
      <c r="O2165" s="40">
        <v>-32442865.030000001</v>
      </c>
      <c r="Q2165">
        <v>-12.6</v>
      </c>
    </row>
    <row r="2166" spans="3:18" x14ac:dyDescent="0.25">
      <c r="C2166" t="s">
        <v>481</v>
      </c>
      <c r="D2166" t="s">
        <v>176</v>
      </c>
      <c r="E2166">
        <v>138901</v>
      </c>
      <c r="H2166" t="s">
        <v>547</v>
      </c>
      <c r="K2166" s="40">
        <v>1791271652.5599999</v>
      </c>
      <c r="M2166" s="40">
        <v>1799988878.8099999</v>
      </c>
      <c r="O2166" s="40">
        <v>-8717226.25</v>
      </c>
      <c r="Q2166">
        <v>-0.5</v>
      </c>
    </row>
    <row r="2167" spans="3:18" x14ac:dyDescent="0.25">
      <c r="E2167" t="s">
        <v>548</v>
      </c>
      <c r="K2167" s="40">
        <v>2015469780.29</v>
      </c>
      <c r="M2167" s="40">
        <v>2056629871.5699999</v>
      </c>
      <c r="O2167" s="40">
        <v>-41160091.280000001</v>
      </c>
      <c r="Q2167">
        <v>-2</v>
      </c>
      <c r="R2167" t="s">
        <v>205</v>
      </c>
    </row>
    <row r="2168" spans="3:18" x14ac:dyDescent="0.25">
      <c r="C2168" t="s">
        <v>481</v>
      </c>
      <c r="D2168" t="s">
        <v>176</v>
      </c>
      <c r="E2168">
        <v>134000</v>
      </c>
      <c r="H2168" t="s">
        <v>549</v>
      </c>
      <c r="K2168" s="40">
        <v>6954390.4500000002</v>
      </c>
      <c r="M2168" s="40">
        <v>6915623.0999999996</v>
      </c>
      <c r="O2168" s="40">
        <v>38767.35</v>
      </c>
      <c r="Q2168">
        <v>0.6</v>
      </c>
    </row>
    <row r="2169" spans="3:18" x14ac:dyDescent="0.25">
      <c r="C2169" t="s">
        <v>481</v>
      </c>
      <c r="D2169" t="s">
        <v>176</v>
      </c>
      <c r="E2169">
        <v>134002</v>
      </c>
      <c r="H2169" t="s">
        <v>550</v>
      </c>
      <c r="K2169" s="40">
        <v>1445.39</v>
      </c>
      <c r="M2169" s="40">
        <v>1445.39</v>
      </c>
      <c r="O2169">
        <v>0</v>
      </c>
    </row>
    <row r="2170" spans="3:18" x14ac:dyDescent="0.25">
      <c r="C2170" t="s">
        <v>481</v>
      </c>
      <c r="D2170" t="s">
        <v>176</v>
      </c>
      <c r="E2170">
        <v>134003</v>
      </c>
      <c r="H2170" t="s">
        <v>551</v>
      </c>
      <c r="K2170" s="40">
        <v>20702.95</v>
      </c>
      <c r="M2170" s="40">
        <v>23550.18</v>
      </c>
      <c r="O2170" s="40">
        <v>-2847.23</v>
      </c>
      <c r="Q2170">
        <v>-12.1</v>
      </c>
    </row>
    <row r="2171" spans="3:18" x14ac:dyDescent="0.25">
      <c r="C2171" t="s">
        <v>481</v>
      </c>
      <c r="D2171" t="s">
        <v>176</v>
      </c>
      <c r="E2171">
        <v>136000</v>
      </c>
      <c r="H2171" t="s">
        <v>242</v>
      </c>
      <c r="K2171" s="40">
        <v>860346835.55999994</v>
      </c>
      <c r="M2171" s="40">
        <v>848883507.24000001</v>
      </c>
      <c r="O2171" s="40">
        <v>11463328.32</v>
      </c>
      <c r="Q2171">
        <v>1.4</v>
      </c>
    </row>
    <row r="2172" spans="3:18" x14ac:dyDescent="0.25">
      <c r="C2172" t="s">
        <v>481</v>
      </c>
      <c r="D2172" t="s">
        <v>176</v>
      </c>
      <c r="E2172">
        <v>136001</v>
      </c>
      <c r="H2172" t="s">
        <v>552</v>
      </c>
      <c r="K2172" s="40">
        <v>62548910.770000003</v>
      </c>
      <c r="M2172" s="40">
        <v>61959438.649999999</v>
      </c>
      <c r="O2172" s="40">
        <v>589472.12</v>
      </c>
      <c r="Q2172">
        <v>1</v>
      </c>
    </row>
    <row r="2173" spans="3:18" x14ac:dyDescent="0.25">
      <c r="C2173" t="s">
        <v>481</v>
      </c>
      <c r="D2173" t="s">
        <v>176</v>
      </c>
      <c r="E2173">
        <v>136255</v>
      </c>
      <c r="H2173" t="s">
        <v>553</v>
      </c>
      <c r="K2173" s="40">
        <v>-2812191.33</v>
      </c>
      <c r="M2173" s="40">
        <v>10690188.34</v>
      </c>
      <c r="O2173" s="40">
        <v>-13502379.67</v>
      </c>
      <c r="Q2173">
        <v>-126.3</v>
      </c>
    </row>
    <row r="2174" spans="3:18" x14ac:dyDescent="0.25">
      <c r="C2174" t="s">
        <v>481</v>
      </c>
      <c r="D2174" t="s">
        <v>176</v>
      </c>
      <c r="E2174">
        <v>136256</v>
      </c>
      <c r="H2174" t="s">
        <v>554</v>
      </c>
      <c r="K2174" s="40">
        <v>516320.92</v>
      </c>
      <c r="M2174" s="40">
        <v>597737.12</v>
      </c>
      <c r="O2174" s="40">
        <v>-81416.2</v>
      </c>
      <c r="Q2174">
        <v>-13.6</v>
      </c>
    </row>
    <row r="2175" spans="3:18" x14ac:dyDescent="0.25">
      <c r="C2175" t="s">
        <v>481</v>
      </c>
      <c r="D2175" t="s">
        <v>176</v>
      </c>
      <c r="E2175">
        <v>136263</v>
      </c>
      <c r="H2175" t="s">
        <v>555</v>
      </c>
      <c r="K2175">
        <v>-67.75</v>
      </c>
      <c r="M2175">
        <v>-46.03</v>
      </c>
      <c r="O2175">
        <v>-21.72</v>
      </c>
      <c r="Q2175">
        <v>-47.2</v>
      </c>
    </row>
    <row r="2176" spans="3:18" x14ac:dyDescent="0.25">
      <c r="K2176" s="40">
        <v>927576346.96000004</v>
      </c>
      <c r="M2176" s="40">
        <v>929071443.99000001</v>
      </c>
      <c r="O2176" s="40">
        <v>-1495097.03</v>
      </c>
      <c r="Q2176">
        <v>-0.2</v>
      </c>
      <c r="R2176" t="s">
        <v>205</v>
      </c>
    </row>
    <row r="2177" spans="3:18" x14ac:dyDescent="0.25">
      <c r="C2177" t="s">
        <v>481</v>
      </c>
      <c r="D2177" t="s">
        <v>176</v>
      </c>
      <c r="E2177">
        <v>134001</v>
      </c>
      <c r="H2177" t="s">
        <v>556</v>
      </c>
      <c r="K2177">
        <v>0</v>
      </c>
      <c r="M2177" s="40">
        <v>239399.24</v>
      </c>
      <c r="O2177" s="40">
        <v>-239399.24</v>
      </c>
      <c r="Q2177">
        <v>-100</v>
      </c>
    </row>
    <row r="2178" spans="3:18" x14ac:dyDescent="0.25">
      <c r="C2178" t="s">
        <v>481</v>
      </c>
      <c r="D2178" t="s">
        <v>176</v>
      </c>
      <c r="E2178">
        <v>138701</v>
      </c>
      <c r="H2178" t="s">
        <v>557</v>
      </c>
      <c r="K2178" s="40">
        <v>751265.16</v>
      </c>
      <c r="M2178" s="40">
        <v>426818.9</v>
      </c>
      <c r="O2178" s="40">
        <v>324446.26</v>
      </c>
      <c r="Q2178">
        <v>76</v>
      </c>
    </row>
    <row r="2179" spans="3:18" x14ac:dyDescent="0.25">
      <c r="K2179" s="40">
        <v>751265.16</v>
      </c>
      <c r="M2179" s="40">
        <v>666218.14</v>
      </c>
      <c r="O2179" s="40">
        <v>85047.02</v>
      </c>
      <c r="Q2179">
        <v>12.8</v>
      </c>
      <c r="R2179" t="s">
        <v>205</v>
      </c>
    </row>
    <row r="2180" spans="3:18" x14ac:dyDescent="0.25">
      <c r="C2180" t="s">
        <v>481</v>
      </c>
      <c r="D2180" t="s">
        <v>176</v>
      </c>
      <c r="E2180">
        <v>135000</v>
      </c>
      <c r="H2180" t="s">
        <v>558</v>
      </c>
      <c r="K2180" s="40">
        <v>106117</v>
      </c>
      <c r="M2180" s="40">
        <v>21855.38</v>
      </c>
      <c r="O2180" s="40">
        <v>84261.62</v>
      </c>
      <c r="Q2180">
        <v>385.5</v>
      </c>
    </row>
    <row r="2181" spans="3:18" x14ac:dyDescent="0.25">
      <c r="C2181" t="s">
        <v>481</v>
      </c>
      <c r="D2181" t="s">
        <v>176</v>
      </c>
      <c r="E2181">
        <v>135001</v>
      </c>
      <c r="H2181" t="s">
        <v>1173</v>
      </c>
      <c r="K2181">
        <v>0</v>
      </c>
      <c r="M2181">
        <v>0</v>
      </c>
      <c r="O2181">
        <v>0</v>
      </c>
    </row>
    <row r="2182" spans="3:18" x14ac:dyDescent="0.25">
      <c r="C2182" t="s">
        <v>481</v>
      </c>
      <c r="D2182" t="s">
        <v>176</v>
      </c>
      <c r="E2182">
        <v>135002</v>
      </c>
      <c r="H2182" t="s">
        <v>1174</v>
      </c>
      <c r="K2182">
        <v>0</v>
      </c>
      <c r="M2182">
        <v>0</v>
      </c>
      <c r="O2182">
        <v>0</v>
      </c>
    </row>
    <row r="2183" spans="3:18" x14ac:dyDescent="0.25">
      <c r="C2183" t="s">
        <v>481</v>
      </c>
      <c r="D2183" t="s">
        <v>176</v>
      </c>
      <c r="E2183">
        <v>135003</v>
      </c>
      <c r="H2183" t="s">
        <v>1175</v>
      </c>
      <c r="K2183">
        <v>0</v>
      </c>
      <c r="M2183">
        <v>0</v>
      </c>
      <c r="O2183">
        <v>0</v>
      </c>
    </row>
    <row r="2184" spans="3:18" x14ac:dyDescent="0.25">
      <c r="C2184" t="s">
        <v>481</v>
      </c>
      <c r="D2184" t="s">
        <v>176</v>
      </c>
      <c r="E2184">
        <v>135004</v>
      </c>
      <c r="H2184" t="s">
        <v>1176</v>
      </c>
      <c r="K2184">
        <v>0</v>
      </c>
      <c r="M2184">
        <v>0</v>
      </c>
      <c r="O2184">
        <v>0</v>
      </c>
    </row>
    <row r="2185" spans="3:18" x14ac:dyDescent="0.25">
      <c r="C2185" t="s">
        <v>481</v>
      </c>
      <c r="D2185" t="s">
        <v>176</v>
      </c>
      <c r="E2185">
        <v>135005</v>
      </c>
      <c r="H2185" t="s">
        <v>1177</v>
      </c>
      <c r="K2185">
        <v>0</v>
      </c>
      <c r="M2185">
        <v>0</v>
      </c>
      <c r="O2185">
        <v>0</v>
      </c>
    </row>
    <row r="2186" spans="3:18" x14ac:dyDescent="0.25">
      <c r="C2186" t="s">
        <v>481</v>
      </c>
      <c r="D2186" t="s">
        <v>176</v>
      </c>
      <c r="E2186">
        <v>135006</v>
      </c>
      <c r="H2186" t="s">
        <v>1178</v>
      </c>
      <c r="K2186">
        <v>0</v>
      </c>
      <c r="M2186">
        <v>0</v>
      </c>
      <c r="O2186">
        <v>0</v>
      </c>
    </row>
    <row r="2187" spans="3:18" x14ac:dyDescent="0.25">
      <c r="C2187" t="s">
        <v>481</v>
      </c>
      <c r="D2187" t="s">
        <v>176</v>
      </c>
      <c r="E2187">
        <v>135007</v>
      </c>
      <c r="H2187" t="s">
        <v>1179</v>
      </c>
      <c r="K2187">
        <v>0</v>
      </c>
      <c r="M2187">
        <v>0</v>
      </c>
      <c r="O2187">
        <v>0</v>
      </c>
    </row>
    <row r="2188" spans="3:18" x14ac:dyDescent="0.25">
      <c r="C2188" t="s">
        <v>481</v>
      </c>
      <c r="D2188" t="s">
        <v>176</v>
      </c>
      <c r="E2188">
        <v>135008</v>
      </c>
      <c r="H2188" t="s">
        <v>1180</v>
      </c>
      <c r="K2188">
        <v>0</v>
      </c>
      <c r="M2188">
        <v>0</v>
      </c>
      <c r="O2188">
        <v>0</v>
      </c>
    </row>
    <row r="2189" spans="3:18" x14ac:dyDescent="0.25">
      <c r="C2189" t="s">
        <v>481</v>
      </c>
      <c r="D2189" t="s">
        <v>176</v>
      </c>
      <c r="E2189">
        <v>135009</v>
      </c>
      <c r="H2189" t="s">
        <v>1181</v>
      </c>
      <c r="K2189">
        <v>0</v>
      </c>
      <c r="M2189">
        <v>0</v>
      </c>
      <c r="O2189">
        <v>0</v>
      </c>
    </row>
    <row r="2190" spans="3:18" x14ac:dyDescent="0.25">
      <c r="C2190" t="s">
        <v>481</v>
      </c>
      <c r="D2190" t="s">
        <v>176</v>
      </c>
      <c r="E2190">
        <v>135010</v>
      </c>
      <c r="H2190" t="s">
        <v>1182</v>
      </c>
      <c r="K2190">
        <v>0</v>
      </c>
      <c r="M2190">
        <v>0</v>
      </c>
      <c r="O2190">
        <v>0</v>
      </c>
    </row>
    <row r="2191" spans="3:18" x14ac:dyDescent="0.25">
      <c r="C2191" t="s">
        <v>481</v>
      </c>
      <c r="D2191" t="s">
        <v>176</v>
      </c>
      <c r="E2191">
        <v>135011</v>
      </c>
      <c r="H2191" t="s">
        <v>1183</v>
      </c>
      <c r="K2191">
        <v>0</v>
      </c>
      <c r="M2191">
        <v>0</v>
      </c>
      <c r="O2191">
        <v>0</v>
      </c>
    </row>
    <row r="2192" spans="3:18" x14ac:dyDescent="0.25">
      <c r="C2192" t="s">
        <v>481</v>
      </c>
      <c r="D2192" t="s">
        <v>176</v>
      </c>
      <c r="E2192">
        <v>135012</v>
      </c>
      <c r="H2192" t="s">
        <v>1184</v>
      </c>
      <c r="K2192">
        <v>0</v>
      </c>
      <c r="M2192">
        <v>0</v>
      </c>
      <c r="O2192">
        <v>0</v>
      </c>
    </row>
    <row r="2193" spans="3:17" x14ac:dyDescent="0.25">
      <c r="C2193" t="s">
        <v>481</v>
      </c>
      <c r="D2193" t="s">
        <v>176</v>
      </c>
      <c r="E2193">
        <v>135013</v>
      </c>
      <c r="H2193" t="s">
        <v>869</v>
      </c>
      <c r="K2193">
        <v>0</v>
      </c>
      <c r="M2193">
        <v>0</v>
      </c>
      <c r="O2193">
        <v>0</v>
      </c>
    </row>
    <row r="2194" spans="3:17" x14ac:dyDescent="0.25">
      <c r="C2194" t="s">
        <v>481</v>
      </c>
      <c r="D2194" t="s">
        <v>176</v>
      </c>
      <c r="E2194">
        <v>135014</v>
      </c>
      <c r="H2194" t="s">
        <v>1185</v>
      </c>
      <c r="K2194">
        <v>0</v>
      </c>
      <c r="M2194">
        <v>0</v>
      </c>
      <c r="O2194">
        <v>0</v>
      </c>
    </row>
    <row r="2195" spans="3:17" x14ac:dyDescent="0.25">
      <c r="C2195" t="s">
        <v>481</v>
      </c>
      <c r="D2195" t="s">
        <v>176</v>
      </c>
      <c r="E2195">
        <v>135015</v>
      </c>
      <c r="H2195" t="s">
        <v>1186</v>
      </c>
      <c r="K2195">
        <v>0</v>
      </c>
      <c r="M2195">
        <v>0</v>
      </c>
      <c r="O2195">
        <v>0</v>
      </c>
    </row>
    <row r="2196" spans="3:17" x14ac:dyDescent="0.25">
      <c r="C2196" t="s">
        <v>481</v>
      </c>
      <c r="D2196" t="s">
        <v>176</v>
      </c>
      <c r="E2196">
        <v>135016</v>
      </c>
      <c r="H2196" t="s">
        <v>1187</v>
      </c>
      <c r="K2196">
        <v>0</v>
      </c>
      <c r="M2196">
        <v>0</v>
      </c>
      <c r="O2196">
        <v>0</v>
      </c>
    </row>
    <row r="2197" spans="3:17" x14ac:dyDescent="0.25">
      <c r="C2197" t="s">
        <v>481</v>
      </c>
      <c r="D2197" t="s">
        <v>176</v>
      </c>
      <c r="E2197">
        <v>135017</v>
      </c>
      <c r="H2197" t="s">
        <v>1928</v>
      </c>
      <c r="K2197">
        <v>0</v>
      </c>
      <c r="M2197">
        <v>0</v>
      </c>
      <c r="O2197">
        <v>0</v>
      </c>
    </row>
    <row r="2198" spans="3:17" x14ac:dyDescent="0.25">
      <c r="C2198" t="s">
        <v>481</v>
      </c>
      <c r="D2198" t="s">
        <v>176</v>
      </c>
      <c r="E2198">
        <v>135018</v>
      </c>
      <c r="H2198" t="s">
        <v>1929</v>
      </c>
      <c r="K2198">
        <v>0</v>
      </c>
      <c r="M2198">
        <v>0</v>
      </c>
      <c r="O2198">
        <v>0</v>
      </c>
    </row>
    <row r="2199" spans="3:17" x14ac:dyDescent="0.25">
      <c r="C2199" t="s">
        <v>481</v>
      </c>
      <c r="D2199" t="s">
        <v>176</v>
      </c>
      <c r="E2199">
        <v>135019</v>
      </c>
      <c r="H2199" t="s">
        <v>1930</v>
      </c>
      <c r="K2199">
        <v>0</v>
      </c>
      <c r="M2199">
        <v>0</v>
      </c>
      <c r="O2199">
        <v>0</v>
      </c>
    </row>
    <row r="2200" spans="3:17" x14ac:dyDescent="0.25">
      <c r="C2200" t="s">
        <v>481</v>
      </c>
      <c r="D2200" t="s">
        <v>176</v>
      </c>
      <c r="E2200">
        <v>135139</v>
      </c>
      <c r="H2200" t="s">
        <v>1931</v>
      </c>
      <c r="K2200">
        <v>0</v>
      </c>
      <c r="M2200">
        <v>0</v>
      </c>
      <c r="O2200">
        <v>0</v>
      </c>
    </row>
    <row r="2201" spans="3:17" x14ac:dyDescent="0.25">
      <c r="C2201" t="s">
        <v>481</v>
      </c>
      <c r="D2201" t="s">
        <v>176</v>
      </c>
      <c r="E2201">
        <v>135140</v>
      </c>
      <c r="H2201" t="s">
        <v>1931</v>
      </c>
      <c r="K2201">
        <v>0</v>
      </c>
      <c r="M2201">
        <v>0</v>
      </c>
      <c r="O2201">
        <v>0</v>
      </c>
    </row>
    <row r="2202" spans="3:17" x14ac:dyDescent="0.25">
      <c r="C2202" t="s">
        <v>481</v>
      </c>
      <c r="D2202" t="s">
        <v>176</v>
      </c>
      <c r="E2202">
        <v>135141</v>
      </c>
      <c r="H2202" t="s">
        <v>1932</v>
      </c>
      <c r="K2202">
        <v>0</v>
      </c>
      <c r="M2202">
        <v>0</v>
      </c>
      <c r="O2202">
        <v>0</v>
      </c>
    </row>
    <row r="2203" spans="3:17" x14ac:dyDescent="0.25">
      <c r="C2203" t="s">
        <v>481</v>
      </c>
      <c r="D2203" t="s">
        <v>176</v>
      </c>
      <c r="E2203">
        <v>135142</v>
      </c>
      <c r="H2203" t="s">
        <v>1933</v>
      </c>
      <c r="K2203">
        <v>0</v>
      </c>
      <c r="M2203">
        <v>0</v>
      </c>
      <c r="O2203">
        <v>0</v>
      </c>
    </row>
    <row r="2204" spans="3:17" x14ac:dyDescent="0.25">
      <c r="C2204" t="s">
        <v>481</v>
      </c>
      <c r="D2204" t="s">
        <v>176</v>
      </c>
      <c r="E2204">
        <v>135153</v>
      </c>
      <c r="H2204" t="s">
        <v>559</v>
      </c>
      <c r="K2204" s="40">
        <v>407059.45</v>
      </c>
      <c r="M2204" s="40">
        <v>260284.14</v>
      </c>
      <c r="O2204" s="40">
        <v>146775.31</v>
      </c>
      <c r="Q2204">
        <v>56.4</v>
      </c>
    </row>
    <row r="2205" spans="3:17" x14ac:dyDescent="0.25">
      <c r="C2205" t="s">
        <v>481</v>
      </c>
      <c r="D2205" t="s">
        <v>176</v>
      </c>
      <c r="E2205">
        <v>135300</v>
      </c>
      <c r="H2205" t="s">
        <v>1188</v>
      </c>
      <c r="K2205">
        <v>0</v>
      </c>
      <c r="M2205">
        <v>0</v>
      </c>
      <c r="O2205">
        <v>0</v>
      </c>
    </row>
    <row r="2206" spans="3:17" x14ac:dyDescent="0.25">
      <c r="C2206" t="s">
        <v>481</v>
      </c>
      <c r="D2206" t="s">
        <v>176</v>
      </c>
      <c r="E2206">
        <v>135301</v>
      </c>
      <c r="H2206" t="s">
        <v>1189</v>
      </c>
      <c r="K2206">
        <v>0</v>
      </c>
      <c r="M2206">
        <v>0</v>
      </c>
      <c r="O2206">
        <v>0</v>
      </c>
    </row>
    <row r="2207" spans="3:17" x14ac:dyDescent="0.25">
      <c r="C2207" t="s">
        <v>481</v>
      </c>
      <c r="D2207" t="s">
        <v>176</v>
      </c>
      <c r="E2207">
        <v>135302</v>
      </c>
      <c r="H2207" t="s">
        <v>1190</v>
      </c>
      <c r="K2207">
        <v>0</v>
      </c>
      <c r="M2207">
        <v>0</v>
      </c>
      <c r="O2207">
        <v>0</v>
      </c>
    </row>
    <row r="2208" spans="3:17" x14ac:dyDescent="0.25">
      <c r="C2208" t="s">
        <v>481</v>
      </c>
      <c r="D2208" t="s">
        <v>176</v>
      </c>
      <c r="E2208">
        <v>135303</v>
      </c>
      <c r="H2208" t="s">
        <v>1191</v>
      </c>
      <c r="K2208">
        <v>0</v>
      </c>
      <c r="M2208">
        <v>0</v>
      </c>
      <c r="O2208">
        <v>0</v>
      </c>
    </row>
    <row r="2209" spans="3:15" x14ac:dyDescent="0.25">
      <c r="C2209" t="s">
        <v>481</v>
      </c>
      <c r="D2209" t="s">
        <v>176</v>
      </c>
      <c r="E2209">
        <v>135304</v>
      </c>
      <c r="H2209" t="s">
        <v>1192</v>
      </c>
      <c r="K2209">
        <v>0</v>
      </c>
      <c r="M2209">
        <v>0</v>
      </c>
      <c r="O2209">
        <v>0</v>
      </c>
    </row>
    <row r="2210" spans="3:15" x14ac:dyDescent="0.25">
      <c r="C2210" t="s">
        <v>481</v>
      </c>
      <c r="D2210" t="s">
        <v>176</v>
      </c>
      <c r="E2210">
        <v>135305</v>
      </c>
      <c r="H2210" t="s">
        <v>1934</v>
      </c>
      <c r="K2210">
        <v>0</v>
      </c>
      <c r="M2210">
        <v>0</v>
      </c>
      <c r="O2210">
        <v>0</v>
      </c>
    </row>
    <row r="2211" spans="3:15" x14ac:dyDescent="0.25">
      <c r="C2211" t="s">
        <v>481</v>
      </c>
      <c r="D2211" t="s">
        <v>176</v>
      </c>
      <c r="E2211">
        <v>135306</v>
      </c>
      <c r="H2211" t="s">
        <v>1935</v>
      </c>
      <c r="K2211">
        <v>0</v>
      </c>
      <c r="M2211">
        <v>0</v>
      </c>
      <c r="O2211">
        <v>0</v>
      </c>
    </row>
    <row r="2212" spans="3:15" x14ac:dyDescent="0.25">
      <c r="C2212" t="s">
        <v>481</v>
      </c>
      <c r="D2212" t="s">
        <v>176</v>
      </c>
      <c r="E2212">
        <v>135400</v>
      </c>
      <c r="H2212" t="s">
        <v>1193</v>
      </c>
      <c r="K2212">
        <v>0</v>
      </c>
      <c r="M2212">
        <v>0</v>
      </c>
      <c r="O2212">
        <v>0</v>
      </c>
    </row>
    <row r="2213" spans="3:15" x14ac:dyDescent="0.25">
      <c r="C2213" t="s">
        <v>481</v>
      </c>
      <c r="D2213" t="s">
        <v>176</v>
      </c>
      <c r="E2213">
        <v>135401</v>
      </c>
      <c r="H2213" t="s">
        <v>1194</v>
      </c>
      <c r="K2213">
        <v>0</v>
      </c>
      <c r="M2213">
        <v>0</v>
      </c>
      <c r="O2213">
        <v>0</v>
      </c>
    </row>
    <row r="2214" spans="3:15" x14ac:dyDescent="0.25">
      <c r="C2214" t="s">
        <v>481</v>
      </c>
      <c r="D2214" t="s">
        <v>176</v>
      </c>
      <c r="E2214">
        <v>135402</v>
      </c>
      <c r="H2214" t="s">
        <v>1195</v>
      </c>
      <c r="K2214">
        <v>0</v>
      </c>
      <c r="M2214">
        <v>0</v>
      </c>
      <c r="O2214">
        <v>0</v>
      </c>
    </row>
    <row r="2215" spans="3:15" x14ac:dyDescent="0.25">
      <c r="C2215" t="s">
        <v>481</v>
      </c>
      <c r="D2215" t="s">
        <v>176</v>
      </c>
      <c r="E2215">
        <v>135403</v>
      </c>
      <c r="H2215" t="s">
        <v>1196</v>
      </c>
      <c r="K2215">
        <v>0</v>
      </c>
      <c r="M2215">
        <v>0</v>
      </c>
      <c r="O2215">
        <v>0</v>
      </c>
    </row>
    <row r="2216" spans="3:15" x14ac:dyDescent="0.25">
      <c r="C2216" t="s">
        <v>481</v>
      </c>
      <c r="D2216" t="s">
        <v>176</v>
      </c>
      <c r="E2216">
        <v>135404</v>
      </c>
      <c r="H2216" t="s">
        <v>1197</v>
      </c>
      <c r="K2216">
        <v>0</v>
      </c>
      <c r="M2216">
        <v>0</v>
      </c>
      <c r="O2216">
        <v>0</v>
      </c>
    </row>
    <row r="2217" spans="3:15" x14ac:dyDescent="0.25">
      <c r="C2217" t="s">
        <v>481</v>
      </c>
      <c r="D2217" t="s">
        <v>176</v>
      </c>
      <c r="E2217">
        <v>135405</v>
      </c>
      <c r="H2217" t="s">
        <v>1198</v>
      </c>
      <c r="K2217">
        <v>0</v>
      </c>
      <c r="M2217">
        <v>0</v>
      </c>
      <c r="O2217">
        <v>0</v>
      </c>
    </row>
    <row r="2218" spans="3:15" x14ac:dyDescent="0.25">
      <c r="C2218" t="s">
        <v>481</v>
      </c>
      <c r="D2218" t="s">
        <v>176</v>
      </c>
      <c r="E2218">
        <v>135406</v>
      </c>
      <c r="H2218" t="s">
        <v>1936</v>
      </c>
      <c r="K2218">
        <v>0</v>
      </c>
      <c r="M2218">
        <v>0</v>
      </c>
      <c r="O2218">
        <v>0</v>
      </c>
    </row>
    <row r="2219" spans="3:15" x14ac:dyDescent="0.25">
      <c r="C2219" t="s">
        <v>481</v>
      </c>
      <c r="D2219" t="s">
        <v>176</v>
      </c>
      <c r="E2219">
        <v>135407</v>
      </c>
      <c r="H2219" t="s">
        <v>1937</v>
      </c>
      <c r="K2219">
        <v>0</v>
      </c>
      <c r="M2219">
        <v>0</v>
      </c>
      <c r="O2219">
        <v>0</v>
      </c>
    </row>
    <row r="2220" spans="3:15" x14ac:dyDescent="0.25">
      <c r="C2220" t="s">
        <v>481</v>
      </c>
      <c r="D2220" t="s">
        <v>176</v>
      </c>
      <c r="E2220">
        <v>135500</v>
      </c>
      <c r="H2220" t="s">
        <v>1938</v>
      </c>
      <c r="K2220">
        <v>0</v>
      </c>
      <c r="M2220">
        <v>0</v>
      </c>
      <c r="O2220">
        <v>0</v>
      </c>
    </row>
    <row r="2221" spans="3:15" x14ac:dyDescent="0.25">
      <c r="C2221" t="s">
        <v>481</v>
      </c>
      <c r="D2221" t="s">
        <v>176</v>
      </c>
      <c r="E2221">
        <v>135501</v>
      </c>
      <c r="H2221" t="s">
        <v>1939</v>
      </c>
      <c r="K2221">
        <v>0</v>
      </c>
      <c r="M2221">
        <v>0</v>
      </c>
      <c r="O2221">
        <v>0</v>
      </c>
    </row>
    <row r="2222" spans="3:15" x14ac:dyDescent="0.25">
      <c r="C2222" t="s">
        <v>481</v>
      </c>
      <c r="D2222" t="s">
        <v>176</v>
      </c>
      <c r="E2222">
        <v>135502</v>
      </c>
      <c r="H2222" t="s">
        <v>1940</v>
      </c>
      <c r="K2222">
        <v>0</v>
      </c>
      <c r="M2222">
        <v>0</v>
      </c>
      <c r="O2222">
        <v>0</v>
      </c>
    </row>
    <row r="2223" spans="3:15" x14ac:dyDescent="0.25">
      <c r="C2223" t="s">
        <v>481</v>
      </c>
      <c r="D2223" t="s">
        <v>176</v>
      </c>
      <c r="E2223">
        <v>135503</v>
      </c>
      <c r="H2223" t="s">
        <v>1941</v>
      </c>
      <c r="K2223">
        <v>0</v>
      </c>
      <c r="M2223">
        <v>0</v>
      </c>
      <c r="O2223">
        <v>0</v>
      </c>
    </row>
    <row r="2224" spans="3:15" x14ac:dyDescent="0.25">
      <c r="C2224" t="s">
        <v>481</v>
      </c>
      <c r="D2224" t="s">
        <v>176</v>
      </c>
      <c r="E2224">
        <v>135504</v>
      </c>
      <c r="H2224" t="s">
        <v>1942</v>
      </c>
      <c r="K2224">
        <v>0</v>
      </c>
      <c r="M2224">
        <v>0</v>
      </c>
      <c r="O2224">
        <v>0</v>
      </c>
    </row>
    <row r="2225" spans="3:18" x14ac:dyDescent="0.25">
      <c r="C2225" t="s">
        <v>481</v>
      </c>
      <c r="D2225" t="s">
        <v>176</v>
      </c>
      <c r="E2225">
        <v>135505</v>
      </c>
      <c r="H2225" t="s">
        <v>1943</v>
      </c>
      <c r="K2225">
        <v>0</v>
      </c>
      <c r="M2225">
        <v>0</v>
      </c>
      <c r="O2225">
        <v>0</v>
      </c>
    </row>
    <row r="2226" spans="3:18" x14ac:dyDescent="0.25">
      <c r="C2226" t="s">
        <v>481</v>
      </c>
      <c r="D2226" t="s">
        <v>176</v>
      </c>
      <c r="E2226">
        <v>135506</v>
      </c>
      <c r="H2226" t="s">
        <v>560</v>
      </c>
      <c r="K2226" s="40">
        <v>923572.94</v>
      </c>
      <c r="M2226" s="40">
        <v>933748.88</v>
      </c>
      <c r="O2226" s="40">
        <v>-10175.94</v>
      </c>
      <c r="Q2226">
        <v>-1.1000000000000001</v>
      </c>
    </row>
    <row r="2227" spans="3:18" x14ac:dyDescent="0.25">
      <c r="C2227" t="s">
        <v>481</v>
      </c>
      <c r="D2227" t="s">
        <v>176</v>
      </c>
      <c r="E2227">
        <v>135600</v>
      </c>
      <c r="H2227" t="s">
        <v>1944</v>
      </c>
      <c r="K2227">
        <v>0</v>
      </c>
      <c r="M2227">
        <v>0</v>
      </c>
      <c r="O2227">
        <v>0</v>
      </c>
    </row>
    <row r="2228" spans="3:18" x14ac:dyDescent="0.25">
      <c r="C2228" t="s">
        <v>481</v>
      </c>
      <c r="D2228" t="s">
        <v>176</v>
      </c>
      <c r="E2228">
        <v>135601</v>
      </c>
      <c r="H2228" t="s">
        <v>1945</v>
      </c>
      <c r="K2228">
        <v>0</v>
      </c>
      <c r="M2228">
        <v>0</v>
      </c>
      <c r="O2228">
        <v>0</v>
      </c>
    </row>
    <row r="2229" spans="3:18" x14ac:dyDescent="0.25">
      <c r="C2229" t="s">
        <v>481</v>
      </c>
      <c r="D2229" t="s">
        <v>176</v>
      </c>
      <c r="E2229">
        <v>135602</v>
      </c>
      <c r="H2229" t="s">
        <v>561</v>
      </c>
      <c r="K2229" s="40">
        <v>2835468.9</v>
      </c>
      <c r="M2229" s="40">
        <v>2888713.26</v>
      </c>
      <c r="O2229" s="40">
        <v>-53244.36</v>
      </c>
      <c r="Q2229">
        <v>-1.8</v>
      </c>
    </row>
    <row r="2230" spans="3:18" x14ac:dyDescent="0.25">
      <c r="C2230" t="s">
        <v>481</v>
      </c>
      <c r="D2230" t="s">
        <v>176</v>
      </c>
      <c r="E2230">
        <v>135603</v>
      </c>
      <c r="H2230" t="s">
        <v>1946</v>
      </c>
      <c r="K2230">
        <v>0</v>
      </c>
      <c r="M2230">
        <v>0</v>
      </c>
      <c r="O2230">
        <v>0</v>
      </c>
    </row>
    <row r="2231" spans="3:18" x14ac:dyDescent="0.25">
      <c r="C2231" t="s">
        <v>481</v>
      </c>
      <c r="D2231" t="s">
        <v>176</v>
      </c>
      <c r="E2231">
        <v>135604</v>
      </c>
      <c r="H2231" t="s">
        <v>1947</v>
      </c>
      <c r="K2231">
        <v>0</v>
      </c>
      <c r="M2231">
        <v>0</v>
      </c>
      <c r="O2231">
        <v>0</v>
      </c>
    </row>
    <row r="2232" spans="3:18" x14ac:dyDescent="0.25">
      <c r="C2232" t="s">
        <v>481</v>
      </c>
      <c r="D2232" t="s">
        <v>176</v>
      </c>
      <c r="E2232">
        <v>135605</v>
      </c>
      <c r="H2232" t="s">
        <v>1948</v>
      </c>
      <c r="K2232">
        <v>0</v>
      </c>
      <c r="M2232">
        <v>0</v>
      </c>
      <c r="O2232">
        <v>0</v>
      </c>
    </row>
    <row r="2233" spans="3:18" x14ac:dyDescent="0.25">
      <c r="C2233" t="s">
        <v>481</v>
      </c>
      <c r="D2233" t="s">
        <v>176</v>
      </c>
      <c r="E2233">
        <v>135700</v>
      </c>
      <c r="H2233" t="s">
        <v>1949</v>
      </c>
      <c r="K2233">
        <v>0</v>
      </c>
      <c r="M2233">
        <v>0</v>
      </c>
      <c r="O2233">
        <v>0</v>
      </c>
    </row>
    <row r="2234" spans="3:18" x14ac:dyDescent="0.25">
      <c r="C2234" t="s">
        <v>481</v>
      </c>
      <c r="D2234" t="s">
        <v>176</v>
      </c>
      <c r="E2234">
        <v>135701</v>
      </c>
      <c r="H2234" t="s">
        <v>1950</v>
      </c>
      <c r="K2234">
        <v>0</v>
      </c>
      <c r="M2234">
        <v>0</v>
      </c>
      <c r="O2234">
        <v>0</v>
      </c>
    </row>
    <row r="2235" spans="3:18" x14ac:dyDescent="0.25">
      <c r="C2235" t="s">
        <v>481</v>
      </c>
      <c r="D2235" t="s">
        <v>176</v>
      </c>
      <c r="E2235">
        <v>135702</v>
      </c>
      <c r="H2235" t="s">
        <v>562</v>
      </c>
      <c r="K2235" s="40">
        <v>3568765.15</v>
      </c>
      <c r="M2235" s="40">
        <v>2737939.13</v>
      </c>
      <c r="O2235" s="40">
        <v>830826.02</v>
      </c>
      <c r="Q2235">
        <v>30.3</v>
      </c>
    </row>
    <row r="2236" spans="3:18" x14ac:dyDescent="0.25">
      <c r="C2236" t="s">
        <v>481</v>
      </c>
      <c r="D2236" t="s">
        <v>176</v>
      </c>
      <c r="E2236">
        <v>135703</v>
      </c>
      <c r="H2236" t="s">
        <v>1951</v>
      </c>
      <c r="K2236">
        <v>0</v>
      </c>
      <c r="M2236">
        <v>0</v>
      </c>
      <c r="O2236">
        <v>0</v>
      </c>
    </row>
    <row r="2237" spans="3:18" x14ac:dyDescent="0.25">
      <c r="C2237" t="s">
        <v>481</v>
      </c>
      <c r="D2237" t="s">
        <v>176</v>
      </c>
      <c r="E2237">
        <v>135704</v>
      </c>
      <c r="H2237" t="s">
        <v>1952</v>
      </c>
      <c r="K2237">
        <v>0</v>
      </c>
      <c r="M2237">
        <v>0</v>
      </c>
      <c r="O2237">
        <v>0</v>
      </c>
    </row>
    <row r="2238" spans="3:18" x14ac:dyDescent="0.25">
      <c r="C2238" t="s">
        <v>481</v>
      </c>
      <c r="D2238" t="s">
        <v>176</v>
      </c>
      <c r="E2238">
        <v>1135604</v>
      </c>
      <c r="H2238" t="s">
        <v>1953</v>
      </c>
      <c r="K2238">
        <v>0</v>
      </c>
      <c r="M2238">
        <v>0</v>
      </c>
      <c r="O2238">
        <v>0</v>
      </c>
    </row>
    <row r="2239" spans="3:18" x14ac:dyDescent="0.25">
      <c r="C2239" t="s">
        <v>481</v>
      </c>
      <c r="D2239" t="s">
        <v>176</v>
      </c>
      <c r="E2239">
        <v>1135704</v>
      </c>
      <c r="H2239" t="s">
        <v>1954</v>
      </c>
      <c r="K2239">
        <v>0</v>
      </c>
      <c r="M2239">
        <v>0</v>
      </c>
      <c r="O2239">
        <v>0</v>
      </c>
    </row>
    <row r="2240" spans="3:18" x14ac:dyDescent="0.25">
      <c r="E2240" t="s">
        <v>249</v>
      </c>
      <c r="K2240" s="40">
        <v>7840983.4400000004</v>
      </c>
      <c r="M2240" s="40">
        <v>6842540.79</v>
      </c>
      <c r="O2240" s="40">
        <v>998442.65</v>
      </c>
      <c r="Q2240">
        <v>14.6</v>
      </c>
      <c r="R2240" t="s">
        <v>205</v>
      </c>
    </row>
    <row r="2241" spans="3:15" x14ac:dyDescent="0.25">
      <c r="C2241" t="s">
        <v>481</v>
      </c>
      <c r="D2241" t="s">
        <v>176</v>
      </c>
      <c r="E2241">
        <v>135100</v>
      </c>
      <c r="H2241" t="s">
        <v>563</v>
      </c>
      <c r="K2241">
        <v>0</v>
      </c>
      <c r="M2241">
        <v>0</v>
      </c>
      <c r="O2241">
        <v>0</v>
      </c>
    </row>
    <row r="2242" spans="3:15" x14ac:dyDescent="0.25">
      <c r="C2242" t="s">
        <v>481</v>
      </c>
      <c r="D2242" t="s">
        <v>176</v>
      </c>
      <c r="E2242">
        <v>135101</v>
      </c>
      <c r="H2242" t="s">
        <v>1215</v>
      </c>
      <c r="K2242">
        <v>0</v>
      </c>
      <c r="M2242">
        <v>0</v>
      </c>
      <c r="O2242">
        <v>0</v>
      </c>
    </row>
    <row r="2243" spans="3:15" x14ac:dyDescent="0.25">
      <c r="C2243" t="s">
        <v>481</v>
      </c>
      <c r="D2243" t="s">
        <v>176</v>
      </c>
      <c r="E2243">
        <v>135102</v>
      </c>
      <c r="H2243" t="s">
        <v>1216</v>
      </c>
      <c r="K2243">
        <v>0</v>
      </c>
      <c r="M2243">
        <v>0</v>
      </c>
      <c r="O2243">
        <v>0</v>
      </c>
    </row>
    <row r="2244" spans="3:15" x14ac:dyDescent="0.25">
      <c r="C2244" t="s">
        <v>481</v>
      </c>
      <c r="D2244" t="s">
        <v>176</v>
      </c>
      <c r="E2244">
        <v>135103</v>
      </c>
      <c r="H2244" t="s">
        <v>1217</v>
      </c>
      <c r="K2244">
        <v>0</v>
      </c>
      <c r="M2244">
        <v>0</v>
      </c>
      <c r="O2244">
        <v>0</v>
      </c>
    </row>
    <row r="2245" spans="3:15" x14ac:dyDescent="0.25">
      <c r="C2245" t="s">
        <v>481</v>
      </c>
      <c r="D2245" t="s">
        <v>176</v>
      </c>
      <c r="E2245">
        <v>135104</v>
      </c>
      <c r="H2245" t="s">
        <v>1218</v>
      </c>
      <c r="K2245">
        <v>0</v>
      </c>
      <c r="M2245">
        <v>0</v>
      </c>
      <c r="O2245">
        <v>0</v>
      </c>
    </row>
    <row r="2246" spans="3:15" x14ac:dyDescent="0.25">
      <c r="C2246" t="s">
        <v>481</v>
      </c>
      <c r="D2246" t="s">
        <v>176</v>
      </c>
      <c r="E2246">
        <v>135105</v>
      </c>
      <c r="H2246" t="s">
        <v>1219</v>
      </c>
      <c r="K2246">
        <v>0</v>
      </c>
      <c r="M2246">
        <v>0</v>
      </c>
      <c r="O2246">
        <v>0</v>
      </c>
    </row>
    <row r="2247" spans="3:15" x14ac:dyDescent="0.25">
      <c r="C2247" t="s">
        <v>481</v>
      </c>
      <c r="D2247" t="s">
        <v>176</v>
      </c>
      <c r="E2247">
        <v>135106</v>
      </c>
      <c r="H2247" t="s">
        <v>1220</v>
      </c>
      <c r="K2247">
        <v>0</v>
      </c>
      <c r="M2247">
        <v>0</v>
      </c>
      <c r="O2247">
        <v>0</v>
      </c>
    </row>
    <row r="2248" spans="3:15" x14ac:dyDescent="0.25">
      <c r="C2248" t="s">
        <v>481</v>
      </c>
      <c r="D2248" t="s">
        <v>176</v>
      </c>
      <c r="E2248">
        <v>135107</v>
      </c>
      <c r="H2248" t="s">
        <v>1221</v>
      </c>
      <c r="K2248">
        <v>0</v>
      </c>
      <c r="M2248">
        <v>0</v>
      </c>
      <c r="O2248">
        <v>0</v>
      </c>
    </row>
    <row r="2249" spans="3:15" x14ac:dyDescent="0.25">
      <c r="C2249" t="s">
        <v>481</v>
      </c>
      <c r="D2249" t="s">
        <v>176</v>
      </c>
      <c r="E2249">
        <v>135108</v>
      </c>
      <c r="H2249" t="s">
        <v>1222</v>
      </c>
      <c r="K2249">
        <v>0</v>
      </c>
      <c r="M2249">
        <v>0</v>
      </c>
      <c r="O2249">
        <v>0</v>
      </c>
    </row>
    <row r="2250" spans="3:15" x14ac:dyDescent="0.25">
      <c r="C2250" t="s">
        <v>481</v>
      </c>
      <c r="D2250" t="s">
        <v>176</v>
      </c>
      <c r="E2250">
        <v>135109</v>
      </c>
      <c r="H2250" t="s">
        <v>1223</v>
      </c>
      <c r="K2250">
        <v>0</v>
      </c>
      <c r="M2250">
        <v>0</v>
      </c>
      <c r="O2250">
        <v>0</v>
      </c>
    </row>
    <row r="2251" spans="3:15" x14ac:dyDescent="0.25">
      <c r="C2251" t="s">
        <v>481</v>
      </c>
      <c r="D2251" t="s">
        <v>176</v>
      </c>
      <c r="E2251">
        <v>135110</v>
      </c>
      <c r="H2251" t="s">
        <v>1224</v>
      </c>
      <c r="K2251">
        <v>0</v>
      </c>
      <c r="M2251">
        <v>0</v>
      </c>
      <c r="O2251">
        <v>0</v>
      </c>
    </row>
    <row r="2252" spans="3:15" x14ac:dyDescent="0.25">
      <c r="C2252" t="s">
        <v>481</v>
      </c>
      <c r="D2252" t="s">
        <v>176</v>
      </c>
      <c r="E2252">
        <v>135111</v>
      </c>
      <c r="H2252" t="s">
        <v>1225</v>
      </c>
      <c r="K2252">
        <v>0</v>
      </c>
      <c r="M2252">
        <v>0</v>
      </c>
      <c r="O2252">
        <v>0</v>
      </c>
    </row>
    <row r="2253" spans="3:15" x14ac:dyDescent="0.25">
      <c r="C2253" t="s">
        <v>481</v>
      </c>
      <c r="D2253" t="s">
        <v>176</v>
      </c>
      <c r="E2253">
        <v>135112</v>
      </c>
      <c r="H2253" t="s">
        <v>1226</v>
      </c>
      <c r="K2253">
        <v>0</v>
      </c>
      <c r="M2253">
        <v>0</v>
      </c>
      <c r="O2253">
        <v>0</v>
      </c>
    </row>
    <row r="2254" spans="3:15" x14ac:dyDescent="0.25">
      <c r="C2254" t="s">
        <v>481</v>
      </c>
      <c r="D2254" t="s">
        <v>176</v>
      </c>
      <c r="E2254">
        <v>135113</v>
      </c>
      <c r="H2254" t="s">
        <v>1227</v>
      </c>
      <c r="K2254">
        <v>0</v>
      </c>
      <c r="M2254">
        <v>0</v>
      </c>
      <c r="O2254">
        <v>0</v>
      </c>
    </row>
    <row r="2255" spans="3:15" x14ac:dyDescent="0.25">
      <c r="C2255" t="s">
        <v>481</v>
      </c>
      <c r="D2255" t="s">
        <v>176</v>
      </c>
      <c r="E2255">
        <v>135114</v>
      </c>
      <c r="H2255" t="s">
        <v>1228</v>
      </c>
      <c r="K2255">
        <v>0</v>
      </c>
      <c r="M2255">
        <v>0</v>
      </c>
      <c r="O2255">
        <v>0</v>
      </c>
    </row>
    <row r="2256" spans="3:15" x14ac:dyDescent="0.25">
      <c r="C2256" t="s">
        <v>481</v>
      </c>
      <c r="D2256" t="s">
        <v>176</v>
      </c>
      <c r="E2256">
        <v>135115</v>
      </c>
      <c r="H2256" t="s">
        <v>1229</v>
      </c>
      <c r="K2256">
        <v>0</v>
      </c>
      <c r="M2256">
        <v>0</v>
      </c>
      <c r="O2256">
        <v>0</v>
      </c>
    </row>
    <row r="2257" spans="3:17" x14ac:dyDescent="0.25">
      <c r="C2257" t="s">
        <v>481</v>
      </c>
      <c r="D2257" t="s">
        <v>176</v>
      </c>
      <c r="E2257">
        <v>135116</v>
      </c>
      <c r="H2257" t="s">
        <v>1230</v>
      </c>
      <c r="K2257">
        <v>0</v>
      </c>
      <c r="M2257">
        <v>0</v>
      </c>
      <c r="O2257">
        <v>0</v>
      </c>
    </row>
    <row r="2258" spans="3:17" x14ac:dyDescent="0.25">
      <c r="C2258" t="s">
        <v>481</v>
      </c>
      <c r="D2258" t="s">
        <v>176</v>
      </c>
      <c r="E2258">
        <v>135118</v>
      </c>
      <c r="H2258" t="s">
        <v>1231</v>
      </c>
      <c r="K2258">
        <v>0</v>
      </c>
      <c r="M2258">
        <v>0</v>
      </c>
      <c r="O2258">
        <v>0</v>
      </c>
    </row>
    <row r="2259" spans="3:17" x14ac:dyDescent="0.25">
      <c r="C2259" t="s">
        <v>481</v>
      </c>
      <c r="D2259" t="s">
        <v>176</v>
      </c>
      <c r="E2259">
        <v>135120</v>
      </c>
      <c r="H2259" t="s">
        <v>563</v>
      </c>
      <c r="K2259" s="40">
        <v>3716431.67</v>
      </c>
      <c r="M2259" s="40">
        <v>3140392.45</v>
      </c>
      <c r="O2259" s="40">
        <v>576039.22</v>
      </c>
      <c r="Q2259">
        <v>18.3</v>
      </c>
    </row>
    <row r="2260" spans="3:17" x14ac:dyDescent="0.25">
      <c r="C2260" t="s">
        <v>481</v>
      </c>
      <c r="D2260" t="s">
        <v>176</v>
      </c>
      <c r="E2260">
        <v>135121</v>
      </c>
      <c r="H2260" t="s">
        <v>1215</v>
      </c>
      <c r="K2260">
        <v>0</v>
      </c>
      <c r="M2260">
        <v>0</v>
      </c>
      <c r="O2260">
        <v>0</v>
      </c>
    </row>
    <row r="2261" spans="3:17" x14ac:dyDescent="0.25">
      <c r="C2261" t="s">
        <v>481</v>
      </c>
      <c r="D2261" t="s">
        <v>176</v>
      </c>
      <c r="E2261">
        <v>135122</v>
      </c>
      <c r="H2261" t="s">
        <v>1216</v>
      </c>
      <c r="K2261">
        <v>0</v>
      </c>
      <c r="M2261">
        <v>0</v>
      </c>
      <c r="O2261">
        <v>0</v>
      </c>
    </row>
    <row r="2262" spans="3:17" x14ac:dyDescent="0.25">
      <c r="C2262" t="s">
        <v>481</v>
      </c>
      <c r="D2262" t="s">
        <v>176</v>
      </c>
      <c r="E2262">
        <v>135123</v>
      </c>
      <c r="H2262" t="s">
        <v>1217</v>
      </c>
      <c r="K2262">
        <v>0</v>
      </c>
      <c r="M2262">
        <v>0</v>
      </c>
      <c r="O2262">
        <v>0</v>
      </c>
    </row>
    <row r="2263" spans="3:17" x14ac:dyDescent="0.25">
      <c r="C2263" t="s">
        <v>481</v>
      </c>
      <c r="D2263" t="s">
        <v>176</v>
      </c>
      <c r="E2263">
        <v>135124</v>
      </c>
      <c r="H2263" t="s">
        <v>1218</v>
      </c>
      <c r="K2263">
        <v>0</v>
      </c>
      <c r="M2263">
        <v>0</v>
      </c>
      <c r="O2263">
        <v>0</v>
      </c>
    </row>
    <row r="2264" spans="3:17" x14ac:dyDescent="0.25">
      <c r="C2264" t="s">
        <v>481</v>
      </c>
      <c r="D2264" t="s">
        <v>176</v>
      </c>
      <c r="E2264">
        <v>135125</v>
      </c>
      <c r="H2264" t="s">
        <v>1219</v>
      </c>
      <c r="K2264">
        <v>0</v>
      </c>
      <c r="M2264">
        <v>0</v>
      </c>
      <c r="O2264">
        <v>0</v>
      </c>
    </row>
    <row r="2265" spans="3:17" x14ac:dyDescent="0.25">
      <c r="C2265" t="s">
        <v>481</v>
      </c>
      <c r="D2265" t="s">
        <v>176</v>
      </c>
      <c r="E2265">
        <v>135126</v>
      </c>
      <c r="H2265" t="s">
        <v>1232</v>
      </c>
      <c r="K2265">
        <v>0</v>
      </c>
      <c r="M2265">
        <v>0</v>
      </c>
      <c r="O2265">
        <v>0</v>
      </c>
    </row>
    <row r="2266" spans="3:17" x14ac:dyDescent="0.25">
      <c r="C2266" t="s">
        <v>481</v>
      </c>
      <c r="D2266" t="s">
        <v>176</v>
      </c>
      <c r="E2266">
        <v>135127</v>
      </c>
      <c r="H2266" t="s">
        <v>1221</v>
      </c>
      <c r="K2266">
        <v>0</v>
      </c>
      <c r="M2266">
        <v>0</v>
      </c>
      <c r="O2266">
        <v>0</v>
      </c>
    </row>
    <row r="2267" spans="3:17" x14ac:dyDescent="0.25">
      <c r="C2267" t="s">
        <v>481</v>
      </c>
      <c r="D2267" t="s">
        <v>176</v>
      </c>
      <c r="E2267">
        <v>135128</v>
      </c>
      <c r="H2267" t="s">
        <v>1222</v>
      </c>
      <c r="K2267">
        <v>0</v>
      </c>
      <c r="M2267">
        <v>0</v>
      </c>
      <c r="O2267">
        <v>0</v>
      </c>
    </row>
    <row r="2268" spans="3:17" x14ac:dyDescent="0.25">
      <c r="C2268" t="s">
        <v>481</v>
      </c>
      <c r="D2268" t="s">
        <v>176</v>
      </c>
      <c r="E2268">
        <v>135129</v>
      </c>
      <c r="H2268" t="s">
        <v>1223</v>
      </c>
      <c r="K2268">
        <v>0</v>
      </c>
      <c r="M2268">
        <v>0</v>
      </c>
      <c r="O2268">
        <v>0</v>
      </c>
    </row>
    <row r="2269" spans="3:17" x14ac:dyDescent="0.25">
      <c r="C2269" t="s">
        <v>481</v>
      </c>
      <c r="D2269" t="s">
        <v>176</v>
      </c>
      <c r="E2269">
        <v>135130</v>
      </c>
      <c r="H2269" t="s">
        <v>1224</v>
      </c>
      <c r="K2269">
        <v>0</v>
      </c>
      <c r="M2269">
        <v>0</v>
      </c>
      <c r="O2269">
        <v>0</v>
      </c>
    </row>
    <row r="2270" spans="3:17" x14ac:dyDescent="0.25">
      <c r="C2270" t="s">
        <v>481</v>
      </c>
      <c r="D2270" t="s">
        <v>176</v>
      </c>
      <c r="E2270">
        <v>135131</v>
      </c>
      <c r="H2270" t="s">
        <v>1225</v>
      </c>
      <c r="K2270">
        <v>0</v>
      </c>
      <c r="M2270">
        <v>0</v>
      </c>
      <c r="O2270">
        <v>0</v>
      </c>
    </row>
    <row r="2271" spans="3:17" x14ac:dyDescent="0.25">
      <c r="C2271" t="s">
        <v>481</v>
      </c>
      <c r="D2271" t="s">
        <v>176</v>
      </c>
      <c r="E2271">
        <v>135132</v>
      </c>
      <c r="H2271" t="s">
        <v>1226</v>
      </c>
      <c r="K2271">
        <v>0</v>
      </c>
      <c r="M2271">
        <v>0</v>
      </c>
      <c r="O2271">
        <v>0</v>
      </c>
    </row>
    <row r="2272" spans="3:17" x14ac:dyDescent="0.25">
      <c r="C2272" t="s">
        <v>481</v>
      </c>
      <c r="D2272" t="s">
        <v>176</v>
      </c>
      <c r="E2272">
        <v>135133</v>
      </c>
      <c r="H2272" t="s">
        <v>1227</v>
      </c>
      <c r="K2272">
        <v>0</v>
      </c>
      <c r="M2272">
        <v>0</v>
      </c>
      <c r="O2272">
        <v>0</v>
      </c>
    </row>
    <row r="2273" spans="3:18" x14ac:dyDescent="0.25">
      <c r="C2273" t="s">
        <v>481</v>
      </c>
      <c r="D2273" t="s">
        <v>176</v>
      </c>
      <c r="E2273">
        <v>135134</v>
      </c>
      <c r="H2273" t="s">
        <v>1228</v>
      </c>
      <c r="K2273">
        <v>0</v>
      </c>
      <c r="M2273">
        <v>0</v>
      </c>
      <c r="O2273">
        <v>0</v>
      </c>
    </row>
    <row r="2274" spans="3:18" x14ac:dyDescent="0.25">
      <c r="C2274" t="s">
        <v>481</v>
      </c>
      <c r="D2274" t="s">
        <v>176</v>
      </c>
      <c r="E2274">
        <v>135135</v>
      </c>
      <c r="H2274" t="s">
        <v>1229</v>
      </c>
      <c r="K2274">
        <v>0</v>
      </c>
      <c r="M2274">
        <v>0</v>
      </c>
      <c r="O2274">
        <v>0</v>
      </c>
    </row>
    <row r="2275" spans="3:18" x14ac:dyDescent="0.25">
      <c r="C2275" t="s">
        <v>481</v>
      </c>
      <c r="D2275" t="s">
        <v>176</v>
      </c>
      <c r="E2275">
        <v>135136</v>
      </c>
      <c r="H2275" t="s">
        <v>1230</v>
      </c>
      <c r="K2275">
        <v>0</v>
      </c>
      <c r="M2275">
        <v>0</v>
      </c>
      <c r="O2275">
        <v>0</v>
      </c>
    </row>
    <row r="2276" spans="3:18" x14ac:dyDescent="0.25">
      <c r="C2276" t="s">
        <v>481</v>
      </c>
      <c r="D2276" t="s">
        <v>176</v>
      </c>
      <c r="E2276">
        <v>135138</v>
      </c>
      <c r="H2276" t="s">
        <v>1231</v>
      </c>
      <c r="K2276">
        <v>0</v>
      </c>
      <c r="M2276">
        <v>0</v>
      </c>
      <c r="O2276">
        <v>0</v>
      </c>
    </row>
    <row r="2277" spans="3:18" x14ac:dyDescent="0.25">
      <c r="C2277" t="s">
        <v>481</v>
      </c>
      <c r="D2277" t="s">
        <v>176</v>
      </c>
      <c r="E2277">
        <v>135144</v>
      </c>
      <c r="H2277" t="s">
        <v>1955</v>
      </c>
      <c r="K2277">
        <v>0</v>
      </c>
      <c r="M2277">
        <v>0</v>
      </c>
      <c r="O2277">
        <v>0</v>
      </c>
    </row>
    <row r="2278" spans="3:18" x14ac:dyDescent="0.25">
      <c r="C2278" t="s">
        <v>481</v>
      </c>
      <c r="D2278" t="s">
        <v>176</v>
      </c>
      <c r="E2278">
        <v>135147</v>
      </c>
      <c r="H2278" t="s">
        <v>1956</v>
      </c>
      <c r="K2278">
        <v>0</v>
      </c>
      <c r="M2278">
        <v>0</v>
      </c>
      <c r="O2278">
        <v>0</v>
      </c>
    </row>
    <row r="2279" spans="3:18" x14ac:dyDescent="0.25">
      <c r="C2279" t="s">
        <v>481</v>
      </c>
      <c r="D2279" t="s">
        <v>176</v>
      </c>
      <c r="E2279">
        <v>135148</v>
      </c>
      <c r="H2279" t="s">
        <v>1957</v>
      </c>
      <c r="K2279">
        <v>0</v>
      </c>
      <c r="M2279">
        <v>0</v>
      </c>
      <c r="O2279">
        <v>0</v>
      </c>
    </row>
    <row r="2280" spans="3:18" x14ac:dyDescent="0.25">
      <c r="E2280" t="s">
        <v>564</v>
      </c>
      <c r="K2280" s="40">
        <v>3716431.67</v>
      </c>
      <c r="M2280" s="40">
        <v>3140392.45</v>
      </c>
      <c r="O2280" s="40">
        <v>576039.22</v>
      </c>
      <c r="Q2280">
        <v>18.3</v>
      </c>
      <c r="R2280" t="s">
        <v>205</v>
      </c>
    </row>
    <row r="2281" spans="3:18" x14ac:dyDescent="0.25">
      <c r="C2281" t="s">
        <v>481</v>
      </c>
      <c r="D2281" t="s">
        <v>176</v>
      </c>
      <c r="E2281">
        <v>135117</v>
      </c>
      <c r="H2281" t="s">
        <v>1238</v>
      </c>
      <c r="K2281">
        <v>0</v>
      </c>
      <c r="M2281">
        <v>0</v>
      </c>
      <c r="O2281">
        <v>0</v>
      </c>
    </row>
    <row r="2282" spans="3:18" x14ac:dyDescent="0.25">
      <c r="C2282" t="s">
        <v>481</v>
      </c>
      <c r="D2282" t="s">
        <v>176</v>
      </c>
      <c r="E2282">
        <v>135137</v>
      </c>
      <c r="H2282" t="s">
        <v>1238</v>
      </c>
      <c r="K2282">
        <v>0</v>
      </c>
      <c r="M2282">
        <v>0</v>
      </c>
      <c r="O2282">
        <v>0</v>
      </c>
    </row>
    <row r="2283" spans="3:18" x14ac:dyDescent="0.25">
      <c r="C2283" t="s">
        <v>481</v>
      </c>
      <c r="D2283" t="s">
        <v>176</v>
      </c>
      <c r="E2283">
        <v>135149</v>
      </c>
      <c r="H2283" t="s">
        <v>1958</v>
      </c>
      <c r="K2283">
        <v>0</v>
      </c>
      <c r="M2283">
        <v>0</v>
      </c>
      <c r="O2283">
        <v>0</v>
      </c>
    </row>
    <row r="2284" spans="3:18" x14ac:dyDescent="0.25">
      <c r="E2284" t="s">
        <v>1239</v>
      </c>
      <c r="K2284">
        <v>0</v>
      </c>
      <c r="M2284">
        <v>0</v>
      </c>
      <c r="O2284">
        <v>0</v>
      </c>
      <c r="R2284" t="s">
        <v>205</v>
      </c>
    </row>
    <row r="2285" spans="3:18" x14ac:dyDescent="0.25">
      <c r="C2285" t="s">
        <v>481</v>
      </c>
      <c r="D2285" t="s">
        <v>176</v>
      </c>
      <c r="E2285">
        <v>135143</v>
      </c>
      <c r="H2285" t="s">
        <v>1959</v>
      </c>
      <c r="K2285">
        <v>0</v>
      </c>
      <c r="M2285">
        <v>0</v>
      </c>
      <c r="O2285">
        <v>0</v>
      </c>
    </row>
    <row r="2286" spans="3:18" x14ac:dyDescent="0.25">
      <c r="C2286" t="s">
        <v>481</v>
      </c>
      <c r="D2286" t="s">
        <v>176</v>
      </c>
      <c r="E2286">
        <v>135150</v>
      </c>
      <c r="H2286" t="s">
        <v>1960</v>
      </c>
      <c r="K2286">
        <v>0</v>
      </c>
      <c r="M2286">
        <v>0</v>
      </c>
      <c r="O2286">
        <v>0</v>
      </c>
    </row>
    <row r="2287" spans="3:18" x14ac:dyDescent="0.25">
      <c r="K2287">
        <v>0</v>
      </c>
      <c r="M2287">
        <v>0</v>
      </c>
      <c r="O2287">
        <v>0</v>
      </c>
      <c r="R2287" t="s">
        <v>205</v>
      </c>
    </row>
    <row r="2288" spans="3:18" x14ac:dyDescent="0.25">
      <c r="C2288" t="s">
        <v>481</v>
      </c>
      <c r="D2288" t="s">
        <v>176</v>
      </c>
      <c r="E2288">
        <v>135146</v>
      </c>
      <c r="H2288" t="s">
        <v>1961</v>
      </c>
      <c r="K2288">
        <v>0</v>
      </c>
      <c r="M2288">
        <v>0</v>
      </c>
      <c r="O2288">
        <v>0</v>
      </c>
    </row>
    <row r="2289" spans="3:18" x14ac:dyDescent="0.25">
      <c r="C2289" t="s">
        <v>481</v>
      </c>
      <c r="D2289" t="s">
        <v>176</v>
      </c>
      <c r="E2289">
        <v>135151</v>
      </c>
      <c r="H2289" t="s">
        <v>1962</v>
      </c>
      <c r="K2289">
        <v>0</v>
      </c>
      <c r="M2289">
        <v>0</v>
      </c>
      <c r="O2289">
        <v>0</v>
      </c>
    </row>
    <row r="2290" spans="3:18" x14ac:dyDescent="0.25">
      <c r="K2290">
        <v>0</v>
      </c>
      <c r="M2290">
        <v>0</v>
      </c>
      <c r="O2290">
        <v>0</v>
      </c>
      <c r="R2290" t="s">
        <v>205</v>
      </c>
    </row>
    <row r="2291" spans="3:18" x14ac:dyDescent="0.25">
      <c r="C2291" t="s">
        <v>481</v>
      </c>
      <c r="D2291" t="s">
        <v>176</v>
      </c>
      <c r="E2291">
        <v>135145</v>
      </c>
      <c r="H2291" t="s">
        <v>1963</v>
      </c>
      <c r="K2291">
        <v>0</v>
      </c>
      <c r="M2291">
        <v>0</v>
      </c>
      <c r="O2291">
        <v>0</v>
      </c>
    </row>
    <row r="2292" spans="3:18" x14ac:dyDescent="0.25">
      <c r="C2292" t="s">
        <v>481</v>
      </c>
      <c r="D2292" t="s">
        <v>176</v>
      </c>
      <c r="E2292">
        <v>135152</v>
      </c>
      <c r="H2292" t="s">
        <v>1964</v>
      </c>
      <c r="K2292">
        <v>0</v>
      </c>
      <c r="M2292">
        <v>0</v>
      </c>
      <c r="O2292">
        <v>0</v>
      </c>
    </row>
    <row r="2293" spans="3:18" x14ac:dyDescent="0.25">
      <c r="C2293" t="s">
        <v>481</v>
      </c>
      <c r="D2293" t="s">
        <v>176</v>
      </c>
      <c r="E2293">
        <v>135154</v>
      </c>
      <c r="H2293" t="s">
        <v>1965</v>
      </c>
      <c r="K2293">
        <v>0</v>
      </c>
      <c r="M2293">
        <v>0</v>
      </c>
      <c r="O2293">
        <v>0</v>
      </c>
    </row>
    <row r="2294" spans="3:18" x14ac:dyDescent="0.25">
      <c r="K2294">
        <v>0</v>
      </c>
      <c r="M2294">
        <v>0</v>
      </c>
      <c r="O2294">
        <v>0</v>
      </c>
      <c r="R2294" t="s">
        <v>205</v>
      </c>
    </row>
    <row r="2295" spans="3:18" x14ac:dyDescent="0.25">
      <c r="C2295" t="s">
        <v>481</v>
      </c>
      <c r="D2295" t="s">
        <v>176</v>
      </c>
      <c r="E2295">
        <v>132006</v>
      </c>
      <c r="H2295" t="s">
        <v>1240</v>
      </c>
      <c r="K2295">
        <v>0</v>
      </c>
      <c r="M2295">
        <v>0</v>
      </c>
      <c r="O2295">
        <v>0</v>
      </c>
    </row>
    <row r="2296" spans="3:18" x14ac:dyDescent="0.25">
      <c r="C2296" t="s">
        <v>481</v>
      </c>
      <c r="D2296" t="s">
        <v>176</v>
      </c>
      <c r="E2296">
        <v>135200</v>
      </c>
      <c r="H2296" t="s">
        <v>1241</v>
      </c>
      <c r="K2296">
        <v>0</v>
      </c>
      <c r="M2296">
        <v>0</v>
      </c>
      <c r="O2296">
        <v>0</v>
      </c>
    </row>
    <row r="2297" spans="3:18" x14ac:dyDescent="0.25">
      <c r="C2297" t="s">
        <v>481</v>
      </c>
      <c r="D2297" t="s">
        <v>176</v>
      </c>
      <c r="E2297">
        <v>135201</v>
      </c>
      <c r="H2297" t="s">
        <v>1966</v>
      </c>
      <c r="K2297">
        <v>0</v>
      </c>
      <c r="M2297">
        <v>0</v>
      </c>
      <c r="O2297">
        <v>0</v>
      </c>
    </row>
    <row r="2298" spans="3:18" x14ac:dyDescent="0.25">
      <c r="C2298" t="s">
        <v>481</v>
      </c>
      <c r="D2298" t="s">
        <v>176</v>
      </c>
      <c r="E2298">
        <v>135450</v>
      </c>
      <c r="H2298" t="s">
        <v>1242</v>
      </c>
      <c r="K2298">
        <v>0</v>
      </c>
      <c r="M2298">
        <v>0</v>
      </c>
      <c r="O2298">
        <v>0</v>
      </c>
    </row>
    <row r="2299" spans="3:18" x14ac:dyDescent="0.25">
      <c r="C2299" t="s">
        <v>481</v>
      </c>
      <c r="D2299" t="s">
        <v>176</v>
      </c>
      <c r="E2299">
        <v>136253</v>
      </c>
      <c r="H2299" t="s">
        <v>1243</v>
      </c>
      <c r="K2299">
        <v>0</v>
      </c>
      <c r="M2299">
        <v>0</v>
      </c>
      <c r="O2299">
        <v>0</v>
      </c>
    </row>
    <row r="2300" spans="3:18" x14ac:dyDescent="0.25">
      <c r="C2300" t="s">
        <v>481</v>
      </c>
      <c r="D2300" t="s">
        <v>176</v>
      </c>
      <c r="E2300">
        <v>138000</v>
      </c>
      <c r="H2300" t="s">
        <v>565</v>
      </c>
      <c r="K2300" s="40">
        <v>9661.5499999999993</v>
      </c>
      <c r="M2300" s="40">
        <v>9661.5499999999993</v>
      </c>
      <c r="O2300">
        <v>0</v>
      </c>
    </row>
    <row r="2301" spans="3:18" x14ac:dyDescent="0.25">
      <c r="C2301" t="s">
        <v>481</v>
      </c>
      <c r="D2301" t="s">
        <v>176</v>
      </c>
      <c r="E2301">
        <v>138001</v>
      </c>
      <c r="H2301" t="s">
        <v>566</v>
      </c>
      <c r="K2301" s="40">
        <v>3280.8</v>
      </c>
      <c r="M2301" s="40">
        <v>3280.8</v>
      </c>
      <c r="O2301">
        <v>0</v>
      </c>
    </row>
    <row r="2302" spans="3:18" x14ac:dyDescent="0.25">
      <c r="C2302" t="s">
        <v>481</v>
      </c>
      <c r="D2302" t="s">
        <v>176</v>
      </c>
      <c r="E2302">
        <v>138002</v>
      </c>
      <c r="H2302" t="s">
        <v>567</v>
      </c>
      <c r="K2302" s="40">
        <v>144500</v>
      </c>
      <c r="M2302" s="40">
        <v>144500</v>
      </c>
      <c r="O2302">
        <v>0</v>
      </c>
    </row>
    <row r="2303" spans="3:18" x14ac:dyDescent="0.25">
      <c r="C2303" t="s">
        <v>481</v>
      </c>
      <c r="D2303" t="s">
        <v>176</v>
      </c>
      <c r="E2303">
        <v>138003</v>
      </c>
      <c r="H2303" t="s">
        <v>568</v>
      </c>
      <c r="K2303" s="40">
        <v>509069.78</v>
      </c>
      <c r="M2303" s="40">
        <v>509069.78</v>
      </c>
      <c r="O2303">
        <v>0</v>
      </c>
    </row>
    <row r="2304" spans="3:18" x14ac:dyDescent="0.25">
      <c r="C2304" t="s">
        <v>481</v>
      </c>
      <c r="D2304" t="s">
        <v>176</v>
      </c>
      <c r="E2304">
        <v>138004</v>
      </c>
      <c r="H2304" t="s">
        <v>1967</v>
      </c>
      <c r="K2304">
        <v>0</v>
      </c>
      <c r="M2304">
        <v>0</v>
      </c>
      <c r="O2304">
        <v>0</v>
      </c>
    </row>
    <row r="2305" spans="3:17" x14ac:dyDescent="0.25">
      <c r="C2305" t="s">
        <v>481</v>
      </c>
      <c r="D2305" t="s">
        <v>176</v>
      </c>
      <c r="E2305">
        <v>138005</v>
      </c>
      <c r="H2305" t="s">
        <v>569</v>
      </c>
      <c r="K2305" s="40">
        <v>20900</v>
      </c>
      <c r="M2305" s="40">
        <v>20900</v>
      </c>
      <c r="O2305">
        <v>0</v>
      </c>
    </row>
    <row r="2306" spans="3:17" x14ac:dyDescent="0.25">
      <c r="C2306" t="s">
        <v>481</v>
      </c>
      <c r="D2306" t="s">
        <v>176</v>
      </c>
      <c r="E2306">
        <v>138010</v>
      </c>
      <c r="H2306" t="s">
        <v>570</v>
      </c>
      <c r="K2306" s="40">
        <v>189168.57</v>
      </c>
      <c r="M2306" s="40">
        <v>189168.57</v>
      </c>
      <c r="O2306">
        <v>0</v>
      </c>
    </row>
    <row r="2307" spans="3:17" x14ac:dyDescent="0.25">
      <c r="C2307" t="s">
        <v>481</v>
      </c>
      <c r="D2307" t="s">
        <v>176</v>
      </c>
      <c r="E2307">
        <v>138100</v>
      </c>
      <c r="H2307" t="s">
        <v>571</v>
      </c>
      <c r="K2307" s="40">
        <v>4547244.1100000003</v>
      </c>
      <c r="M2307" s="40">
        <v>5228727.75</v>
      </c>
      <c r="O2307" s="40">
        <v>-681483.64</v>
      </c>
      <c r="Q2307">
        <v>-13</v>
      </c>
    </row>
    <row r="2308" spans="3:17" x14ac:dyDescent="0.25">
      <c r="C2308" t="s">
        <v>481</v>
      </c>
      <c r="D2308" t="s">
        <v>176</v>
      </c>
      <c r="E2308">
        <v>138101</v>
      </c>
      <c r="H2308" t="s">
        <v>1968</v>
      </c>
      <c r="K2308">
        <v>0</v>
      </c>
      <c r="M2308">
        <v>0</v>
      </c>
      <c r="O2308">
        <v>0</v>
      </c>
    </row>
    <row r="2309" spans="3:17" x14ac:dyDescent="0.25">
      <c r="C2309" t="s">
        <v>481</v>
      </c>
      <c r="D2309" t="s">
        <v>176</v>
      </c>
      <c r="E2309">
        <v>138200</v>
      </c>
      <c r="H2309" t="s">
        <v>572</v>
      </c>
      <c r="K2309" s="40">
        <v>35819.230000000003</v>
      </c>
      <c r="M2309" s="40">
        <v>35819.230000000003</v>
      </c>
      <c r="O2309">
        <v>0</v>
      </c>
    </row>
    <row r="2310" spans="3:17" x14ac:dyDescent="0.25">
      <c r="C2310" t="s">
        <v>481</v>
      </c>
      <c r="D2310" t="s">
        <v>176</v>
      </c>
      <c r="E2310">
        <v>138201</v>
      </c>
      <c r="H2310" t="s">
        <v>1244</v>
      </c>
      <c r="K2310">
        <v>0</v>
      </c>
      <c r="M2310">
        <v>0</v>
      </c>
      <c r="O2310">
        <v>0</v>
      </c>
    </row>
    <row r="2311" spans="3:17" x14ac:dyDescent="0.25">
      <c r="C2311" t="s">
        <v>481</v>
      </c>
      <c r="D2311" t="s">
        <v>176</v>
      </c>
      <c r="E2311">
        <v>138202</v>
      </c>
      <c r="H2311" t="s">
        <v>1245</v>
      </c>
      <c r="K2311">
        <v>0</v>
      </c>
      <c r="M2311">
        <v>0</v>
      </c>
      <c r="O2311">
        <v>0</v>
      </c>
    </row>
    <row r="2312" spans="3:17" x14ac:dyDescent="0.25">
      <c r="C2312" t="s">
        <v>481</v>
      </c>
      <c r="D2312" t="s">
        <v>176</v>
      </c>
      <c r="E2312">
        <v>138203</v>
      </c>
      <c r="H2312" t="s">
        <v>1246</v>
      </c>
      <c r="K2312">
        <v>0</v>
      </c>
      <c r="M2312">
        <v>0</v>
      </c>
      <c r="O2312">
        <v>0</v>
      </c>
    </row>
    <row r="2313" spans="3:17" x14ac:dyDescent="0.25">
      <c r="C2313" t="s">
        <v>481</v>
      </c>
      <c r="D2313" t="s">
        <v>176</v>
      </c>
      <c r="E2313">
        <v>138204</v>
      </c>
      <c r="H2313" t="s">
        <v>1247</v>
      </c>
      <c r="K2313">
        <v>0</v>
      </c>
      <c r="M2313">
        <v>0</v>
      </c>
      <c r="O2313">
        <v>0</v>
      </c>
    </row>
    <row r="2314" spans="3:17" x14ac:dyDescent="0.25">
      <c r="C2314" t="s">
        <v>481</v>
      </c>
      <c r="D2314" t="s">
        <v>176</v>
      </c>
      <c r="E2314">
        <v>138205</v>
      </c>
      <c r="H2314" t="s">
        <v>573</v>
      </c>
      <c r="K2314">
        <v>75</v>
      </c>
      <c r="M2314">
        <v>75</v>
      </c>
      <c r="O2314">
        <v>0</v>
      </c>
    </row>
    <row r="2315" spans="3:17" x14ac:dyDescent="0.25">
      <c r="C2315" t="s">
        <v>481</v>
      </c>
      <c r="D2315" t="s">
        <v>176</v>
      </c>
      <c r="E2315">
        <v>138206</v>
      </c>
      <c r="H2315" t="s">
        <v>1248</v>
      </c>
      <c r="K2315">
        <v>0</v>
      </c>
      <c r="M2315">
        <v>0</v>
      </c>
      <c r="O2315">
        <v>0</v>
      </c>
    </row>
    <row r="2316" spans="3:17" x14ac:dyDescent="0.25">
      <c r="C2316" t="s">
        <v>481</v>
      </c>
      <c r="D2316" t="s">
        <v>176</v>
      </c>
      <c r="E2316">
        <v>138207</v>
      </c>
      <c r="H2316" t="s">
        <v>1249</v>
      </c>
      <c r="K2316">
        <v>0</v>
      </c>
      <c r="M2316">
        <v>0</v>
      </c>
      <c r="O2316">
        <v>0</v>
      </c>
    </row>
    <row r="2317" spans="3:17" x14ac:dyDescent="0.25">
      <c r="C2317" t="s">
        <v>481</v>
      </c>
      <c r="D2317" t="s">
        <v>176</v>
      </c>
      <c r="E2317">
        <v>138208</v>
      </c>
      <c r="H2317" t="s">
        <v>255</v>
      </c>
      <c r="K2317" s="40">
        <v>171028.4</v>
      </c>
      <c r="M2317" s="40">
        <v>171028.4</v>
      </c>
      <c r="O2317">
        <v>0</v>
      </c>
    </row>
    <row r="2318" spans="3:17" x14ac:dyDescent="0.25">
      <c r="C2318" t="s">
        <v>481</v>
      </c>
      <c r="D2318" t="s">
        <v>176</v>
      </c>
      <c r="E2318">
        <v>138210</v>
      </c>
      <c r="H2318" t="s">
        <v>1250</v>
      </c>
      <c r="K2318">
        <v>0</v>
      </c>
      <c r="M2318">
        <v>0</v>
      </c>
      <c r="O2318">
        <v>0</v>
      </c>
    </row>
    <row r="2319" spans="3:17" x14ac:dyDescent="0.25">
      <c r="C2319" t="s">
        <v>481</v>
      </c>
      <c r="D2319" t="s">
        <v>176</v>
      </c>
      <c r="E2319">
        <v>138216</v>
      </c>
      <c r="H2319" t="s">
        <v>251</v>
      </c>
      <c r="K2319" s="40">
        <v>-2458228.2799999998</v>
      </c>
      <c r="M2319" s="40">
        <v>-2519426.8199999998</v>
      </c>
      <c r="O2319" s="40">
        <v>61198.54</v>
      </c>
      <c r="Q2319">
        <v>2.4</v>
      </c>
    </row>
    <row r="2320" spans="3:17" x14ac:dyDescent="0.25">
      <c r="C2320" t="s">
        <v>481</v>
      </c>
      <c r="D2320" t="s">
        <v>176</v>
      </c>
      <c r="E2320">
        <v>138220</v>
      </c>
      <c r="H2320" t="s">
        <v>1251</v>
      </c>
      <c r="K2320">
        <v>0</v>
      </c>
      <c r="M2320">
        <v>0</v>
      </c>
      <c r="O2320">
        <v>0</v>
      </c>
    </row>
    <row r="2321" spans="3:17" x14ac:dyDescent="0.25">
      <c r="C2321" t="s">
        <v>481</v>
      </c>
      <c r="D2321" t="s">
        <v>176</v>
      </c>
      <c r="E2321">
        <v>138221</v>
      </c>
      <c r="H2321" t="s">
        <v>1252</v>
      </c>
      <c r="K2321">
        <v>0</v>
      </c>
      <c r="M2321">
        <v>0</v>
      </c>
      <c r="O2321">
        <v>0</v>
      </c>
    </row>
    <row r="2322" spans="3:17" x14ac:dyDescent="0.25">
      <c r="C2322" t="s">
        <v>481</v>
      </c>
      <c r="D2322" t="s">
        <v>176</v>
      </c>
      <c r="E2322">
        <v>138300</v>
      </c>
      <c r="H2322" t="s">
        <v>1253</v>
      </c>
      <c r="K2322">
        <v>0</v>
      </c>
      <c r="M2322">
        <v>0</v>
      </c>
      <c r="O2322">
        <v>0</v>
      </c>
    </row>
    <row r="2323" spans="3:17" x14ac:dyDescent="0.25">
      <c r="C2323" t="s">
        <v>481</v>
      </c>
      <c r="D2323" t="s">
        <v>176</v>
      </c>
      <c r="E2323">
        <v>138301</v>
      </c>
      <c r="H2323" t="s">
        <v>1254</v>
      </c>
      <c r="K2323">
        <v>0</v>
      </c>
      <c r="M2323">
        <v>0</v>
      </c>
      <c r="O2323">
        <v>0</v>
      </c>
    </row>
    <row r="2324" spans="3:17" x14ac:dyDescent="0.25">
      <c r="C2324" t="s">
        <v>481</v>
      </c>
      <c r="D2324" t="s">
        <v>176</v>
      </c>
      <c r="E2324">
        <v>138302</v>
      </c>
      <c r="H2324" t="s">
        <v>574</v>
      </c>
      <c r="K2324" s="40">
        <v>519999494.35000002</v>
      </c>
      <c r="M2324" s="40">
        <v>517435120.56999999</v>
      </c>
      <c r="O2324" s="40">
        <v>2564373.7799999998</v>
      </c>
      <c r="Q2324">
        <v>0.5</v>
      </c>
    </row>
    <row r="2325" spans="3:17" x14ac:dyDescent="0.25">
      <c r="C2325" t="s">
        <v>481</v>
      </c>
      <c r="D2325" t="s">
        <v>176</v>
      </c>
      <c r="E2325">
        <v>138304</v>
      </c>
      <c r="H2325" t="s">
        <v>575</v>
      </c>
      <c r="K2325" s="40">
        <v>967748.06</v>
      </c>
      <c r="M2325" s="40">
        <v>967748.06</v>
      </c>
      <c r="O2325">
        <v>0</v>
      </c>
    </row>
    <row r="2326" spans="3:17" x14ac:dyDescent="0.25">
      <c r="C2326" t="s">
        <v>481</v>
      </c>
      <c r="D2326" t="s">
        <v>176</v>
      </c>
      <c r="E2326">
        <v>138306</v>
      </c>
      <c r="H2326" t="s">
        <v>576</v>
      </c>
      <c r="K2326" s="40">
        <v>-226560.69</v>
      </c>
      <c r="M2326" s="40">
        <v>-221613.63</v>
      </c>
      <c r="O2326" s="40">
        <v>-4947.0600000000004</v>
      </c>
      <c r="Q2326">
        <v>-2.2000000000000002</v>
      </c>
    </row>
    <row r="2327" spans="3:17" x14ac:dyDescent="0.25">
      <c r="C2327" t="s">
        <v>481</v>
      </c>
      <c r="D2327" t="s">
        <v>176</v>
      </c>
      <c r="E2327">
        <v>138307</v>
      </c>
      <c r="H2327" t="s">
        <v>577</v>
      </c>
      <c r="K2327" s="40">
        <v>-143902783.91999999</v>
      </c>
      <c r="M2327" s="40">
        <v>-137660375.38999999</v>
      </c>
      <c r="O2327" s="40">
        <v>-6242408.5300000003</v>
      </c>
      <c r="Q2327">
        <v>-4.5</v>
      </c>
    </row>
    <row r="2328" spans="3:17" x14ac:dyDescent="0.25">
      <c r="C2328" t="s">
        <v>481</v>
      </c>
      <c r="D2328" t="s">
        <v>176</v>
      </c>
      <c r="E2328">
        <v>138308</v>
      </c>
      <c r="H2328" t="s">
        <v>578</v>
      </c>
      <c r="K2328" s="40">
        <v>20989.5</v>
      </c>
      <c r="M2328" s="40">
        <v>21039.5</v>
      </c>
      <c r="O2328">
        <v>-50</v>
      </c>
      <c r="Q2328">
        <v>-0.2</v>
      </c>
    </row>
    <row r="2329" spans="3:17" x14ac:dyDescent="0.25">
      <c r="C2329" t="s">
        <v>481</v>
      </c>
      <c r="D2329" t="s">
        <v>176</v>
      </c>
      <c r="E2329">
        <v>138340</v>
      </c>
      <c r="H2329" t="s">
        <v>1969</v>
      </c>
      <c r="K2329">
        <v>0</v>
      </c>
      <c r="M2329">
        <v>0</v>
      </c>
      <c r="O2329">
        <v>0</v>
      </c>
    </row>
    <row r="2330" spans="3:17" x14ac:dyDescent="0.25">
      <c r="C2330" t="s">
        <v>481</v>
      </c>
      <c r="D2330" t="s">
        <v>176</v>
      </c>
      <c r="E2330">
        <v>138350</v>
      </c>
      <c r="H2330" t="s">
        <v>1255</v>
      </c>
      <c r="K2330">
        <v>0</v>
      </c>
      <c r="M2330">
        <v>0</v>
      </c>
      <c r="O2330">
        <v>0</v>
      </c>
    </row>
    <row r="2331" spans="3:17" x14ac:dyDescent="0.25">
      <c r="C2331" t="s">
        <v>481</v>
      </c>
      <c r="D2331" t="s">
        <v>176</v>
      </c>
      <c r="E2331">
        <v>138400</v>
      </c>
      <c r="H2331" t="s">
        <v>1256</v>
      </c>
      <c r="K2331">
        <v>0</v>
      </c>
      <c r="M2331">
        <v>0</v>
      </c>
      <c r="O2331">
        <v>0</v>
      </c>
    </row>
    <row r="2332" spans="3:17" x14ac:dyDescent="0.25">
      <c r="C2332" t="s">
        <v>481</v>
      </c>
      <c r="D2332" t="s">
        <v>176</v>
      </c>
      <c r="E2332">
        <v>138401</v>
      </c>
      <c r="H2332" t="s">
        <v>579</v>
      </c>
      <c r="K2332" s="40">
        <v>214913.3</v>
      </c>
      <c r="M2332" s="40">
        <v>217716.86</v>
      </c>
      <c r="O2332" s="40">
        <v>-2803.56</v>
      </c>
      <c r="Q2332">
        <v>-1.3</v>
      </c>
    </row>
    <row r="2333" spans="3:17" x14ac:dyDescent="0.25">
      <c r="C2333" t="s">
        <v>481</v>
      </c>
      <c r="D2333" t="s">
        <v>176</v>
      </c>
      <c r="E2333">
        <v>138402</v>
      </c>
      <c r="H2333" t="s">
        <v>1257</v>
      </c>
      <c r="K2333">
        <v>0</v>
      </c>
      <c r="M2333">
        <v>0</v>
      </c>
      <c r="O2333">
        <v>0</v>
      </c>
    </row>
    <row r="2334" spans="3:17" x14ac:dyDescent="0.25">
      <c r="C2334" t="s">
        <v>481</v>
      </c>
      <c r="D2334" t="s">
        <v>176</v>
      </c>
      <c r="E2334">
        <v>138403</v>
      </c>
      <c r="H2334" t="s">
        <v>580</v>
      </c>
      <c r="K2334">
        <v>500</v>
      </c>
      <c r="M2334">
        <v>750</v>
      </c>
      <c r="O2334">
        <v>-250</v>
      </c>
      <c r="Q2334">
        <v>-33.299999999999997</v>
      </c>
    </row>
    <row r="2335" spans="3:17" x14ac:dyDescent="0.25">
      <c r="C2335" t="s">
        <v>481</v>
      </c>
      <c r="D2335" t="s">
        <v>176</v>
      </c>
      <c r="E2335">
        <v>138404</v>
      </c>
      <c r="H2335" t="s">
        <v>581</v>
      </c>
      <c r="K2335" s="40">
        <v>2250.0300000000002</v>
      </c>
      <c r="M2335" s="40">
        <v>2333.36</v>
      </c>
      <c r="O2335">
        <v>-83.33</v>
      </c>
      <c r="Q2335">
        <v>-3.6</v>
      </c>
    </row>
    <row r="2336" spans="3:17" x14ac:dyDescent="0.25">
      <c r="C2336" t="s">
        <v>481</v>
      </c>
      <c r="D2336" t="s">
        <v>176</v>
      </c>
      <c r="E2336">
        <v>138405</v>
      </c>
      <c r="H2336" t="s">
        <v>1258</v>
      </c>
      <c r="K2336">
        <v>0</v>
      </c>
      <c r="M2336">
        <v>0</v>
      </c>
      <c r="O2336">
        <v>0</v>
      </c>
    </row>
    <row r="2337" spans="3:17" x14ac:dyDescent="0.25">
      <c r="C2337" t="s">
        <v>481</v>
      </c>
      <c r="D2337" t="s">
        <v>176</v>
      </c>
      <c r="E2337">
        <v>138406</v>
      </c>
      <c r="H2337" t="s">
        <v>1259</v>
      </c>
      <c r="K2337">
        <v>0</v>
      </c>
      <c r="M2337">
        <v>0</v>
      </c>
      <c r="O2337">
        <v>0</v>
      </c>
    </row>
    <row r="2338" spans="3:17" x14ac:dyDescent="0.25">
      <c r="C2338" t="s">
        <v>481</v>
      </c>
      <c r="D2338" t="s">
        <v>176</v>
      </c>
      <c r="E2338">
        <v>138407</v>
      </c>
      <c r="H2338" t="s">
        <v>1260</v>
      </c>
      <c r="K2338">
        <v>0</v>
      </c>
      <c r="M2338">
        <v>0</v>
      </c>
      <c r="O2338">
        <v>0</v>
      </c>
    </row>
    <row r="2339" spans="3:17" x14ac:dyDescent="0.25">
      <c r="C2339" t="s">
        <v>481</v>
      </c>
      <c r="D2339" t="s">
        <v>176</v>
      </c>
      <c r="E2339">
        <v>138408</v>
      </c>
      <c r="H2339" t="s">
        <v>582</v>
      </c>
      <c r="K2339" s="40">
        <v>3529.56</v>
      </c>
      <c r="M2339" s="40">
        <v>3720.85</v>
      </c>
      <c r="O2339">
        <v>-191.29</v>
      </c>
      <c r="Q2339">
        <v>-5.0999999999999996</v>
      </c>
    </row>
    <row r="2340" spans="3:17" x14ac:dyDescent="0.25">
      <c r="C2340" t="s">
        <v>481</v>
      </c>
      <c r="D2340" t="s">
        <v>176</v>
      </c>
      <c r="E2340">
        <v>138409</v>
      </c>
      <c r="H2340" t="s">
        <v>583</v>
      </c>
      <c r="K2340">
        <v>0</v>
      </c>
      <c r="M2340">
        <v>-200</v>
      </c>
      <c r="O2340">
        <v>200</v>
      </c>
      <c r="Q2340">
        <v>100</v>
      </c>
    </row>
    <row r="2341" spans="3:17" x14ac:dyDescent="0.25">
      <c r="C2341" t="s">
        <v>481</v>
      </c>
      <c r="D2341" t="s">
        <v>176</v>
      </c>
      <c r="E2341">
        <v>138410</v>
      </c>
      <c r="H2341" t="s">
        <v>584</v>
      </c>
      <c r="K2341" s="40">
        <v>118135.21</v>
      </c>
      <c r="M2341" s="40">
        <v>111513.32</v>
      </c>
      <c r="O2341" s="40">
        <v>6621.89</v>
      </c>
      <c r="Q2341">
        <v>5.9</v>
      </c>
    </row>
    <row r="2342" spans="3:17" x14ac:dyDescent="0.25">
      <c r="C2342" t="s">
        <v>481</v>
      </c>
      <c r="D2342" t="s">
        <v>176</v>
      </c>
      <c r="E2342">
        <v>138411</v>
      </c>
      <c r="H2342" t="s">
        <v>1261</v>
      </c>
      <c r="K2342">
        <v>0</v>
      </c>
      <c r="M2342">
        <v>0</v>
      </c>
      <c r="O2342">
        <v>0</v>
      </c>
    </row>
    <row r="2343" spans="3:17" x14ac:dyDescent="0.25">
      <c r="C2343" t="s">
        <v>481</v>
      </c>
      <c r="D2343" t="s">
        <v>176</v>
      </c>
      <c r="E2343">
        <v>138412</v>
      </c>
      <c r="H2343" t="s">
        <v>1262</v>
      </c>
      <c r="K2343">
        <v>0</v>
      </c>
      <c r="M2343">
        <v>0</v>
      </c>
      <c r="O2343">
        <v>0</v>
      </c>
    </row>
    <row r="2344" spans="3:17" x14ac:dyDescent="0.25">
      <c r="C2344" t="s">
        <v>481</v>
      </c>
      <c r="D2344" t="s">
        <v>176</v>
      </c>
      <c r="E2344">
        <v>138413</v>
      </c>
      <c r="H2344" t="s">
        <v>1263</v>
      </c>
      <c r="K2344">
        <v>0</v>
      </c>
      <c r="M2344">
        <v>0</v>
      </c>
      <c r="O2344">
        <v>0</v>
      </c>
    </row>
    <row r="2345" spans="3:17" x14ac:dyDescent="0.25">
      <c r="C2345" t="s">
        <v>481</v>
      </c>
      <c r="D2345" t="s">
        <v>176</v>
      </c>
      <c r="E2345">
        <v>138414</v>
      </c>
      <c r="H2345" t="s">
        <v>585</v>
      </c>
      <c r="K2345" s="40">
        <v>10750</v>
      </c>
      <c r="M2345" s="40">
        <v>10750</v>
      </c>
      <c r="O2345">
        <v>0</v>
      </c>
    </row>
    <row r="2346" spans="3:17" x14ac:dyDescent="0.25">
      <c r="C2346" t="s">
        <v>481</v>
      </c>
      <c r="D2346" t="s">
        <v>176</v>
      </c>
      <c r="E2346">
        <v>138415</v>
      </c>
      <c r="H2346" t="s">
        <v>586</v>
      </c>
      <c r="K2346" s="40">
        <v>293928.87</v>
      </c>
      <c r="M2346" s="40">
        <v>330662.39</v>
      </c>
      <c r="O2346" s="40">
        <v>-36733.519999999997</v>
      </c>
      <c r="Q2346">
        <v>-11.1</v>
      </c>
    </row>
    <row r="2347" spans="3:17" x14ac:dyDescent="0.25">
      <c r="C2347" t="s">
        <v>481</v>
      </c>
      <c r="D2347" t="s">
        <v>176</v>
      </c>
      <c r="E2347">
        <v>138416</v>
      </c>
      <c r="H2347" t="s">
        <v>1970</v>
      </c>
      <c r="K2347">
        <v>0</v>
      </c>
      <c r="M2347">
        <v>0</v>
      </c>
      <c r="O2347">
        <v>0</v>
      </c>
    </row>
    <row r="2348" spans="3:17" x14ac:dyDescent="0.25">
      <c r="C2348" t="s">
        <v>481</v>
      </c>
      <c r="D2348" t="s">
        <v>176</v>
      </c>
      <c r="E2348">
        <v>139000</v>
      </c>
      <c r="H2348" t="s">
        <v>1264</v>
      </c>
      <c r="K2348">
        <v>0</v>
      </c>
      <c r="M2348">
        <v>0</v>
      </c>
      <c r="O2348">
        <v>0</v>
      </c>
    </row>
    <row r="2349" spans="3:17" x14ac:dyDescent="0.25">
      <c r="C2349" t="s">
        <v>481</v>
      </c>
      <c r="D2349" t="s">
        <v>176</v>
      </c>
      <c r="E2349">
        <v>139001</v>
      </c>
      <c r="H2349" t="s">
        <v>1971</v>
      </c>
      <c r="K2349">
        <v>0</v>
      </c>
      <c r="M2349">
        <v>0</v>
      </c>
      <c r="O2349">
        <v>0</v>
      </c>
    </row>
    <row r="2350" spans="3:17" x14ac:dyDescent="0.25">
      <c r="C2350" t="s">
        <v>481</v>
      </c>
      <c r="D2350" t="s">
        <v>176</v>
      </c>
      <c r="E2350">
        <v>140800</v>
      </c>
      <c r="H2350" t="s">
        <v>1972</v>
      </c>
      <c r="K2350">
        <v>0</v>
      </c>
      <c r="M2350">
        <v>0</v>
      </c>
      <c r="O2350">
        <v>0</v>
      </c>
    </row>
    <row r="2351" spans="3:17" x14ac:dyDescent="0.25">
      <c r="C2351" t="s">
        <v>481</v>
      </c>
      <c r="D2351" t="s">
        <v>176</v>
      </c>
      <c r="E2351">
        <v>140801</v>
      </c>
      <c r="H2351" t="s">
        <v>1973</v>
      </c>
      <c r="K2351">
        <v>0</v>
      </c>
      <c r="M2351">
        <v>0</v>
      </c>
      <c r="O2351">
        <v>0</v>
      </c>
    </row>
    <row r="2352" spans="3:17" x14ac:dyDescent="0.25">
      <c r="C2352" t="s">
        <v>481</v>
      </c>
      <c r="D2352" t="s">
        <v>176</v>
      </c>
      <c r="E2352">
        <v>140802</v>
      </c>
      <c r="H2352" t="s">
        <v>1974</v>
      </c>
      <c r="K2352">
        <v>0</v>
      </c>
      <c r="M2352">
        <v>0</v>
      </c>
      <c r="O2352">
        <v>0</v>
      </c>
    </row>
    <row r="2353" spans="3:18" x14ac:dyDescent="0.25">
      <c r="C2353" t="s">
        <v>481</v>
      </c>
      <c r="D2353" t="s">
        <v>176</v>
      </c>
      <c r="E2353">
        <v>140803</v>
      </c>
      <c r="H2353" t="s">
        <v>1975</v>
      </c>
      <c r="K2353">
        <v>0</v>
      </c>
      <c r="M2353">
        <v>0</v>
      </c>
      <c r="O2353">
        <v>0</v>
      </c>
    </row>
    <row r="2354" spans="3:18" x14ac:dyDescent="0.25">
      <c r="C2354" t="s">
        <v>481</v>
      </c>
      <c r="D2354" t="s">
        <v>176</v>
      </c>
      <c r="E2354">
        <v>140804</v>
      </c>
      <c r="H2354" t="s">
        <v>1976</v>
      </c>
      <c r="K2354">
        <v>0</v>
      </c>
      <c r="M2354">
        <v>0</v>
      </c>
      <c r="O2354">
        <v>0</v>
      </c>
    </row>
    <row r="2355" spans="3:18" x14ac:dyDescent="0.25">
      <c r="C2355" t="s">
        <v>481</v>
      </c>
      <c r="D2355" t="s">
        <v>176</v>
      </c>
      <c r="E2355">
        <v>140805</v>
      </c>
      <c r="H2355" t="s">
        <v>1977</v>
      </c>
      <c r="K2355">
        <v>0</v>
      </c>
      <c r="M2355">
        <v>0</v>
      </c>
      <c r="O2355">
        <v>0</v>
      </c>
    </row>
    <row r="2356" spans="3:18" x14ac:dyDescent="0.25">
      <c r="C2356" t="s">
        <v>481</v>
      </c>
      <c r="D2356" t="s">
        <v>176</v>
      </c>
      <c r="E2356">
        <v>140806</v>
      </c>
      <c r="H2356" t="s">
        <v>1978</v>
      </c>
      <c r="K2356">
        <v>0</v>
      </c>
      <c r="M2356">
        <v>0</v>
      </c>
      <c r="O2356">
        <v>0</v>
      </c>
    </row>
    <row r="2357" spans="3:18" x14ac:dyDescent="0.25">
      <c r="C2357" t="s">
        <v>481</v>
      </c>
      <c r="D2357" t="s">
        <v>176</v>
      </c>
      <c r="E2357">
        <v>140807</v>
      </c>
      <c r="H2357" t="s">
        <v>1979</v>
      </c>
      <c r="K2357">
        <v>0</v>
      </c>
      <c r="M2357">
        <v>0</v>
      </c>
      <c r="O2357">
        <v>0</v>
      </c>
    </row>
    <row r="2358" spans="3:18" x14ac:dyDescent="0.25">
      <c r="C2358" t="s">
        <v>481</v>
      </c>
      <c r="D2358" t="s">
        <v>176</v>
      </c>
      <c r="E2358">
        <v>140808</v>
      </c>
      <c r="H2358" t="s">
        <v>1980</v>
      </c>
      <c r="K2358">
        <v>0</v>
      </c>
      <c r="M2358">
        <v>0</v>
      </c>
      <c r="O2358">
        <v>0</v>
      </c>
    </row>
    <row r="2359" spans="3:18" x14ac:dyDescent="0.25">
      <c r="E2359" t="s">
        <v>254</v>
      </c>
      <c r="K2359" s="40">
        <v>380675413.43000001</v>
      </c>
      <c r="M2359" s="40">
        <v>385011970.14999998</v>
      </c>
      <c r="O2359" s="40">
        <v>-4336556.72</v>
      </c>
      <c r="Q2359">
        <v>-1.1000000000000001</v>
      </c>
      <c r="R2359" t="s">
        <v>205</v>
      </c>
    </row>
    <row r="2360" spans="3:18" x14ac:dyDescent="0.25">
      <c r="C2360" t="s">
        <v>481</v>
      </c>
      <c r="D2360" t="s">
        <v>176</v>
      </c>
      <c r="E2360">
        <v>136257</v>
      </c>
      <c r="H2360" t="s">
        <v>257</v>
      </c>
      <c r="K2360" s="40">
        <v>244854.39</v>
      </c>
      <c r="M2360" s="40">
        <v>383551.79</v>
      </c>
      <c r="O2360" s="40">
        <v>-138697.4</v>
      </c>
      <c r="Q2360">
        <v>-36.200000000000003</v>
      </c>
    </row>
    <row r="2361" spans="3:18" x14ac:dyDescent="0.25">
      <c r="C2361" t="s">
        <v>481</v>
      </c>
      <c r="D2361" t="s">
        <v>176</v>
      </c>
      <c r="E2361">
        <v>138209</v>
      </c>
      <c r="H2361" t="s">
        <v>587</v>
      </c>
      <c r="K2361" s="40">
        <v>44097327.93</v>
      </c>
      <c r="M2361" s="40">
        <v>42412438.450000003</v>
      </c>
      <c r="O2361" s="40">
        <v>1684889.48</v>
      </c>
      <c r="Q2361">
        <v>4</v>
      </c>
    </row>
    <row r="2362" spans="3:18" x14ac:dyDescent="0.25">
      <c r="C2362" t="s">
        <v>481</v>
      </c>
      <c r="D2362" t="s">
        <v>176</v>
      </c>
      <c r="E2362">
        <v>138303</v>
      </c>
      <c r="H2362" t="s">
        <v>1981</v>
      </c>
      <c r="K2362">
        <v>0</v>
      </c>
      <c r="M2362">
        <v>0</v>
      </c>
      <c r="O2362">
        <v>0</v>
      </c>
    </row>
    <row r="2363" spans="3:18" x14ac:dyDescent="0.25">
      <c r="C2363" t="s">
        <v>481</v>
      </c>
      <c r="D2363" t="s">
        <v>176</v>
      </c>
      <c r="E2363">
        <v>138702</v>
      </c>
      <c r="H2363" t="s">
        <v>588</v>
      </c>
      <c r="K2363">
        <v>550</v>
      </c>
      <c r="M2363">
        <v>15</v>
      </c>
      <c r="O2363">
        <v>535</v>
      </c>
      <c r="Q2363">
        <v>3566.7</v>
      </c>
    </row>
    <row r="2364" spans="3:18" x14ac:dyDescent="0.25">
      <c r="E2364" t="s">
        <v>259</v>
      </c>
      <c r="K2364" s="40">
        <v>44342732.32</v>
      </c>
      <c r="M2364" s="40">
        <v>42796005.240000002</v>
      </c>
      <c r="O2364" s="40">
        <v>1546727.08</v>
      </c>
      <c r="Q2364">
        <v>3.6</v>
      </c>
      <c r="R2364" t="s">
        <v>205</v>
      </c>
    </row>
    <row r="2365" spans="3:18" x14ac:dyDescent="0.25">
      <c r="C2365" t="s">
        <v>481</v>
      </c>
      <c r="D2365" t="s">
        <v>176</v>
      </c>
      <c r="E2365">
        <v>138211</v>
      </c>
      <c r="H2365" t="s">
        <v>1982</v>
      </c>
      <c r="K2365">
        <v>0</v>
      </c>
      <c r="M2365">
        <v>0</v>
      </c>
      <c r="O2365">
        <v>0</v>
      </c>
    </row>
    <row r="2366" spans="3:18" x14ac:dyDescent="0.25">
      <c r="K2366">
        <v>0</v>
      </c>
      <c r="M2366">
        <v>0</v>
      </c>
      <c r="O2366">
        <v>0</v>
      </c>
      <c r="R2366" t="s">
        <v>205</v>
      </c>
    </row>
    <row r="2367" spans="3:18" x14ac:dyDescent="0.25">
      <c r="C2367" t="s">
        <v>481</v>
      </c>
      <c r="D2367" t="s">
        <v>176</v>
      </c>
      <c r="E2367">
        <v>136258</v>
      </c>
      <c r="H2367" t="s">
        <v>589</v>
      </c>
      <c r="K2367" s="40">
        <v>1145271.74</v>
      </c>
      <c r="M2367" s="40">
        <v>1455028.71</v>
      </c>
      <c r="O2367" s="40">
        <v>-309756.96999999997</v>
      </c>
      <c r="Q2367">
        <v>-21.3</v>
      </c>
    </row>
    <row r="2368" spans="3:18" x14ac:dyDescent="0.25">
      <c r="C2368" t="s">
        <v>481</v>
      </c>
      <c r="D2368" t="s">
        <v>176</v>
      </c>
      <c r="E2368">
        <v>138800</v>
      </c>
      <c r="H2368" t="s">
        <v>252</v>
      </c>
      <c r="K2368" s="40">
        <v>19526935.719999999</v>
      </c>
      <c r="M2368" s="40">
        <v>19543454.719999999</v>
      </c>
      <c r="O2368" s="40">
        <v>-16519</v>
      </c>
      <c r="Q2368">
        <v>-0.1</v>
      </c>
    </row>
    <row r="2369" spans="3:18" x14ac:dyDescent="0.25">
      <c r="E2369" t="s">
        <v>590</v>
      </c>
      <c r="K2369" s="40">
        <v>20672207.460000001</v>
      </c>
      <c r="M2369" s="40">
        <v>20998483.43</v>
      </c>
      <c r="O2369" s="40">
        <v>-326275.96999999997</v>
      </c>
      <c r="Q2369">
        <v>-1.6</v>
      </c>
      <c r="R2369" t="s">
        <v>205</v>
      </c>
    </row>
    <row r="2370" spans="3:18" x14ac:dyDescent="0.25">
      <c r="C2370" t="s">
        <v>481</v>
      </c>
      <c r="D2370" t="s">
        <v>176</v>
      </c>
      <c r="E2370">
        <v>138305</v>
      </c>
      <c r="H2370" t="s">
        <v>350</v>
      </c>
      <c r="K2370" s="40">
        <v>1324197500.3499999</v>
      </c>
      <c r="M2370" s="40">
        <v>1324197500.3499999</v>
      </c>
      <c r="O2370">
        <v>0</v>
      </c>
    </row>
    <row r="2371" spans="3:18" x14ac:dyDescent="0.25">
      <c r="E2371" t="s">
        <v>591</v>
      </c>
      <c r="K2371" s="40">
        <v>1324197500.3499999</v>
      </c>
      <c r="M2371" s="40">
        <v>1324197500.3499999</v>
      </c>
      <c r="O2371">
        <v>0</v>
      </c>
      <c r="R2371" t="s">
        <v>205</v>
      </c>
    </row>
    <row r="2372" spans="3:18" x14ac:dyDescent="0.25">
      <c r="C2372" t="s">
        <v>481</v>
      </c>
      <c r="D2372" t="s">
        <v>176</v>
      </c>
      <c r="E2372">
        <v>136200</v>
      </c>
      <c r="H2372" t="s">
        <v>1270</v>
      </c>
      <c r="K2372">
        <v>0</v>
      </c>
      <c r="M2372">
        <v>0</v>
      </c>
      <c r="O2372">
        <v>0</v>
      </c>
    </row>
    <row r="2373" spans="3:18" x14ac:dyDescent="0.25">
      <c r="C2373" t="s">
        <v>481</v>
      </c>
      <c r="D2373" t="s">
        <v>176</v>
      </c>
      <c r="E2373">
        <v>136201</v>
      </c>
      <c r="H2373" t="s">
        <v>1983</v>
      </c>
      <c r="K2373">
        <v>0</v>
      </c>
      <c r="M2373">
        <v>0</v>
      </c>
      <c r="O2373">
        <v>0</v>
      </c>
    </row>
    <row r="2374" spans="3:18" x14ac:dyDescent="0.25">
      <c r="K2374">
        <v>0</v>
      </c>
      <c r="M2374">
        <v>0</v>
      </c>
      <c r="O2374">
        <v>0</v>
      </c>
      <c r="R2374" t="s">
        <v>205</v>
      </c>
    </row>
    <row r="2375" spans="3:18" x14ac:dyDescent="0.25">
      <c r="C2375" t="s">
        <v>481</v>
      </c>
      <c r="D2375" t="s">
        <v>176</v>
      </c>
      <c r="E2375">
        <v>136250</v>
      </c>
      <c r="H2375" t="s">
        <v>1271</v>
      </c>
      <c r="K2375">
        <v>0</v>
      </c>
      <c r="M2375">
        <v>0</v>
      </c>
      <c r="O2375">
        <v>0</v>
      </c>
    </row>
    <row r="2376" spans="3:18" x14ac:dyDescent="0.25">
      <c r="C2376" t="s">
        <v>481</v>
      </c>
      <c r="D2376" t="s">
        <v>176</v>
      </c>
      <c r="E2376">
        <v>136251</v>
      </c>
      <c r="H2376" t="s">
        <v>1272</v>
      </c>
      <c r="K2376">
        <v>0</v>
      </c>
      <c r="M2376">
        <v>0</v>
      </c>
      <c r="O2376">
        <v>0</v>
      </c>
    </row>
    <row r="2377" spans="3:18" x14ac:dyDescent="0.25">
      <c r="C2377" t="s">
        <v>481</v>
      </c>
      <c r="D2377" t="s">
        <v>176</v>
      </c>
      <c r="E2377">
        <v>136252</v>
      </c>
      <c r="H2377" t="s">
        <v>1273</v>
      </c>
      <c r="K2377">
        <v>0</v>
      </c>
      <c r="M2377">
        <v>0</v>
      </c>
      <c r="O2377">
        <v>0</v>
      </c>
    </row>
    <row r="2378" spans="3:18" x14ac:dyDescent="0.25">
      <c r="C2378" t="s">
        <v>481</v>
      </c>
      <c r="D2378" t="s">
        <v>176</v>
      </c>
      <c r="E2378">
        <v>136259</v>
      </c>
      <c r="H2378" t="s">
        <v>1984</v>
      </c>
      <c r="K2378">
        <v>0</v>
      </c>
      <c r="M2378">
        <v>0</v>
      </c>
      <c r="O2378">
        <v>0</v>
      </c>
    </row>
    <row r="2379" spans="3:18" x14ac:dyDescent="0.25">
      <c r="C2379" t="s">
        <v>481</v>
      </c>
      <c r="D2379" t="s">
        <v>176</v>
      </c>
      <c r="E2379">
        <v>136260</v>
      </c>
      <c r="H2379" t="s">
        <v>1985</v>
      </c>
      <c r="K2379">
        <v>0</v>
      </c>
      <c r="M2379">
        <v>0</v>
      </c>
      <c r="O2379">
        <v>0</v>
      </c>
    </row>
    <row r="2380" spans="3:18" x14ac:dyDescent="0.25">
      <c r="C2380" t="s">
        <v>481</v>
      </c>
      <c r="D2380" t="s">
        <v>176</v>
      </c>
      <c r="E2380">
        <v>136261</v>
      </c>
      <c r="H2380" t="s">
        <v>1986</v>
      </c>
      <c r="K2380">
        <v>0</v>
      </c>
      <c r="M2380">
        <v>0</v>
      </c>
      <c r="O2380">
        <v>0</v>
      </c>
    </row>
    <row r="2381" spans="3:18" x14ac:dyDescent="0.25">
      <c r="C2381" t="s">
        <v>481</v>
      </c>
      <c r="D2381" t="s">
        <v>176</v>
      </c>
      <c r="E2381">
        <v>136262</v>
      </c>
      <c r="H2381" t="s">
        <v>1987</v>
      </c>
      <c r="K2381">
        <v>0</v>
      </c>
      <c r="M2381">
        <v>0</v>
      </c>
      <c r="O2381">
        <v>0</v>
      </c>
    </row>
    <row r="2382" spans="3:18" x14ac:dyDescent="0.25">
      <c r="K2382">
        <v>0</v>
      </c>
      <c r="M2382">
        <v>0</v>
      </c>
      <c r="O2382">
        <v>0</v>
      </c>
      <c r="R2382" t="s">
        <v>205</v>
      </c>
    </row>
    <row r="2383" spans="3:18" x14ac:dyDescent="0.25">
      <c r="C2383" t="s">
        <v>481</v>
      </c>
      <c r="D2383" t="s">
        <v>176</v>
      </c>
      <c r="E2383">
        <v>199998</v>
      </c>
      <c r="H2383" t="s">
        <v>1278</v>
      </c>
      <c r="K2383">
        <v>0</v>
      </c>
      <c r="M2383">
        <v>0</v>
      </c>
      <c r="O2383">
        <v>0</v>
      </c>
    </row>
    <row r="2384" spans="3:18" x14ac:dyDescent="0.25">
      <c r="C2384" t="s">
        <v>481</v>
      </c>
      <c r="D2384" t="s">
        <v>176</v>
      </c>
      <c r="E2384">
        <v>199999</v>
      </c>
      <c r="H2384" t="s">
        <v>1278</v>
      </c>
      <c r="K2384">
        <v>0</v>
      </c>
      <c r="M2384">
        <v>0</v>
      </c>
      <c r="O2384">
        <v>0</v>
      </c>
    </row>
    <row r="2385" spans="3:18" x14ac:dyDescent="0.25">
      <c r="K2385">
        <v>0</v>
      </c>
      <c r="M2385">
        <v>0</v>
      </c>
      <c r="O2385">
        <v>0</v>
      </c>
      <c r="R2385" t="s">
        <v>205</v>
      </c>
    </row>
    <row r="2386" spans="3:18" x14ac:dyDescent="0.25">
      <c r="C2386" t="s">
        <v>481</v>
      </c>
      <c r="D2386" t="s">
        <v>176</v>
      </c>
      <c r="E2386">
        <v>135800</v>
      </c>
      <c r="H2386" t="s">
        <v>592</v>
      </c>
      <c r="K2386" s="40">
        <v>18491744.09</v>
      </c>
      <c r="M2386" s="40">
        <v>28730648.329999998</v>
      </c>
      <c r="O2386" s="40">
        <v>-10238904.24</v>
      </c>
      <c r="Q2386">
        <v>-35.6</v>
      </c>
    </row>
    <row r="2387" spans="3:18" x14ac:dyDescent="0.25">
      <c r="C2387" t="s">
        <v>481</v>
      </c>
      <c r="D2387" t="s">
        <v>176</v>
      </c>
      <c r="E2387">
        <v>135801</v>
      </c>
      <c r="H2387" t="s">
        <v>1988</v>
      </c>
      <c r="K2387">
        <v>0</v>
      </c>
      <c r="M2387">
        <v>0</v>
      </c>
      <c r="O2387">
        <v>0</v>
      </c>
    </row>
    <row r="2388" spans="3:18" x14ac:dyDescent="0.25">
      <c r="C2388" t="s">
        <v>481</v>
      </c>
      <c r="D2388" t="s">
        <v>176</v>
      </c>
      <c r="E2388">
        <v>135803</v>
      </c>
      <c r="H2388" t="s">
        <v>1989</v>
      </c>
      <c r="K2388">
        <v>0</v>
      </c>
      <c r="M2388">
        <v>0</v>
      </c>
      <c r="O2388">
        <v>0</v>
      </c>
    </row>
    <row r="2389" spans="3:18" x14ac:dyDescent="0.25">
      <c r="C2389" t="s">
        <v>481</v>
      </c>
      <c r="D2389" t="s">
        <v>176</v>
      </c>
      <c r="E2389">
        <v>135804</v>
      </c>
      <c r="H2389" t="s">
        <v>1990</v>
      </c>
      <c r="K2389">
        <v>0</v>
      </c>
      <c r="M2389">
        <v>0</v>
      </c>
      <c r="O2389">
        <v>0</v>
      </c>
    </row>
    <row r="2390" spans="3:18" x14ac:dyDescent="0.25">
      <c r="C2390" t="s">
        <v>481</v>
      </c>
      <c r="D2390" t="s">
        <v>176</v>
      </c>
      <c r="E2390">
        <v>135805</v>
      </c>
      <c r="H2390" t="s">
        <v>1991</v>
      </c>
      <c r="K2390">
        <v>0</v>
      </c>
      <c r="M2390">
        <v>0</v>
      </c>
      <c r="O2390">
        <v>0</v>
      </c>
    </row>
    <row r="2391" spans="3:18" x14ac:dyDescent="0.25">
      <c r="C2391" t="s">
        <v>481</v>
      </c>
      <c r="D2391" t="s">
        <v>176</v>
      </c>
      <c r="E2391">
        <v>135806</v>
      </c>
      <c r="H2391" t="s">
        <v>1284</v>
      </c>
      <c r="K2391">
        <v>0</v>
      </c>
      <c r="M2391">
        <v>0</v>
      </c>
      <c r="O2391">
        <v>0</v>
      </c>
    </row>
    <row r="2392" spans="3:18" x14ac:dyDescent="0.25">
      <c r="C2392" t="s">
        <v>481</v>
      </c>
      <c r="D2392" t="s">
        <v>176</v>
      </c>
      <c r="E2392">
        <v>138212</v>
      </c>
      <c r="H2392" t="s">
        <v>1992</v>
      </c>
      <c r="K2392">
        <v>0</v>
      </c>
      <c r="M2392">
        <v>0</v>
      </c>
      <c r="O2392">
        <v>0</v>
      </c>
    </row>
    <row r="2393" spans="3:18" x14ac:dyDescent="0.25">
      <c r="C2393" t="s">
        <v>481</v>
      </c>
      <c r="D2393" t="s">
        <v>176</v>
      </c>
      <c r="E2393">
        <v>190000</v>
      </c>
      <c r="H2393" t="s">
        <v>1279</v>
      </c>
      <c r="K2393">
        <v>0</v>
      </c>
      <c r="M2393">
        <v>0</v>
      </c>
      <c r="O2393">
        <v>0</v>
      </c>
    </row>
    <row r="2394" spans="3:18" x14ac:dyDescent="0.25">
      <c r="C2394" t="s">
        <v>481</v>
      </c>
      <c r="D2394" t="s">
        <v>176</v>
      </c>
      <c r="E2394">
        <v>190001</v>
      </c>
      <c r="H2394" t="s">
        <v>1280</v>
      </c>
      <c r="K2394">
        <v>0</v>
      </c>
      <c r="M2394">
        <v>0</v>
      </c>
      <c r="O2394">
        <v>0</v>
      </c>
    </row>
    <row r="2395" spans="3:18" x14ac:dyDescent="0.25">
      <c r="C2395" t="s">
        <v>481</v>
      </c>
      <c r="D2395" t="s">
        <v>176</v>
      </c>
      <c r="E2395">
        <v>190002</v>
      </c>
      <c r="H2395" t="s">
        <v>1281</v>
      </c>
      <c r="K2395">
        <v>0</v>
      </c>
      <c r="M2395">
        <v>0</v>
      </c>
      <c r="O2395">
        <v>0</v>
      </c>
    </row>
    <row r="2396" spans="3:18" x14ac:dyDescent="0.25">
      <c r="C2396" t="s">
        <v>481</v>
      </c>
      <c r="D2396" t="s">
        <v>176</v>
      </c>
      <c r="E2396">
        <v>190003</v>
      </c>
      <c r="H2396" t="s">
        <v>1282</v>
      </c>
      <c r="K2396">
        <v>0</v>
      </c>
      <c r="M2396">
        <v>0</v>
      </c>
      <c r="O2396">
        <v>0</v>
      </c>
    </row>
    <row r="2397" spans="3:18" x14ac:dyDescent="0.25">
      <c r="E2397" t="s">
        <v>261</v>
      </c>
      <c r="K2397" s="40">
        <v>18491744.09</v>
      </c>
      <c r="M2397" s="40">
        <v>28730648.329999998</v>
      </c>
      <c r="O2397" s="40">
        <v>-10238904.24</v>
      </c>
      <c r="Q2397">
        <v>-35.6</v>
      </c>
      <c r="R2397" t="s">
        <v>205</v>
      </c>
    </row>
    <row r="2398" spans="3:18" x14ac:dyDescent="0.25">
      <c r="E2398" t="s">
        <v>262</v>
      </c>
      <c r="K2398" s="40">
        <v>6162850264.96</v>
      </c>
      <c r="M2398" s="40">
        <v>6254894603.1400003</v>
      </c>
      <c r="O2398" s="40">
        <v>-92044338.180000007</v>
      </c>
      <c r="Q2398">
        <v>-1.5</v>
      </c>
      <c r="R2398" t="s">
        <v>201</v>
      </c>
    </row>
    <row r="2399" spans="3:18" x14ac:dyDescent="0.25">
      <c r="E2399" t="s">
        <v>263</v>
      </c>
    </row>
    <row r="2400" spans="3:18" x14ac:dyDescent="0.25">
      <c r="C2400" t="s">
        <v>481</v>
      </c>
      <c r="D2400" t="s">
        <v>176</v>
      </c>
      <c r="E2400">
        <v>200502</v>
      </c>
      <c r="H2400" t="s">
        <v>593</v>
      </c>
      <c r="K2400" s="40">
        <v>-131557.69</v>
      </c>
      <c r="M2400" s="40">
        <v>-151620.79</v>
      </c>
      <c r="O2400" s="40">
        <v>20063.099999999999</v>
      </c>
      <c r="Q2400">
        <v>13.2</v>
      </c>
    </row>
    <row r="2401" spans="3:18" x14ac:dyDescent="0.25">
      <c r="C2401" t="s">
        <v>481</v>
      </c>
      <c r="D2401" t="s">
        <v>176</v>
      </c>
      <c r="E2401">
        <v>200503</v>
      </c>
      <c r="H2401" t="s">
        <v>594</v>
      </c>
      <c r="K2401" s="40">
        <v>-901587.47</v>
      </c>
      <c r="M2401" s="40">
        <v>-896066.92</v>
      </c>
      <c r="O2401" s="40">
        <v>-5520.55</v>
      </c>
      <c r="Q2401">
        <v>-0.6</v>
      </c>
    </row>
    <row r="2402" spans="3:18" x14ac:dyDescent="0.25">
      <c r="K2402" s="40">
        <v>-1033145.16</v>
      </c>
      <c r="M2402" s="40">
        <v>-1047687.71</v>
      </c>
      <c r="O2402" s="40">
        <v>14542.55</v>
      </c>
      <c r="Q2402">
        <v>1.4</v>
      </c>
      <c r="R2402" t="s">
        <v>205</v>
      </c>
    </row>
    <row r="2403" spans="3:18" x14ac:dyDescent="0.25">
      <c r="C2403" t="s">
        <v>481</v>
      </c>
      <c r="D2403" t="s">
        <v>176</v>
      </c>
      <c r="E2403">
        <v>230001</v>
      </c>
      <c r="H2403" t="s">
        <v>1993</v>
      </c>
      <c r="K2403">
        <v>0</v>
      </c>
      <c r="M2403">
        <v>0</v>
      </c>
      <c r="O2403">
        <v>0</v>
      </c>
    </row>
    <row r="2404" spans="3:18" x14ac:dyDescent="0.25">
      <c r="C2404" t="s">
        <v>481</v>
      </c>
      <c r="D2404" t="s">
        <v>176</v>
      </c>
      <c r="E2404">
        <v>230002</v>
      </c>
      <c r="H2404" t="s">
        <v>1994</v>
      </c>
      <c r="K2404">
        <v>0</v>
      </c>
      <c r="M2404">
        <v>0</v>
      </c>
      <c r="O2404">
        <v>0</v>
      </c>
    </row>
    <row r="2405" spans="3:18" x14ac:dyDescent="0.25">
      <c r="C2405" t="s">
        <v>481</v>
      </c>
      <c r="D2405" t="s">
        <v>176</v>
      </c>
      <c r="E2405">
        <v>230003</v>
      </c>
      <c r="H2405" t="s">
        <v>1995</v>
      </c>
      <c r="K2405">
        <v>0</v>
      </c>
      <c r="M2405">
        <v>0</v>
      </c>
      <c r="O2405">
        <v>0</v>
      </c>
    </row>
    <row r="2406" spans="3:18" x14ac:dyDescent="0.25">
      <c r="C2406" t="s">
        <v>481</v>
      </c>
      <c r="D2406" t="s">
        <v>176</v>
      </c>
      <c r="E2406">
        <v>230004</v>
      </c>
      <c r="H2406" t="s">
        <v>1996</v>
      </c>
      <c r="K2406">
        <v>0</v>
      </c>
      <c r="M2406">
        <v>0</v>
      </c>
      <c r="O2406">
        <v>0</v>
      </c>
    </row>
    <row r="2407" spans="3:18" x14ac:dyDescent="0.25">
      <c r="C2407" t="s">
        <v>481</v>
      </c>
      <c r="D2407" t="s">
        <v>176</v>
      </c>
      <c r="E2407">
        <v>230005</v>
      </c>
      <c r="H2407" t="s">
        <v>1997</v>
      </c>
      <c r="K2407">
        <v>0</v>
      </c>
      <c r="M2407">
        <v>0</v>
      </c>
      <c r="O2407">
        <v>0</v>
      </c>
    </row>
    <row r="2408" spans="3:18" x14ac:dyDescent="0.25">
      <c r="C2408" t="s">
        <v>481</v>
      </c>
      <c r="D2408" t="s">
        <v>176</v>
      </c>
      <c r="E2408">
        <v>230006</v>
      </c>
      <c r="H2408" t="s">
        <v>1998</v>
      </c>
      <c r="K2408">
        <v>0</v>
      </c>
      <c r="M2408">
        <v>0</v>
      </c>
      <c r="O2408">
        <v>0</v>
      </c>
    </row>
    <row r="2409" spans="3:18" x14ac:dyDescent="0.25">
      <c r="C2409" t="s">
        <v>481</v>
      </c>
      <c r="D2409" t="s">
        <v>176</v>
      </c>
      <c r="E2409">
        <v>230007</v>
      </c>
      <c r="H2409" t="s">
        <v>1999</v>
      </c>
      <c r="K2409">
        <v>0</v>
      </c>
      <c r="M2409">
        <v>0</v>
      </c>
      <c r="O2409">
        <v>0</v>
      </c>
    </row>
    <row r="2410" spans="3:18" x14ac:dyDescent="0.25">
      <c r="C2410" t="s">
        <v>481</v>
      </c>
      <c r="D2410" t="s">
        <v>176</v>
      </c>
      <c r="E2410">
        <v>230008</v>
      </c>
      <c r="H2410" t="s">
        <v>2000</v>
      </c>
      <c r="K2410">
        <v>0</v>
      </c>
      <c r="M2410">
        <v>0</v>
      </c>
      <c r="O2410">
        <v>0</v>
      </c>
    </row>
    <row r="2411" spans="3:18" x14ac:dyDescent="0.25">
      <c r="C2411" t="s">
        <v>481</v>
      </c>
      <c r="D2411" t="s">
        <v>176</v>
      </c>
      <c r="E2411">
        <v>230015</v>
      </c>
      <c r="H2411" t="s">
        <v>2001</v>
      </c>
      <c r="K2411">
        <v>0</v>
      </c>
      <c r="M2411">
        <v>0</v>
      </c>
      <c r="O2411">
        <v>0</v>
      </c>
    </row>
    <row r="2412" spans="3:18" x14ac:dyDescent="0.25">
      <c r="C2412" t="s">
        <v>481</v>
      </c>
      <c r="D2412" t="s">
        <v>176</v>
      </c>
      <c r="E2412">
        <v>230016</v>
      </c>
      <c r="H2412" t="s">
        <v>2002</v>
      </c>
      <c r="K2412">
        <v>0</v>
      </c>
      <c r="M2412">
        <v>0</v>
      </c>
      <c r="O2412">
        <v>0</v>
      </c>
    </row>
    <row r="2413" spans="3:18" x14ac:dyDescent="0.25">
      <c r="C2413" t="s">
        <v>481</v>
      </c>
      <c r="D2413" t="s">
        <v>176</v>
      </c>
      <c r="E2413">
        <v>230017</v>
      </c>
      <c r="H2413" t="s">
        <v>2003</v>
      </c>
      <c r="K2413">
        <v>0</v>
      </c>
      <c r="M2413">
        <v>0</v>
      </c>
      <c r="O2413">
        <v>0</v>
      </c>
    </row>
    <row r="2414" spans="3:18" x14ac:dyDescent="0.25">
      <c r="C2414" t="s">
        <v>481</v>
      </c>
      <c r="D2414" t="s">
        <v>176</v>
      </c>
      <c r="E2414">
        <v>230018</v>
      </c>
      <c r="H2414" t="s">
        <v>2004</v>
      </c>
      <c r="K2414">
        <v>0</v>
      </c>
      <c r="M2414">
        <v>0</v>
      </c>
      <c r="O2414">
        <v>0</v>
      </c>
    </row>
    <row r="2415" spans="3:18" x14ac:dyDescent="0.25">
      <c r="C2415" t="s">
        <v>481</v>
      </c>
      <c r="D2415" t="s">
        <v>176</v>
      </c>
      <c r="E2415">
        <v>230019</v>
      </c>
      <c r="H2415" t="s">
        <v>2005</v>
      </c>
      <c r="K2415">
        <v>0</v>
      </c>
      <c r="M2415">
        <v>0</v>
      </c>
      <c r="O2415">
        <v>0</v>
      </c>
    </row>
    <row r="2416" spans="3:18" x14ac:dyDescent="0.25">
      <c r="C2416" t="s">
        <v>481</v>
      </c>
      <c r="D2416" t="s">
        <v>176</v>
      </c>
      <c r="E2416">
        <v>230020</v>
      </c>
      <c r="H2416" t="s">
        <v>2006</v>
      </c>
      <c r="K2416">
        <v>0</v>
      </c>
      <c r="M2416">
        <v>0</v>
      </c>
      <c r="O2416">
        <v>0</v>
      </c>
    </row>
    <row r="2417" spans="3:18" x14ac:dyDescent="0.25">
      <c r="K2417">
        <v>0</v>
      </c>
      <c r="M2417">
        <v>0</v>
      </c>
      <c r="O2417">
        <v>0</v>
      </c>
      <c r="R2417" t="s">
        <v>205</v>
      </c>
    </row>
    <row r="2418" spans="3:18" x14ac:dyDescent="0.25">
      <c r="C2418" t="s">
        <v>481</v>
      </c>
      <c r="D2418" t="s">
        <v>176</v>
      </c>
      <c r="E2418">
        <v>138253</v>
      </c>
      <c r="H2418" t="s">
        <v>2007</v>
      </c>
      <c r="K2418">
        <v>0</v>
      </c>
      <c r="M2418">
        <v>0</v>
      </c>
      <c r="O2418">
        <v>0</v>
      </c>
    </row>
    <row r="2419" spans="3:18" x14ac:dyDescent="0.25">
      <c r="C2419" t="s">
        <v>481</v>
      </c>
      <c r="D2419" t="s">
        <v>176</v>
      </c>
      <c r="E2419">
        <v>228213</v>
      </c>
      <c r="H2419" t="s">
        <v>595</v>
      </c>
      <c r="K2419" s="40">
        <v>-63069081.920000002</v>
      </c>
      <c r="M2419" s="40">
        <v>-77058141.920000002</v>
      </c>
      <c r="O2419" s="40">
        <v>13989060</v>
      </c>
      <c r="Q2419">
        <v>18.2</v>
      </c>
    </row>
    <row r="2420" spans="3:18" x14ac:dyDescent="0.25">
      <c r="C2420" t="s">
        <v>481</v>
      </c>
      <c r="D2420" t="s">
        <v>176</v>
      </c>
      <c r="E2420">
        <v>228214</v>
      </c>
      <c r="H2420" t="s">
        <v>2008</v>
      </c>
      <c r="K2420">
        <v>0</v>
      </c>
      <c r="M2420">
        <v>0</v>
      </c>
      <c r="O2420">
        <v>0</v>
      </c>
    </row>
    <row r="2421" spans="3:18" x14ac:dyDescent="0.25">
      <c r="C2421" t="s">
        <v>481</v>
      </c>
      <c r="D2421" t="s">
        <v>176</v>
      </c>
      <c r="E2421">
        <v>228215</v>
      </c>
      <c r="H2421" t="s">
        <v>2009</v>
      </c>
      <c r="K2421">
        <v>0</v>
      </c>
      <c r="M2421">
        <v>0</v>
      </c>
      <c r="O2421">
        <v>0</v>
      </c>
    </row>
    <row r="2422" spans="3:18" x14ac:dyDescent="0.25">
      <c r="C2422" t="s">
        <v>481</v>
      </c>
      <c r="D2422" t="s">
        <v>176</v>
      </c>
      <c r="E2422">
        <v>228216</v>
      </c>
      <c r="H2422" t="s">
        <v>2010</v>
      </c>
      <c r="K2422">
        <v>0</v>
      </c>
      <c r="M2422">
        <v>0</v>
      </c>
      <c r="O2422">
        <v>0</v>
      </c>
    </row>
    <row r="2423" spans="3:18" x14ac:dyDescent="0.25">
      <c r="C2423" t="s">
        <v>481</v>
      </c>
      <c r="D2423" t="s">
        <v>176</v>
      </c>
      <c r="E2423">
        <v>228218</v>
      </c>
      <c r="H2423" t="s">
        <v>1287</v>
      </c>
      <c r="K2423">
        <v>0</v>
      </c>
      <c r="M2423">
        <v>0</v>
      </c>
      <c r="O2423">
        <v>0</v>
      </c>
    </row>
    <row r="2424" spans="3:18" x14ac:dyDescent="0.25">
      <c r="C2424" t="s">
        <v>481</v>
      </c>
      <c r="D2424" t="s">
        <v>176</v>
      </c>
      <c r="E2424">
        <v>228219</v>
      </c>
      <c r="H2424" t="s">
        <v>2011</v>
      </c>
      <c r="K2424">
        <v>0</v>
      </c>
      <c r="M2424">
        <v>0</v>
      </c>
      <c r="O2424">
        <v>0</v>
      </c>
    </row>
    <row r="2425" spans="3:18" x14ac:dyDescent="0.25">
      <c r="C2425" t="s">
        <v>481</v>
      </c>
      <c r="D2425" t="s">
        <v>176</v>
      </c>
      <c r="E2425">
        <v>228253</v>
      </c>
      <c r="H2425" t="s">
        <v>2012</v>
      </c>
      <c r="K2425">
        <v>0</v>
      </c>
      <c r="M2425">
        <v>0</v>
      </c>
      <c r="O2425">
        <v>0</v>
      </c>
    </row>
    <row r="2426" spans="3:18" x14ac:dyDescent="0.25">
      <c r="C2426" t="s">
        <v>481</v>
      </c>
      <c r="D2426" t="s">
        <v>176</v>
      </c>
      <c r="E2426">
        <v>2228218</v>
      </c>
      <c r="H2426" t="s">
        <v>1287</v>
      </c>
      <c r="K2426">
        <v>0</v>
      </c>
      <c r="M2426">
        <v>0</v>
      </c>
      <c r="O2426">
        <v>0</v>
      </c>
    </row>
    <row r="2427" spans="3:18" x14ac:dyDescent="0.25">
      <c r="K2427" s="40">
        <v>-63069081.920000002</v>
      </c>
      <c r="M2427" s="40">
        <v>-77058141.920000002</v>
      </c>
      <c r="O2427" s="40">
        <v>13989060</v>
      </c>
      <c r="Q2427">
        <v>18.2</v>
      </c>
      <c r="R2427" t="s">
        <v>205</v>
      </c>
    </row>
    <row r="2428" spans="3:18" x14ac:dyDescent="0.25">
      <c r="C2428" t="s">
        <v>481</v>
      </c>
      <c r="D2428" t="s">
        <v>176</v>
      </c>
      <c r="E2428">
        <v>200000</v>
      </c>
      <c r="H2428" t="s">
        <v>265</v>
      </c>
      <c r="K2428">
        <v>0</v>
      </c>
      <c r="M2428">
        <v>0</v>
      </c>
      <c r="O2428">
        <v>0</v>
      </c>
    </row>
    <row r="2429" spans="3:18" x14ac:dyDescent="0.25">
      <c r="C2429" t="s">
        <v>481</v>
      </c>
      <c r="D2429" t="s">
        <v>176</v>
      </c>
      <c r="E2429">
        <v>220905</v>
      </c>
      <c r="H2429" t="s">
        <v>2013</v>
      </c>
      <c r="K2429">
        <v>0</v>
      </c>
      <c r="M2429">
        <v>0</v>
      </c>
      <c r="O2429">
        <v>0</v>
      </c>
    </row>
    <row r="2430" spans="3:18" x14ac:dyDescent="0.25">
      <c r="E2430" t="s">
        <v>266</v>
      </c>
      <c r="K2430">
        <v>0</v>
      </c>
      <c r="M2430">
        <v>0</v>
      </c>
      <c r="O2430">
        <v>0</v>
      </c>
      <c r="R2430" t="s">
        <v>205</v>
      </c>
    </row>
    <row r="2431" spans="3:18" x14ac:dyDescent="0.25">
      <c r="C2431" t="s">
        <v>481</v>
      </c>
      <c r="D2431" t="s">
        <v>176</v>
      </c>
      <c r="E2431">
        <v>200002</v>
      </c>
      <c r="H2431" t="s">
        <v>267</v>
      </c>
      <c r="K2431" s="40">
        <v>-857406.6</v>
      </c>
      <c r="M2431" s="40">
        <v>-857406.6</v>
      </c>
      <c r="O2431">
        <v>0</v>
      </c>
    </row>
    <row r="2432" spans="3:18" x14ac:dyDescent="0.25">
      <c r="C2432" t="s">
        <v>481</v>
      </c>
      <c r="D2432" t="s">
        <v>176</v>
      </c>
      <c r="E2432">
        <v>220904</v>
      </c>
      <c r="H2432" t="s">
        <v>596</v>
      </c>
      <c r="K2432" s="40">
        <v>-74236.09</v>
      </c>
      <c r="M2432" s="40">
        <v>-79066.710000000006</v>
      </c>
      <c r="O2432" s="40">
        <v>4830.62</v>
      </c>
      <c r="Q2432">
        <v>6.1</v>
      </c>
    </row>
    <row r="2433" spans="3:18" x14ac:dyDescent="0.25">
      <c r="E2433" t="s">
        <v>268</v>
      </c>
      <c r="K2433" s="40">
        <v>-931642.69</v>
      </c>
      <c r="M2433" s="40">
        <v>-936473.31</v>
      </c>
      <c r="O2433" s="40">
        <v>4830.62</v>
      </c>
      <c r="Q2433">
        <v>0.5</v>
      </c>
      <c r="R2433" t="s">
        <v>205</v>
      </c>
    </row>
    <row r="2434" spans="3:18" x14ac:dyDescent="0.25">
      <c r="C2434" t="s">
        <v>481</v>
      </c>
      <c r="D2434" t="s">
        <v>176</v>
      </c>
      <c r="E2434">
        <v>200004</v>
      </c>
      <c r="H2434" t="s">
        <v>269</v>
      </c>
      <c r="K2434" s="40">
        <v>-3416098.64</v>
      </c>
      <c r="M2434" s="40">
        <v>-3310436.14</v>
      </c>
      <c r="O2434" s="40">
        <v>-105662.5</v>
      </c>
      <c r="Q2434">
        <v>-3.2</v>
      </c>
    </row>
    <row r="2435" spans="3:18" x14ac:dyDescent="0.25">
      <c r="C2435" t="s">
        <v>481</v>
      </c>
      <c r="D2435" t="s">
        <v>176</v>
      </c>
      <c r="E2435">
        <v>220903</v>
      </c>
      <c r="H2435" t="s">
        <v>270</v>
      </c>
      <c r="K2435" s="40">
        <v>-239709.65</v>
      </c>
      <c r="M2435" s="40">
        <v>-246406.46</v>
      </c>
      <c r="O2435" s="40">
        <v>6696.81</v>
      </c>
      <c r="Q2435">
        <v>2.7</v>
      </c>
    </row>
    <row r="2436" spans="3:18" x14ac:dyDescent="0.25">
      <c r="E2436" t="s">
        <v>269</v>
      </c>
      <c r="K2436" s="40">
        <v>-3655808.29</v>
      </c>
      <c r="M2436" s="40">
        <v>-3556842.6</v>
      </c>
      <c r="O2436" s="40">
        <v>-98965.69</v>
      </c>
      <c r="Q2436">
        <v>-2.8</v>
      </c>
      <c r="R2436" t="s">
        <v>205</v>
      </c>
    </row>
    <row r="2437" spans="3:18" x14ac:dyDescent="0.25">
      <c r="C2437" t="s">
        <v>481</v>
      </c>
      <c r="D2437" t="s">
        <v>176</v>
      </c>
      <c r="E2437">
        <v>200795</v>
      </c>
      <c r="H2437" t="s">
        <v>2014</v>
      </c>
      <c r="K2437">
        <v>0</v>
      </c>
      <c r="M2437">
        <v>0</v>
      </c>
      <c r="O2437">
        <v>0</v>
      </c>
    </row>
    <row r="2438" spans="3:18" x14ac:dyDescent="0.25">
      <c r="C2438" t="s">
        <v>481</v>
      </c>
      <c r="D2438" t="s">
        <v>176</v>
      </c>
      <c r="E2438">
        <v>200800</v>
      </c>
      <c r="H2438" t="s">
        <v>1294</v>
      </c>
      <c r="K2438">
        <v>0</v>
      </c>
      <c r="M2438">
        <v>0</v>
      </c>
      <c r="O2438">
        <v>0</v>
      </c>
    </row>
    <row r="2439" spans="3:18" x14ac:dyDescent="0.25">
      <c r="C2439" t="s">
        <v>481</v>
      </c>
      <c r="D2439" t="s">
        <v>176</v>
      </c>
      <c r="E2439">
        <v>200801</v>
      </c>
      <c r="H2439" t="s">
        <v>1295</v>
      </c>
      <c r="K2439">
        <v>0</v>
      </c>
      <c r="M2439">
        <v>0</v>
      </c>
      <c r="O2439">
        <v>0</v>
      </c>
    </row>
    <row r="2440" spans="3:18" x14ac:dyDescent="0.25">
      <c r="C2440" t="s">
        <v>481</v>
      </c>
      <c r="D2440" t="s">
        <v>176</v>
      </c>
      <c r="E2440">
        <v>200802</v>
      </c>
      <c r="H2440" t="s">
        <v>1296</v>
      </c>
      <c r="K2440">
        <v>0</v>
      </c>
      <c r="M2440">
        <v>0</v>
      </c>
      <c r="O2440">
        <v>0</v>
      </c>
    </row>
    <row r="2441" spans="3:18" x14ac:dyDescent="0.25">
      <c r="C2441" t="s">
        <v>481</v>
      </c>
      <c r="D2441" t="s">
        <v>176</v>
      </c>
      <c r="E2441">
        <v>200803</v>
      </c>
      <c r="H2441" t="s">
        <v>1297</v>
      </c>
      <c r="K2441">
        <v>0</v>
      </c>
      <c r="M2441">
        <v>0</v>
      </c>
      <c r="O2441">
        <v>0</v>
      </c>
    </row>
    <row r="2442" spans="3:18" x14ac:dyDescent="0.25">
      <c r="C2442" t="s">
        <v>481</v>
      </c>
      <c r="D2442" t="s">
        <v>176</v>
      </c>
      <c r="E2442">
        <v>200804</v>
      </c>
      <c r="H2442" t="s">
        <v>1298</v>
      </c>
      <c r="K2442">
        <v>0</v>
      </c>
      <c r="M2442">
        <v>0</v>
      </c>
      <c r="O2442">
        <v>0</v>
      </c>
    </row>
    <row r="2443" spans="3:18" x14ac:dyDescent="0.25">
      <c r="C2443" t="s">
        <v>481</v>
      </c>
      <c r="D2443" t="s">
        <v>176</v>
      </c>
      <c r="E2443">
        <v>200805</v>
      </c>
      <c r="H2443" t="s">
        <v>1294</v>
      </c>
      <c r="K2443">
        <v>0</v>
      </c>
      <c r="M2443">
        <v>0</v>
      </c>
      <c r="O2443">
        <v>0</v>
      </c>
    </row>
    <row r="2444" spans="3:18" x14ac:dyDescent="0.25">
      <c r="C2444" t="s">
        <v>481</v>
      </c>
      <c r="D2444" t="s">
        <v>176</v>
      </c>
      <c r="E2444">
        <v>200806</v>
      </c>
      <c r="H2444" t="s">
        <v>1295</v>
      </c>
      <c r="K2444">
        <v>0</v>
      </c>
      <c r="M2444">
        <v>0</v>
      </c>
      <c r="O2444">
        <v>0</v>
      </c>
    </row>
    <row r="2445" spans="3:18" x14ac:dyDescent="0.25">
      <c r="C2445" t="s">
        <v>481</v>
      </c>
      <c r="D2445" t="s">
        <v>176</v>
      </c>
      <c r="E2445">
        <v>200807</v>
      </c>
      <c r="H2445" t="s">
        <v>1296</v>
      </c>
      <c r="K2445">
        <v>0</v>
      </c>
      <c r="M2445">
        <v>0</v>
      </c>
      <c r="O2445">
        <v>0</v>
      </c>
    </row>
    <row r="2446" spans="3:18" x14ac:dyDescent="0.25">
      <c r="C2446" t="s">
        <v>481</v>
      </c>
      <c r="D2446" t="s">
        <v>176</v>
      </c>
      <c r="E2446">
        <v>200808</v>
      </c>
      <c r="H2446" t="s">
        <v>1297</v>
      </c>
      <c r="K2446">
        <v>0</v>
      </c>
      <c r="M2446">
        <v>0</v>
      </c>
      <c r="O2446">
        <v>0</v>
      </c>
    </row>
    <row r="2447" spans="3:18" x14ac:dyDescent="0.25">
      <c r="C2447" t="s">
        <v>481</v>
      </c>
      <c r="D2447" t="s">
        <v>176</v>
      </c>
      <c r="E2447">
        <v>200809</v>
      </c>
      <c r="H2447" t="s">
        <v>1298</v>
      </c>
      <c r="K2447">
        <v>0</v>
      </c>
      <c r="M2447">
        <v>0</v>
      </c>
      <c r="O2447">
        <v>0</v>
      </c>
    </row>
    <row r="2448" spans="3:18" x14ac:dyDescent="0.25">
      <c r="E2448" t="s">
        <v>1299</v>
      </c>
      <c r="K2448">
        <v>0</v>
      </c>
      <c r="M2448">
        <v>0</v>
      </c>
      <c r="O2448">
        <v>0</v>
      </c>
      <c r="R2448" t="s">
        <v>205</v>
      </c>
    </row>
    <row r="2449" spans="3:15" x14ac:dyDescent="0.25">
      <c r="C2449" t="s">
        <v>481</v>
      </c>
      <c r="D2449" t="s">
        <v>176</v>
      </c>
      <c r="E2449">
        <v>200900</v>
      </c>
      <c r="H2449" t="s">
        <v>1300</v>
      </c>
      <c r="K2449">
        <v>0</v>
      </c>
      <c r="M2449">
        <v>0</v>
      </c>
      <c r="O2449">
        <v>0</v>
      </c>
    </row>
    <row r="2450" spans="3:15" x14ac:dyDescent="0.25">
      <c r="C2450" t="s">
        <v>481</v>
      </c>
      <c r="D2450" t="s">
        <v>176</v>
      </c>
      <c r="E2450">
        <v>200901</v>
      </c>
      <c r="H2450" t="s">
        <v>1301</v>
      </c>
      <c r="K2450">
        <v>0</v>
      </c>
      <c r="M2450">
        <v>0</v>
      </c>
      <c r="O2450">
        <v>0</v>
      </c>
    </row>
    <row r="2451" spans="3:15" x14ac:dyDescent="0.25">
      <c r="C2451" t="s">
        <v>481</v>
      </c>
      <c r="D2451" t="s">
        <v>176</v>
      </c>
      <c r="E2451">
        <v>200902</v>
      </c>
      <c r="H2451" t="s">
        <v>1302</v>
      </c>
      <c r="K2451">
        <v>0</v>
      </c>
      <c r="M2451">
        <v>0</v>
      </c>
      <c r="O2451">
        <v>0</v>
      </c>
    </row>
    <row r="2452" spans="3:15" x14ac:dyDescent="0.25">
      <c r="C2452" t="s">
        <v>481</v>
      </c>
      <c r="D2452" t="s">
        <v>176</v>
      </c>
      <c r="E2452">
        <v>200903</v>
      </c>
      <c r="H2452" t="s">
        <v>1303</v>
      </c>
      <c r="K2452">
        <v>0</v>
      </c>
      <c r="M2452">
        <v>0</v>
      </c>
      <c r="O2452">
        <v>0</v>
      </c>
    </row>
    <row r="2453" spans="3:15" x14ac:dyDescent="0.25">
      <c r="C2453" t="s">
        <v>481</v>
      </c>
      <c r="D2453" t="s">
        <v>176</v>
      </c>
      <c r="E2453">
        <v>200904</v>
      </c>
      <c r="H2453" t="s">
        <v>1304</v>
      </c>
      <c r="K2453">
        <v>0</v>
      </c>
      <c r="M2453">
        <v>0</v>
      </c>
      <c r="O2453">
        <v>0</v>
      </c>
    </row>
    <row r="2454" spans="3:15" x14ac:dyDescent="0.25">
      <c r="C2454" t="s">
        <v>481</v>
      </c>
      <c r="D2454" t="s">
        <v>176</v>
      </c>
      <c r="E2454">
        <v>200905</v>
      </c>
      <c r="H2454" t="s">
        <v>1305</v>
      </c>
      <c r="K2454">
        <v>0</v>
      </c>
      <c r="M2454">
        <v>0</v>
      </c>
      <c r="O2454">
        <v>0</v>
      </c>
    </row>
    <row r="2455" spans="3:15" x14ac:dyDescent="0.25">
      <c r="C2455" t="s">
        <v>481</v>
      </c>
      <c r="D2455" t="s">
        <v>176</v>
      </c>
      <c r="E2455">
        <v>200906</v>
      </c>
      <c r="H2455" t="s">
        <v>1306</v>
      </c>
      <c r="K2455">
        <v>0</v>
      </c>
      <c r="M2455">
        <v>0</v>
      </c>
      <c r="O2455">
        <v>0</v>
      </c>
    </row>
    <row r="2456" spans="3:15" x14ac:dyDescent="0.25">
      <c r="C2456" t="s">
        <v>481</v>
      </c>
      <c r="D2456" t="s">
        <v>176</v>
      </c>
      <c r="E2456">
        <v>200907</v>
      </c>
      <c r="H2456" t="s">
        <v>1307</v>
      </c>
      <c r="K2456">
        <v>0</v>
      </c>
      <c r="M2456">
        <v>0</v>
      </c>
      <c r="O2456">
        <v>0</v>
      </c>
    </row>
    <row r="2457" spans="3:15" x14ac:dyDescent="0.25">
      <c r="C2457" t="s">
        <v>481</v>
      </c>
      <c r="D2457" t="s">
        <v>176</v>
      </c>
      <c r="E2457">
        <v>200908</v>
      </c>
      <c r="H2457" t="s">
        <v>1308</v>
      </c>
      <c r="K2457">
        <v>0</v>
      </c>
      <c r="M2457">
        <v>0</v>
      </c>
      <c r="O2457">
        <v>0</v>
      </c>
    </row>
    <row r="2458" spans="3:15" x14ac:dyDescent="0.25">
      <c r="C2458" t="s">
        <v>481</v>
      </c>
      <c r="D2458" t="s">
        <v>176</v>
      </c>
      <c r="E2458">
        <v>200909</v>
      </c>
      <c r="H2458" t="s">
        <v>1309</v>
      </c>
      <c r="K2458">
        <v>0</v>
      </c>
      <c r="M2458">
        <v>0</v>
      </c>
      <c r="O2458">
        <v>0</v>
      </c>
    </row>
    <row r="2459" spans="3:15" x14ac:dyDescent="0.25">
      <c r="C2459" t="s">
        <v>481</v>
      </c>
      <c r="D2459" t="s">
        <v>176</v>
      </c>
      <c r="E2459">
        <v>200922</v>
      </c>
      <c r="H2459" t="s">
        <v>1302</v>
      </c>
      <c r="K2459">
        <v>0</v>
      </c>
      <c r="M2459">
        <v>0</v>
      </c>
      <c r="O2459">
        <v>0</v>
      </c>
    </row>
    <row r="2460" spans="3:15" x14ac:dyDescent="0.25">
      <c r="C2460" t="s">
        <v>481</v>
      </c>
      <c r="D2460" t="s">
        <v>176</v>
      </c>
      <c r="E2460">
        <v>200923</v>
      </c>
      <c r="H2460" t="s">
        <v>1303</v>
      </c>
      <c r="K2460">
        <v>0</v>
      </c>
      <c r="M2460">
        <v>0</v>
      </c>
      <c r="O2460">
        <v>0</v>
      </c>
    </row>
    <row r="2461" spans="3:15" x14ac:dyDescent="0.25">
      <c r="C2461" t="s">
        <v>481</v>
      </c>
      <c r="D2461" t="s">
        <v>176</v>
      </c>
      <c r="E2461">
        <v>200924</v>
      </c>
      <c r="H2461" t="s">
        <v>1304</v>
      </c>
      <c r="K2461">
        <v>0</v>
      </c>
      <c r="M2461">
        <v>0</v>
      </c>
      <c r="O2461">
        <v>0</v>
      </c>
    </row>
    <row r="2462" spans="3:15" x14ac:dyDescent="0.25">
      <c r="C2462" t="s">
        <v>481</v>
      </c>
      <c r="D2462" t="s">
        <v>176</v>
      </c>
      <c r="E2462">
        <v>200925</v>
      </c>
      <c r="H2462" t="s">
        <v>1305</v>
      </c>
      <c r="K2462">
        <v>0</v>
      </c>
      <c r="M2462">
        <v>0</v>
      </c>
      <c r="O2462">
        <v>0</v>
      </c>
    </row>
    <row r="2463" spans="3:15" x14ac:dyDescent="0.25">
      <c r="C2463" t="s">
        <v>481</v>
      </c>
      <c r="D2463" t="s">
        <v>176</v>
      </c>
      <c r="E2463">
        <v>200926</v>
      </c>
      <c r="H2463" t="s">
        <v>1306</v>
      </c>
      <c r="K2463">
        <v>0</v>
      </c>
      <c r="M2463">
        <v>0</v>
      </c>
      <c r="O2463">
        <v>0</v>
      </c>
    </row>
    <row r="2464" spans="3:15" x14ac:dyDescent="0.25">
      <c r="C2464" t="s">
        <v>481</v>
      </c>
      <c r="D2464" t="s">
        <v>176</v>
      </c>
      <c r="E2464">
        <v>200927</v>
      </c>
      <c r="H2464" t="s">
        <v>1307</v>
      </c>
      <c r="K2464">
        <v>0</v>
      </c>
      <c r="M2464">
        <v>0</v>
      </c>
      <c r="O2464">
        <v>0</v>
      </c>
    </row>
    <row r="2465" spans="3:15" x14ac:dyDescent="0.25">
      <c r="C2465" t="s">
        <v>481</v>
      </c>
      <c r="D2465" t="s">
        <v>176</v>
      </c>
      <c r="E2465">
        <v>200928</v>
      </c>
      <c r="H2465" t="s">
        <v>1308</v>
      </c>
      <c r="K2465">
        <v>0</v>
      </c>
      <c r="M2465">
        <v>0</v>
      </c>
      <c r="O2465">
        <v>0</v>
      </c>
    </row>
    <row r="2466" spans="3:15" x14ac:dyDescent="0.25">
      <c r="C2466" t="s">
        <v>481</v>
      </c>
      <c r="D2466" t="s">
        <v>176</v>
      </c>
      <c r="E2466">
        <v>200929</v>
      </c>
      <c r="H2466" t="s">
        <v>1309</v>
      </c>
      <c r="K2466">
        <v>0</v>
      </c>
      <c r="M2466">
        <v>0</v>
      </c>
      <c r="O2466">
        <v>0</v>
      </c>
    </row>
    <row r="2467" spans="3:15" x14ac:dyDescent="0.25">
      <c r="C2467" t="s">
        <v>481</v>
      </c>
      <c r="D2467" t="s">
        <v>176</v>
      </c>
      <c r="E2467">
        <v>200950</v>
      </c>
      <c r="H2467" t="s">
        <v>1310</v>
      </c>
      <c r="K2467">
        <v>0</v>
      </c>
      <c r="M2467">
        <v>0</v>
      </c>
      <c r="O2467">
        <v>0</v>
      </c>
    </row>
    <row r="2468" spans="3:15" x14ac:dyDescent="0.25">
      <c r="C2468" t="s">
        <v>481</v>
      </c>
      <c r="D2468" t="s">
        <v>176</v>
      </c>
      <c r="E2468">
        <v>200951</v>
      </c>
      <c r="H2468" t="s">
        <v>1311</v>
      </c>
      <c r="K2468">
        <v>0</v>
      </c>
      <c r="M2468">
        <v>0</v>
      </c>
      <c r="O2468">
        <v>0</v>
      </c>
    </row>
    <row r="2469" spans="3:15" x14ac:dyDescent="0.25">
      <c r="C2469" t="s">
        <v>481</v>
      </c>
      <c r="D2469" t="s">
        <v>176</v>
      </c>
      <c r="E2469">
        <v>200952</v>
      </c>
      <c r="H2469" t="s">
        <v>1312</v>
      </c>
      <c r="K2469">
        <v>0</v>
      </c>
      <c r="M2469">
        <v>0</v>
      </c>
      <c r="O2469">
        <v>0</v>
      </c>
    </row>
    <row r="2470" spans="3:15" x14ac:dyDescent="0.25">
      <c r="C2470" t="s">
        <v>481</v>
      </c>
      <c r="D2470" t="s">
        <v>176</v>
      </c>
      <c r="E2470">
        <v>200953</v>
      </c>
      <c r="H2470" t="s">
        <v>1313</v>
      </c>
      <c r="K2470">
        <v>0</v>
      </c>
      <c r="M2470">
        <v>0</v>
      </c>
      <c r="O2470">
        <v>0</v>
      </c>
    </row>
    <row r="2471" spans="3:15" x14ac:dyDescent="0.25">
      <c r="C2471" t="s">
        <v>481</v>
      </c>
      <c r="D2471" t="s">
        <v>176</v>
      </c>
      <c r="E2471">
        <v>200954</v>
      </c>
      <c r="H2471" t="s">
        <v>1314</v>
      </c>
      <c r="K2471">
        <v>0</v>
      </c>
      <c r="M2471">
        <v>0</v>
      </c>
      <c r="O2471">
        <v>0</v>
      </c>
    </row>
    <row r="2472" spans="3:15" x14ac:dyDescent="0.25">
      <c r="C2472" t="s">
        <v>481</v>
      </c>
      <c r="D2472" t="s">
        <v>176</v>
      </c>
      <c r="E2472">
        <v>200955</v>
      </c>
      <c r="H2472" t="s">
        <v>1315</v>
      </c>
      <c r="K2472">
        <v>0</v>
      </c>
      <c r="M2472">
        <v>0</v>
      </c>
      <c r="O2472">
        <v>0</v>
      </c>
    </row>
    <row r="2473" spans="3:15" x14ac:dyDescent="0.25">
      <c r="C2473" t="s">
        <v>481</v>
      </c>
      <c r="D2473" t="s">
        <v>176</v>
      </c>
      <c r="E2473">
        <v>200956</v>
      </c>
      <c r="H2473" t="s">
        <v>1316</v>
      </c>
      <c r="K2473">
        <v>0</v>
      </c>
      <c r="M2473">
        <v>0</v>
      </c>
      <c r="O2473">
        <v>0</v>
      </c>
    </row>
    <row r="2474" spans="3:15" x14ac:dyDescent="0.25">
      <c r="C2474" t="s">
        <v>481</v>
      </c>
      <c r="D2474" t="s">
        <v>176</v>
      </c>
      <c r="E2474">
        <v>200957</v>
      </c>
      <c r="H2474" t="s">
        <v>1317</v>
      </c>
      <c r="K2474">
        <v>0</v>
      </c>
      <c r="M2474">
        <v>0</v>
      </c>
      <c r="O2474">
        <v>0</v>
      </c>
    </row>
    <row r="2475" spans="3:15" x14ac:dyDescent="0.25">
      <c r="C2475" t="s">
        <v>481</v>
      </c>
      <c r="D2475" t="s">
        <v>176</v>
      </c>
      <c r="E2475">
        <v>200958</v>
      </c>
      <c r="H2475" t="s">
        <v>1318</v>
      </c>
      <c r="K2475">
        <v>0</v>
      </c>
      <c r="M2475">
        <v>0</v>
      </c>
      <c r="O2475">
        <v>0</v>
      </c>
    </row>
    <row r="2476" spans="3:15" x14ac:dyDescent="0.25">
      <c r="C2476" t="s">
        <v>481</v>
      </c>
      <c r="D2476" t="s">
        <v>176</v>
      </c>
      <c r="E2476">
        <v>200959</v>
      </c>
      <c r="H2476" t="s">
        <v>1319</v>
      </c>
      <c r="K2476">
        <v>0</v>
      </c>
      <c r="M2476">
        <v>0</v>
      </c>
      <c r="O2476">
        <v>0</v>
      </c>
    </row>
    <row r="2477" spans="3:15" x14ac:dyDescent="0.25">
      <c r="C2477" t="s">
        <v>481</v>
      </c>
      <c r="D2477" t="s">
        <v>176</v>
      </c>
      <c r="E2477">
        <v>200960</v>
      </c>
      <c r="H2477" t="s">
        <v>1320</v>
      </c>
      <c r="K2477">
        <v>0</v>
      </c>
      <c r="M2477">
        <v>0</v>
      </c>
      <c r="O2477">
        <v>0</v>
      </c>
    </row>
    <row r="2478" spans="3:15" x14ac:dyDescent="0.25">
      <c r="C2478" t="s">
        <v>481</v>
      </c>
      <c r="D2478" t="s">
        <v>176</v>
      </c>
      <c r="E2478">
        <v>200961</v>
      </c>
      <c r="H2478" t="s">
        <v>1321</v>
      </c>
      <c r="K2478">
        <v>0</v>
      </c>
      <c r="M2478">
        <v>0</v>
      </c>
      <c r="O2478">
        <v>0</v>
      </c>
    </row>
    <row r="2479" spans="3:15" x14ac:dyDescent="0.25">
      <c r="C2479" t="s">
        <v>481</v>
      </c>
      <c r="D2479" t="s">
        <v>176</v>
      </c>
      <c r="E2479">
        <v>200962</v>
      </c>
      <c r="H2479" t="s">
        <v>1322</v>
      </c>
      <c r="K2479">
        <v>0</v>
      </c>
      <c r="M2479">
        <v>0</v>
      </c>
      <c r="O2479">
        <v>0</v>
      </c>
    </row>
    <row r="2480" spans="3:15" x14ac:dyDescent="0.25">
      <c r="C2480" t="s">
        <v>481</v>
      </c>
      <c r="D2480" t="s">
        <v>176</v>
      </c>
      <c r="E2480">
        <v>200963</v>
      </c>
      <c r="H2480" t="s">
        <v>1323</v>
      </c>
      <c r="K2480">
        <v>0</v>
      </c>
      <c r="M2480">
        <v>0</v>
      </c>
      <c r="O2480">
        <v>0</v>
      </c>
    </row>
    <row r="2481" spans="3:15" x14ac:dyDescent="0.25">
      <c r="C2481" t="s">
        <v>481</v>
      </c>
      <c r="D2481" t="s">
        <v>176</v>
      </c>
      <c r="E2481">
        <v>200964</v>
      </c>
      <c r="H2481" t="s">
        <v>1324</v>
      </c>
      <c r="K2481">
        <v>0</v>
      </c>
      <c r="M2481">
        <v>0</v>
      </c>
      <c r="O2481">
        <v>0</v>
      </c>
    </row>
    <row r="2482" spans="3:15" x14ac:dyDescent="0.25">
      <c r="C2482" t="s">
        <v>481</v>
      </c>
      <c r="D2482" t="s">
        <v>176</v>
      </c>
      <c r="E2482">
        <v>200965</v>
      </c>
      <c r="H2482" t="s">
        <v>1325</v>
      </c>
      <c r="K2482">
        <v>0</v>
      </c>
      <c r="M2482">
        <v>0</v>
      </c>
      <c r="O2482">
        <v>0</v>
      </c>
    </row>
    <row r="2483" spans="3:15" x14ac:dyDescent="0.25">
      <c r="C2483" t="s">
        <v>481</v>
      </c>
      <c r="D2483" t="s">
        <v>176</v>
      </c>
      <c r="E2483">
        <v>200966</v>
      </c>
      <c r="H2483" t="s">
        <v>1326</v>
      </c>
      <c r="K2483">
        <v>0</v>
      </c>
      <c r="M2483">
        <v>0</v>
      </c>
      <c r="O2483">
        <v>0</v>
      </c>
    </row>
    <row r="2484" spans="3:15" x14ac:dyDescent="0.25">
      <c r="C2484" t="s">
        <v>481</v>
      </c>
      <c r="D2484" t="s">
        <v>176</v>
      </c>
      <c r="E2484">
        <v>200967</v>
      </c>
      <c r="H2484" t="s">
        <v>2015</v>
      </c>
      <c r="K2484">
        <v>0</v>
      </c>
      <c r="M2484">
        <v>0</v>
      </c>
      <c r="O2484">
        <v>0</v>
      </c>
    </row>
    <row r="2485" spans="3:15" x14ac:dyDescent="0.25">
      <c r="C2485" t="s">
        <v>481</v>
      </c>
      <c r="D2485" t="s">
        <v>176</v>
      </c>
      <c r="E2485">
        <v>200970</v>
      </c>
      <c r="H2485" t="s">
        <v>1310</v>
      </c>
      <c r="K2485">
        <v>0</v>
      </c>
      <c r="M2485">
        <v>0</v>
      </c>
      <c r="O2485">
        <v>0</v>
      </c>
    </row>
    <row r="2486" spans="3:15" x14ac:dyDescent="0.25">
      <c r="C2486" t="s">
        <v>481</v>
      </c>
      <c r="D2486" t="s">
        <v>176</v>
      </c>
      <c r="E2486">
        <v>200971</v>
      </c>
      <c r="H2486" t="s">
        <v>1311</v>
      </c>
      <c r="K2486">
        <v>0</v>
      </c>
      <c r="M2486">
        <v>0</v>
      </c>
      <c r="O2486">
        <v>0</v>
      </c>
    </row>
    <row r="2487" spans="3:15" x14ac:dyDescent="0.25">
      <c r="C2487" t="s">
        <v>481</v>
      </c>
      <c r="D2487" t="s">
        <v>176</v>
      </c>
      <c r="E2487">
        <v>200972</v>
      </c>
      <c r="H2487" t="s">
        <v>1312</v>
      </c>
      <c r="K2487">
        <v>0</v>
      </c>
      <c r="M2487">
        <v>0</v>
      </c>
      <c r="O2487">
        <v>0</v>
      </c>
    </row>
    <row r="2488" spans="3:15" x14ac:dyDescent="0.25">
      <c r="C2488" t="s">
        <v>481</v>
      </c>
      <c r="D2488" t="s">
        <v>176</v>
      </c>
      <c r="E2488">
        <v>200973</v>
      </c>
      <c r="H2488" t="s">
        <v>1313</v>
      </c>
      <c r="K2488">
        <v>0</v>
      </c>
      <c r="M2488">
        <v>0</v>
      </c>
      <c r="O2488">
        <v>0</v>
      </c>
    </row>
    <row r="2489" spans="3:15" x14ac:dyDescent="0.25">
      <c r="C2489" t="s">
        <v>481</v>
      </c>
      <c r="D2489" t="s">
        <v>176</v>
      </c>
      <c r="E2489">
        <v>200974</v>
      </c>
      <c r="H2489" t="s">
        <v>1314</v>
      </c>
      <c r="K2489">
        <v>0</v>
      </c>
      <c r="M2489">
        <v>0</v>
      </c>
      <c r="O2489">
        <v>0</v>
      </c>
    </row>
    <row r="2490" spans="3:15" x14ac:dyDescent="0.25">
      <c r="C2490" t="s">
        <v>481</v>
      </c>
      <c r="D2490" t="s">
        <v>176</v>
      </c>
      <c r="E2490">
        <v>200975</v>
      </c>
      <c r="H2490" t="s">
        <v>1315</v>
      </c>
      <c r="K2490">
        <v>0</v>
      </c>
      <c r="M2490">
        <v>0</v>
      </c>
      <c r="O2490">
        <v>0</v>
      </c>
    </row>
    <row r="2491" spans="3:15" x14ac:dyDescent="0.25">
      <c r="C2491" t="s">
        <v>481</v>
      </c>
      <c r="D2491" t="s">
        <v>176</v>
      </c>
      <c r="E2491">
        <v>200976</v>
      </c>
      <c r="H2491" t="s">
        <v>1316</v>
      </c>
      <c r="K2491">
        <v>0</v>
      </c>
      <c r="M2491">
        <v>0</v>
      </c>
      <c r="O2491">
        <v>0</v>
      </c>
    </row>
    <row r="2492" spans="3:15" x14ac:dyDescent="0.25">
      <c r="C2492" t="s">
        <v>481</v>
      </c>
      <c r="D2492" t="s">
        <v>176</v>
      </c>
      <c r="E2492">
        <v>200977</v>
      </c>
      <c r="H2492" t="s">
        <v>1317</v>
      </c>
      <c r="K2492">
        <v>0</v>
      </c>
      <c r="M2492">
        <v>0</v>
      </c>
      <c r="O2492">
        <v>0</v>
      </c>
    </row>
    <row r="2493" spans="3:15" x14ac:dyDescent="0.25">
      <c r="C2493" t="s">
        <v>481</v>
      </c>
      <c r="D2493" t="s">
        <v>176</v>
      </c>
      <c r="E2493">
        <v>200978</v>
      </c>
      <c r="H2493" t="s">
        <v>1327</v>
      </c>
      <c r="K2493">
        <v>0</v>
      </c>
      <c r="M2493">
        <v>0</v>
      </c>
      <c r="O2493">
        <v>0</v>
      </c>
    </row>
    <row r="2494" spans="3:15" x14ac:dyDescent="0.25">
      <c r="C2494" t="s">
        <v>481</v>
      </c>
      <c r="D2494" t="s">
        <v>176</v>
      </c>
      <c r="E2494">
        <v>200979</v>
      </c>
      <c r="H2494" t="s">
        <v>1319</v>
      </c>
      <c r="K2494">
        <v>0</v>
      </c>
      <c r="M2494">
        <v>0</v>
      </c>
      <c r="O2494">
        <v>0</v>
      </c>
    </row>
    <row r="2495" spans="3:15" x14ac:dyDescent="0.25">
      <c r="C2495" t="s">
        <v>481</v>
      </c>
      <c r="D2495" t="s">
        <v>176</v>
      </c>
      <c r="E2495">
        <v>200980</v>
      </c>
      <c r="H2495" t="s">
        <v>1320</v>
      </c>
      <c r="K2495">
        <v>0</v>
      </c>
      <c r="M2495">
        <v>0</v>
      </c>
      <c r="O2495">
        <v>0</v>
      </c>
    </row>
    <row r="2496" spans="3:15" x14ac:dyDescent="0.25">
      <c r="C2496" t="s">
        <v>481</v>
      </c>
      <c r="D2496" t="s">
        <v>176</v>
      </c>
      <c r="E2496">
        <v>200981</v>
      </c>
      <c r="H2496" t="s">
        <v>1321</v>
      </c>
      <c r="K2496">
        <v>0</v>
      </c>
      <c r="M2496">
        <v>0</v>
      </c>
      <c r="O2496">
        <v>0</v>
      </c>
    </row>
    <row r="2497" spans="3:15" x14ac:dyDescent="0.25">
      <c r="C2497" t="s">
        <v>481</v>
      </c>
      <c r="D2497" t="s">
        <v>176</v>
      </c>
      <c r="E2497">
        <v>200982</v>
      </c>
      <c r="H2497" t="s">
        <v>1322</v>
      </c>
      <c r="K2497">
        <v>0</v>
      </c>
      <c r="M2497">
        <v>0</v>
      </c>
      <c r="O2497">
        <v>0</v>
      </c>
    </row>
    <row r="2498" spans="3:15" x14ac:dyDescent="0.25">
      <c r="C2498" t="s">
        <v>481</v>
      </c>
      <c r="D2498" t="s">
        <v>176</v>
      </c>
      <c r="E2498">
        <v>200983</v>
      </c>
      <c r="H2498" t="s">
        <v>1323</v>
      </c>
      <c r="K2498">
        <v>0</v>
      </c>
      <c r="M2498">
        <v>0</v>
      </c>
      <c r="O2498">
        <v>0</v>
      </c>
    </row>
    <row r="2499" spans="3:15" x14ac:dyDescent="0.25">
      <c r="C2499" t="s">
        <v>481</v>
      </c>
      <c r="D2499" t="s">
        <v>176</v>
      </c>
      <c r="E2499">
        <v>200984</v>
      </c>
      <c r="H2499" t="s">
        <v>1324</v>
      </c>
      <c r="K2499">
        <v>0</v>
      </c>
      <c r="M2499">
        <v>0</v>
      </c>
      <c r="O2499">
        <v>0</v>
      </c>
    </row>
    <row r="2500" spans="3:15" x14ac:dyDescent="0.25">
      <c r="C2500" t="s">
        <v>481</v>
      </c>
      <c r="D2500" t="s">
        <v>176</v>
      </c>
      <c r="E2500">
        <v>200985</v>
      </c>
      <c r="H2500" t="s">
        <v>1325</v>
      </c>
      <c r="K2500">
        <v>0</v>
      </c>
      <c r="M2500">
        <v>0</v>
      </c>
      <c r="O2500">
        <v>0</v>
      </c>
    </row>
    <row r="2501" spans="3:15" x14ac:dyDescent="0.25">
      <c r="C2501" t="s">
        <v>481</v>
      </c>
      <c r="D2501" t="s">
        <v>176</v>
      </c>
      <c r="E2501">
        <v>200986</v>
      </c>
      <c r="H2501" t="s">
        <v>1326</v>
      </c>
      <c r="K2501">
        <v>0</v>
      </c>
      <c r="M2501">
        <v>0</v>
      </c>
      <c r="O2501">
        <v>0</v>
      </c>
    </row>
    <row r="2502" spans="3:15" x14ac:dyDescent="0.25">
      <c r="C2502" t="s">
        <v>481</v>
      </c>
      <c r="D2502" t="s">
        <v>176</v>
      </c>
      <c r="E2502">
        <v>200987</v>
      </c>
      <c r="H2502" t="s">
        <v>2016</v>
      </c>
      <c r="K2502">
        <v>0</v>
      </c>
      <c r="M2502">
        <v>0</v>
      </c>
      <c r="O2502">
        <v>0</v>
      </c>
    </row>
    <row r="2503" spans="3:15" x14ac:dyDescent="0.25">
      <c r="C2503" t="s">
        <v>481</v>
      </c>
      <c r="D2503" t="s">
        <v>176</v>
      </c>
      <c r="E2503">
        <v>200988</v>
      </c>
      <c r="H2503" t="s">
        <v>2017</v>
      </c>
      <c r="K2503">
        <v>0</v>
      </c>
      <c r="M2503">
        <v>0</v>
      </c>
      <c r="O2503">
        <v>0</v>
      </c>
    </row>
    <row r="2504" spans="3:15" x14ac:dyDescent="0.25">
      <c r="C2504" t="s">
        <v>481</v>
      </c>
      <c r="D2504" t="s">
        <v>176</v>
      </c>
      <c r="E2504">
        <v>200989</v>
      </c>
      <c r="H2504" t="s">
        <v>2018</v>
      </c>
      <c r="K2504">
        <v>0</v>
      </c>
      <c r="M2504">
        <v>0</v>
      </c>
      <c r="O2504">
        <v>0</v>
      </c>
    </row>
    <row r="2505" spans="3:15" x14ac:dyDescent="0.25">
      <c r="C2505" t="s">
        <v>481</v>
      </c>
      <c r="D2505" t="s">
        <v>176</v>
      </c>
      <c r="E2505">
        <v>200990</v>
      </c>
      <c r="H2505" t="s">
        <v>2019</v>
      </c>
      <c r="K2505">
        <v>0</v>
      </c>
      <c r="M2505">
        <v>0</v>
      </c>
      <c r="O2505">
        <v>0</v>
      </c>
    </row>
    <row r="2506" spans="3:15" x14ac:dyDescent="0.25">
      <c r="C2506" t="s">
        <v>481</v>
      </c>
      <c r="D2506" t="s">
        <v>176</v>
      </c>
      <c r="E2506">
        <v>201000</v>
      </c>
      <c r="H2506" t="s">
        <v>1328</v>
      </c>
      <c r="K2506">
        <v>0</v>
      </c>
      <c r="M2506">
        <v>0</v>
      </c>
      <c r="O2506">
        <v>0</v>
      </c>
    </row>
    <row r="2507" spans="3:15" x14ac:dyDescent="0.25">
      <c r="C2507" t="s">
        <v>481</v>
      </c>
      <c r="D2507" t="s">
        <v>176</v>
      </c>
      <c r="E2507">
        <v>201001</v>
      </c>
      <c r="H2507" t="s">
        <v>1329</v>
      </c>
      <c r="K2507">
        <v>0</v>
      </c>
      <c r="M2507">
        <v>0</v>
      </c>
      <c r="O2507">
        <v>0</v>
      </c>
    </row>
    <row r="2508" spans="3:15" x14ac:dyDescent="0.25">
      <c r="C2508" t="s">
        <v>481</v>
      </c>
      <c r="D2508" t="s">
        <v>176</v>
      </c>
      <c r="E2508">
        <v>201002</v>
      </c>
      <c r="H2508" t="s">
        <v>1330</v>
      </c>
      <c r="K2508">
        <v>0</v>
      </c>
      <c r="M2508">
        <v>0</v>
      </c>
      <c r="O2508">
        <v>0</v>
      </c>
    </row>
    <row r="2509" spans="3:15" x14ac:dyDescent="0.25">
      <c r="C2509" t="s">
        <v>481</v>
      </c>
      <c r="D2509" t="s">
        <v>176</v>
      </c>
      <c r="E2509">
        <v>201003</v>
      </c>
      <c r="H2509" t="s">
        <v>1331</v>
      </c>
      <c r="K2509">
        <v>0</v>
      </c>
      <c r="M2509">
        <v>0</v>
      </c>
      <c r="O2509">
        <v>0</v>
      </c>
    </row>
    <row r="2510" spans="3:15" x14ac:dyDescent="0.25">
      <c r="C2510" t="s">
        <v>481</v>
      </c>
      <c r="D2510" t="s">
        <v>176</v>
      </c>
      <c r="E2510">
        <v>201004</v>
      </c>
      <c r="H2510" t="s">
        <v>1332</v>
      </c>
      <c r="K2510">
        <v>0</v>
      </c>
      <c r="M2510">
        <v>0</v>
      </c>
      <c r="O2510">
        <v>0</v>
      </c>
    </row>
    <row r="2511" spans="3:15" x14ac:dyDescent="0.25">
      <c r="C2511" t="s">
        <v>481</v>
      </c>
      <c r="D2511" t="s">
        <v>176</v>
      </c>
      <c r="E2511">
        <v>201005</v>
      </c>
      <c r="H2511" t="s">
        <v>1333</v>
      </c>
      <c r="K2511">
        <v>0</v>
      </c>
      <c r="M2511">
        <v>0</v>
      </c>
      <c r="O2511">
        <v>0</v>
      </c>
    </row>
    <row r="2512" spans="3:15" x14ac:dyDescent="0.25">
      <c r="C2512" t="s">
        <v>481</v>
      </c>
      <c r="D2512" t="s">
        <v>176</v>
      </c>
      <c r="E2512">
        <v>201006</v>
      </c>
      <c r="H2512" t="s">
        <v>2020</v>
      </c>
      <c r="K2512">
        <v>0</v>
      </c>
      <c r="M2512">
        <v>0</v>
      </c>
      <c r="O2512">
        <v>0</v>
      </c>
    </row>
    <row r="2513" spans="3:17" x14ac:dyDescent="0.25">
      <c r="C2513" t="s">
        <v>481</v>
      </c>
      <c r="D2513" t="s">
        <v>176</v>
      </c>
      <c r="E2513">
        <v>201009</v>
      </c>
      <c r="H2513" t="s">
        <v>2021</v>
      </c>
      <c r="K2513">
        <v>0</v>
      </c>
      <c r="M2513">
        <v>0</v>
      </c>
      <c r="O2513">
        <v>0</v>
      </c>
    </row>
    <row r="2514" spans="3:17" x14ac:dyDescent="0.25">
      <c r="C2514" t="s">
        <v>481</v>
      </c>
      <c r="D2514" t="s">
        <v>176</v>
      </c>
      <c r="E2514">
        <v>201010</v>
      </c>
      <c r="H2514" t="s">
        <v>2022</v>
      </c>
      <c r="K2514">
        <v>0</v>
      </c>
      <c r="M2514">
        <v>0</v>
      </c>
      <c r="O2514">
        <v>0</v>
      </c>
    </row>
    <row r="2515" spans="3:17" x14ac:dyDescent="0.25">
      <c r="C2515" t="s">
        <v>481</v>
      </c>
      <c r="D2515" t="s">
        <v>176</v>
      </c>
      <c r="E2515">
        <v>201011</v>
      </c>
      <c r="H2515" t="s">
        <v>2023</v>
      </c>
      <c r="K2515">
        <v>0</v>
      </c>
      <c r="M2515">
        <v>0</v>
      </c>
      <c r="O2515">
        <v>0</v>
      </c>
    </row>
    <row r="2516" spans="3:17" x14ac:dyDescent="0.25">
      <c r="C2516" t="s">
        <v>481</v>
      </c>
      <c r="D2516" t="s">
        <v>176</v>
      </c>
      <c r="E2516">
        <v>201012</v>
      </c>
      <c r="H2516" t="s">
        <v>2024</v>
      </c>
      <c r="K2516">
        <v>0</v>
      </c>
      <c r="M2516">
        <v>0</v>
      </c>
      <c r="O2516">
        <v>0</v>
      </c>
    </row>
    <row r="2517" spans="3:17" x14ac:dyDescent="0.25">
      <c r="C2517" t="s">
        <v>481</v>
      </c>
      <c r="D2517" t="s">
        <v>176</v>
      </c>
      <c r="E2517">
        <v>201013</v>
      </c>
      <c r="H2517" t="s">
        <v>597</v>
      </c>
      <c r="K2517" s="40">
        <v>-162348.4</v>
      </c>
      <c r="M2517" s="40">
        <v>-37263.11</v>
      </c>
      <c r="O2517" s="40">
        <v>-125085.29</v>
      </c>
      <c r="Q2517">
        <v>-335.7</v>
      </c>
    </row>
    <row r="2518" spans="3:17" x14ac:dyDescent="0.25">
      <c r="C2518" t="s">
        <v>481</v>
      </c>
      <c r="D2518" t="s">
        <v>176</v>
      </c>
      <c r="E2518">
        <v>201014</v>
      </c>
      <c r="H2518" t="s">
        <v>598</v>
      </c>
      <c r="K2518" s="40">
        <v>-243522.62</v>
      </c>
      <c r="M2518" s="40">
        <v>-55894.66</v>
      </c>
      <c r="O2518" s="40">
        <v>-187627.96</v>
      </c>
      <c r="Q2518">
        <v>-335.7</v>
      </c>
    </row>
    <row r="2519" spans="3:17" x14ac:dyDescent="0.25">
      <c r="C2519" t="s">
        <v>481</v>
      </c>
      <c r="D2519" t="s">
        <v>176</v>
      </c>
      <c r="E2519">
        <v>201020</v>
      </c>
      <c r="H2519" t="s">
        <v>599</v>
      </c>
      <c r="K2519" s="40">
        <v>-803311.64</v>
      </c>
      <c r="M2519" s="40">
        <v>-815610.4</v>
      </c>
      <c r="O2519" s="40">
        <v>12298.76</v>
      </c>
      <c r="Q2519">
        <v>1.5</v>
      </c>
    </row>
    <row r="2520" spans="3:17" x14ac:dyDescent="0.25">
      <c r="C2520" t="s">
        <v>481</v>
      </c>
      <c r="D2520" t="s">
        <v>176</v>
      </c>
      <c r="E2520">
        <v>201021</v>
      </c>
      <c r="H2520" t="s">
        <v>600</v>
      </c>
      <c r="K2520" s="40">
        <v>-2839123.56</v>
      </c>
      <c r="M2520" s="40">
        <v>-2863829.18</v>
      </c>
      <c r="O2520" s="40">
        <v>24705.62</v>
      </c>
      <c r="Q2520">
        <v>0.9</v>
      </c>
    </row>
    <row r="2521" spans="3:17" x14ac:dyDescent="0.25">
      <c r="C2521" t="s">
        <v>481</v>
      </c>
      <c r="D2521" t="s">
        <v>176</v>
      </c>
      <c r="E2521">
        <v>201022</v>
      </c>
      <c r="H2521" t="s">
        <v>601</v>
      </c>
      <c r="K2521" s="40">
        <v>-840872.41</v>
      </c>
      <c r="M2521" s="40">
        <v>-850711.45</v>
      </c>
      <c r="O2521" s="40">
        <v>9839.0400000000009</v>
      </c>
      <c r="Q2521">
        <v>1.2</v>
      </c>
    </row>
    <row r="2522" spans="3:17" x14ac:dyDescent="0.25">
      <c r="C2522" t="s">
        <v>481</v>
      </c>
      <c r="D2522" t="s">
        <v>176</v>
      </c>
      <c r="E2522">
        <v>201023</v>
      </c>
      <c r="H2522" t="s">
        <v>2025</v>
      </c>
      <c r="K2522">
        <v>0</v>
      </c>
      <c r="M2522">
        <v>0</v>
      </c>
      <c r="O2522">
        <v>0</v>
      </c>
    </row>
    <row r="2523" spans="3:17" x14ac:dyDescent="0.25">
      <c r="C2523" t="s">
        <v>481</v>
      </c>
      <c r="D2523" t="s">
        <v>176</v>
      </c>
      <c r="E2523">
        <v>201024</v>
      </c>
      <c r="H2523" t="s">
        <v>602</v>
      </c>
      <c r="K2523" s="40">
        <v>-13614.37</v>
      </c>
      <c r="M2523" s="40">
        <v>-13728.69</v>
      </c>
      <c r="O2523">
        <v>114.32</v>
      </c>
      <c r="Q2523">
        <v>0.8</v>
      </c>
    </row>
    <row r="2524" spans="3:17" x14ac:dyDescent="0.25">
      <c r="C2524" t="s">
        <v>481</v>
      </c>
      <c r="D2524" t="s">
        <v>176</v>
      </c>
      <c r="E2524">
        <v>201025</v>
      </c>
      <c r="H2524" t="s">
        <v>2026</v>
      </c>
      <c r="K2524">
        <v>0</v>
      </c>
      <c r="M2524">
        <v>0</v>
      </c>
      <c r="O2524">
        <v>0</v>
      </c>
    </row>
    <row r="2525" spans="3:17" x14ac:dyDescent="0.25">
      <c r="C2525" t="s">
        <v>481</v>
      </c>
      <c r="D2525" t="s">
        <v>176</v>
      </c>
      <c r="E2525">
        <v>201030</v>
      </c>
      <c r="H2525" t="s">
        <v>2027</v>
      </c>
      <c r="K2525">
        <v>0</v>
      </c>
      <c r="M2525">
        <v>0</v>
      </c>
      <c r="O2525">
        <v>0</v>
      </c>
    </row>
    <row r="2526" spans="3:17" x14ac:dyDescent="0.25">
      <c r="C2526" t="s">
        <v>481</v>
      </c>
      <c r="D2526" t="s">
        <v>176</v>
      </c>
      <c r="E2526">
        <v>201031</v>
      </c>
      <c r="H2526" t="s">
        <v>2028</v>
      </c>
      <c r="K2526">
        <v>0</v>
      </c>
      <c r="M2526">
        <v>0</v>
      </c>
      <c r="O2526">
        <v>0</v>
      </c>
    </row>
    <row r="2527" spans="3:17" x14ac:dyDescent="0.25">
      <c r="C2527" t="s">
        <v>481</v>
      </c>
      <c r="D2527" t="s">
        <v>176</v>
      </c>
      <c r="E2527">
        <v>201032</v>
      </c>
      <c r="H2527" t="s">
        <v>2029</v>
      </c>
      <c r="K2527">
        <v>0</v>
      </c>
      <c r="M2527">
        <v>0</v>
      </c>
      <c r="O2527">
        <v>0</v>
      </c>
    </row>
    <row r="2528" spans="3:17" x14ac:dyDescent="0.25">
      <c r="C2528" t="s">
        <v>481</v>
      </c>
      <c r="D2528" t="s">
        <v>176</v>
      </c>
      <c r="E2528">
        <v>201033</v>
      </c>
      <c r="H2528" t="s">
        <v>2030</v>
      </c>
      <c r="K2528">
        <v>0</v>
      </c>
      <c r="M2528">
        <v>0</v>
      </c>
      <c r="O2528">
        <v>0</v>
      </c>
    </row>
    <row r="2529" spans="3:15" x14ac:dyDescent="0.25">
      <c r="C2529" t="s">
        <v>481</v>
      </c>
      <c r="D2529" t="s">
        <v>176</v>
      </c>
      <c r="E2529">
        <v>201034</v>
      </c>
      <c r="H2529" t="s">
        <v>2031</v>
      </c>
      <c r="K2529">
        <v>0</v>
      </c>
      <c r="M2529">
        <v>0</v>
      </c>
      <c r="O2529">
        <v>0</v>
      </c>
    </row>
    <row r="2530" spans="3:15" x14ac:dyDescent="0.25">
      <c r="C2530" t="s">
        <v>481</v>
      </c>
      <c r="D2530" t="s">
        <v>176</v>
      </c>
      <c r="E2530">
        <v>201035</v>
      </c>
      <c r="H2530" t="s">
        <v>2032</v>
      </c>
      <c r="K2530">
        <v>0</v>
      </c>
      <c r="M2530">
        <v>0</v>
      </c>
      <c r="O2530">
        <v>0</v>
      </c>
    </row>
    <row r="2531" spans="3:15" x14ac:dyDescent="0.25">
      <c r="C2531" t="s">
        <v>481</v>
      </c>
      <c r="D2531" t="s">
        <v>176</v>
      </c>
      <c r="E2531">
        <v>201036</v>
      </c>
      <c r="H2531" t="s">
        <v>2033</v>
      </c>
      <c r="K2531">
        <v>0</v>
      </c>
      <c r="M2531">
        <v>0</v>
      </c>
      <c r="O2531">
        <v>0</v>
      </c>
    </row>
    <row r="2532" spans="3:15" x14ac:dyDescent="0.25">
      <c r="C2532" t="s">
        <v>481</v>
      </c>
      <c r="D2532" t="s">
        <v>176</v>
      </c>
      <c r="E2532">
        <v>201037</v>
      </c>
      <c r="H2532" t="s">
        <v>2034</v>
      </c>
      <c r="K2532">
        <v>0</v>
      </c>
      <c r="M2532">
        <v>0</v>
      </c>
      <c r="O2532">
        <v>0</v>
      </c>
    </row>
    <row r="2533" spans="3:15" x14ac:dyDescent="0.25">
      <c r="C2533" t="s">
        <v>481</v>
      </c>
      <c r="D2533" t="s">
        <v>176</v>
      </c>
      <c r="E2533">
        <v>201038</v>
      </c>
      <c r="H2533" t="s">
        <v>2035</v>
      </c>
      <c r="K2533">
        <v>0</v>
      </c>
      <c r="M2533">
        <v>0</v>
      </c>
      <c r="O2533">
        <v>0</v>
      </c>
    </row>
    <row r="2534" spans="3:15" x14ac:dyDescent="0.25">
      <c r="C2534" t="s">
        <v>481</v>
      </c>
      <c r="D2534" t="s">
        <v>176</v>
      </c>
      <c r="E2534">
        <v>201039</v>
      </c>
      <c r="H2534" t="s">
        <v>2036</v>
      </c>
      <c r="K2534">
        <v>0</v>
      </c>
      <c r="M2534">
        <v>0</v>
      </c>
      <c r="O2534">
        <v>0</v>
      </c>
    </row>
    <row r="2535" spans="3:15" x14ac:dyDescent="0.25">
      <c r="C2535" t="s">
        <v>481</v>
      </c>
      <c r="D2535" t="s">
        <v>176</v>
      </c>
      <c r="E2535">
        <v>201040</v>
      </c>
      <c r="H2535" t="s">
        <v>2037</v>
      </c>
      <c r="K2535">
        <v>0</v>
      </c>
      <c r="M2535">
        <v>0</v>
      </c>
      <c r="O2535">
        <v>0</v>
      </c>
    </row>
    <row r="2536" spans="3:15" x14ac:dyDescent="0.25">
      <c r="C2536" t="s">
        <v>481</v>
      </c>
      <c r="D2536" t="s">
        <v>176</v>
      </c>
      <c r="E2536">
        <v>201041</v>
      </c>
      <c r="H2536" t="s">
        <v>2038</v>
      </c>
      <c r="K2536">
        <v>0</v>
      </c>
      <c r="M2536">
        <v>0</v>
      </c>
      <c r="O2536">
        <v>0</v>
      </c>
    </row>
    <row r="2537" spans="3:15" x14ac:dyDescent="0.25">
      <c r="C2537" t="s">
        <v>481</v>
      </c>
      <c r="D2537" t="s">
        <v>176</v>
      </c>
      <c r="E2537">
        <v>201042</v>
      </c>
      <c r="H2537" t="s">
        <v>2039</v>
      </c>
      <c r="K2537">
        <v>0</v>
      </c>
      <c r="M2537">
        <v>0</v>
      </c>
      <c r="O2537">
        <v>0</v>
      </c>
    </row>
    <row r="2538" spans="3:15" x14ac:dyDescent="0.25">
      <c r="C2538" t="s">
        <v>481</v>
      </c>
      <c r="D2538" t="s">
        <v>176</v>
      </c>
      <c r="E2538">
        <v>201043</v>
      </c>
      <c r="H2538" t="s">
        <v>2040</v>
      </c>
      <c r="K2538">
        <v>0</v>
      </c>
      <c r="M2538">
        <v>0</v>
      </c>
      <c r="O2538">
        <v>0</v>
      </c>
    </row>
    <row r="2539" spans="3:15" x14ac:dyDescent="0.25">
      <c r="C2539" t="s">
        <v>481</v>
      </c>
      <c r="D2539" t="s">
        <v>176</v>
      </c>
      <c r="E2539">
        <v>201044</v>
      </c>
      <c r="H2539" t="s">
        <v>2041</v>
      </c>
      <c r="K2539">
        <v>0</v>
      </c>
      <c r="M2539">
        <v>0</v>
      </c>
      <c r="O2539">
        <v>0</v>
      </c>
    </row>
    <row r="2540" spans="3:15" x14ac:dyDescent="0.25">
      <c r="C2540" t="s">
        <v>481</v>
      </c>
      <c r="D2540" t="s">
        <v>176</v>
      </c>
      <c r="E2540">
        <v>201045</v>
      </c>
      <c r="H2540" t="s">
        <v>2042</v>
      </c>
      <c r="K2540">
        <v>0</v>
      </c>
      <c r="M2540">
        <v>0</v>
      </c>
      <c r="O2540">
        <v>0</v>
      </c>
    </row>
    <row r="2541" spans="3:15" x14ac:dyDescent="0.25">
      <c r="C2541" t="s">
        <v>481</v>
      </c>
      <c r="D2541" t="s">
        <v>176</v>
      </c>
      <c r="E2541">
        <v>201046</v>
      </c>
      <c r="H2541" t="s">
        <v>2043</v>
      </c>
      <c r="K2541">
        <v>0</v>
      </c>
      <c r="M2541">
        <v>0</v>
      </c>
      <c r="O2541">
        <v>0</v>
      </c>
    </row>
    <row r="2542" spans="3:15" x14ac:dyDescent="0.25">
      <c r="C2542" t="s">
        <v>481</v>
      </c>
      <c r="D2542" t="s">
        <v>176</v>
      </c>
      <c r="E2542">
        <v>201047</v>
      </c>
      <c r="H2542" t="s">
        <v>2044</v>
      </c>
      <c r="K2542">
        <v>0</v>
      </c>
      <c r="M2542">
        <v>0</v>
      </c>
      <c r="O2542">
        <v>0</v>
      </c>
    </row>
    <row r="2543" spans="3:15" x14ac:dyDescent="0.25">
      <c r="C2543" t="s">
        <v>481</v>
      </c>
      <c r="D2543" t="s">
        <v>176</v>
      </c>
      <c r="E2543">
        <v>201048</v>
      </c>
      <c r="H2543" t="s">
        <v>2045</v>
      </c>
      <c r="K2543">
        <v>0</v>
      </c>
      <c r="M2543">
        <v>0</v>
      </c>
      <c r="O2543">
        <v>0</v>
      </c>
    </row>
    <row r="2544" spans="3:15" x14ac:dyDescent="0.25">
      <c r="C2544" t="s">
        <v>481</v>
      </c>
      <c r="D2544" t="s">
        <v>176</v>
      </c>
      <c r="E2544">
        <v>201049</v>
      </c>
      <c r="H2544" t="s">
        <v>2046</v>
      </c>
      <c r="K2544">
        <v>0</v>
      </c>
      <c r="M2544">
        <v>0</v>
      </c>
      <c r="O2544">
        <v>0</v>
      </c>
    </row>
    <row r="2545" spans="3:17" x14ac:dyDescent="0.25">
      <c r="C2545" t="s">
        <v>481</v>
      </c>
      <c r="D2545" t="s">
        <v>176</v>
      </c>
      <c r="E2545">
        <v>201050</v>
      </c>
      <c r="H2545" t="s">
        <v>2047</v>
      </c>
      <c r="K2545">
        <v>0</v>
      </c>
      <c r="M2545">
        <v>0</v>
      </c>
      <c r="O2545">
        <v>0</v>
      </c>
    </row>
    <row r="2546" spans="3:17" x14ac:dyDescent="0.25">
      <c r="C2546" t="s">
        <v>481</v>
      </c>
      <c r="D2546" t="s">
        <v>176</v>
      </c>
      <c r="E2546">
        <v>201051</v>
      </c>
      <c r="H2546" t="s">
        <v>2048</v>
      </c>
      <c r="K2546">
        <v>0</v>
      </c>
      <c r="M2546">
        <v>0</v>
      </c>
      <c r="O2546">
        <v>0</v>
      </c>
    </row>
    <row r="2547" spans="3:17" x14ac:dyDescent="0.25">
      <c r="C2547" t="s">
        <v>481</v>
      </c>
      <c r="D2547" t="s">
        <v>176</v>
      </c>
      <c r="E2547">
        <v>201052</v>
      </c>
      <c r="H2547" t="s">
        <v>2049</v>
      </c>
      <c r="K2547">
        <v>0</v>
      </c>
      <c r="M2547">
        <v>0</v>
      </c>
      <c r="O2547">
        <v>0</v>
      </c>
    </row>
    <row r="2548" spans="3:17" x14ac:dyDescent="0.25">
      <c r="C2548" t="s">
        <v>481</v>
      </c>
      <c r="D2548" t="s">
        <v>176</v>
      </c>
      <c r="E2548">
        <v>201053</v>
      </c>
      <c r="H2548" t="s">
        <v>2050</v>
      </c>
      <c r="K2548">
        <v>0</v>
      </c>
      <c r="M2548">
        <v>0</v>
      </c>
      <c r="O2548">
        <v>0</v>
      </c>
    </row>
    <row r="2549" spans="3:17" x14ac:dyDescent="0.25">
      <c r="C2549" t="s">
        <v>481</v>
      </c>
      <c r="D2549" t="s">
        <v>176</v>
      </c>
      <c r="E2549">
        <v>201054</v>
      </c>
      <c r="H2549" t="s">
        <v>2051</v>
      </c>
      <c r="K2549">
        <v>0</v>
      </c>
      <c r="M2549">
        <v>0</v>
      </c>
      <c r="O2549">
        <v>0</v>
      </c>
    </row>
    <row r="2550" spans="3:17" x14ac:dyDescent="0.25">
      <c r="C2550" t="s">
        <v>481</v>
      </c>
      <c r="D2550" t="s">
        <v>176</v>
      </c>
      <c r="E2550">
        <v>201055</v>
      </c>
      <c r="H2550" t="s">
        <v>2052</v>
      </c>
      <c r="K2550">
        <v>0</v>
      </c>
      <c r="M2550">
        <v>0</v>
      </c>
      <c r="O2550">
        <v>0</v>
      </c>
    </row>
    <row r="2551" spans="3:17" x14ac:dyDescent="0.25">
      <c r="C2551" t="s">
        <v>481</v>
      </c>
      <c r="D2551" t="s">
        <v>176</v>
      </c>
      <c r="E2551">
        <v>201056</v>
      </c>
      <c r="H2551" t="s">
        <v>2053</v>
      </c>
      <c r="K2551">
        <v>0</v>
      </c>
      <c r="M2551">
        <v>0</v>
      </c>
      <c r="O2551">
        <v>0</v>
      </c>
    </row>
    <row r="2552" spans="3:17" x14ac:dyDescent="0.25">
      <c r="C2552" t="s">
        <v>481</v>
      </c>
      <c r="D2552" t="s">
        <v>176</v>
      </c>
      <c r="E2552">
        <v>201057</v>
      </c>
      <c r="H2552" t="s">
        <v>603</v>
      </c>
      <c r="K2552" s="40">
        <v>-592919.84</v>
      </c>
      <c r="M2552" s="40">
        <v>-135510.07</v>
      </c>
      <c r="O2552" s="40">
        <v>-457409.77</v>
      </c>
      <c r="Q2552">
        <v>-337.5</v>
      </c>
    </row>
    <row r="2553" spans="3:17" x14ac:dyDescent="0.25">
      <c r="C2553" t="s">
        <v>481</v>
      </c>
      <c r="D2553" t="s">
        <v>176</v>
      </c>
      <c r="E2553">
        <v>202001</v>
      </c>
      <c r="H2553" t="s">
        <v>1334</v>
      </c>
      <c r="K2553">
        <v>0</v>
      </c>
      <c r="M2553">
        <v>0</v>
      </c>
      <c r="O2553">
        <v>0</v>
      </c>
    </row>
    <row r="2554" spans="3:17" x14ac:dyDescent="0.25">
      <c r="C2554" t="s">
        <v>481</v>
      </c>
      <c r="D2554" t="s">
        <v>176</v>
      </c>
      <c r="E2554">
        <v>202002</v>
      </c>
      <c r="H2554" t="s">
        <v>1334</v>
      </c>
      <c r="K2554">
        <v>0</v>
      </c>
      <c r="M2554">
        <v>0</v>
      </c>
      <c r="O2554">
        <v>0</v>
      </c>
    </row>
    <row r="2555" spans="3:17" x14ac:dyDescent="0.25">
      <c r="C2555" t="s">
        <v>481</v>
      </c>
      <c r="D2555" t="s">
        <v>176</v>
      </c>
      <c r="E2555">
        <v>203000</v>
      </c>
      <c r="H2555" t="s">
        <v>604</v>
      </c>
      <c r="K2555" s="40">
        <v>-7607781.2199999997</v>
      </c>
      <c r="M2555" s="40">
        <v>-40811836.159999996</v>
      </c>
      <c r="O2555" s="40">
        <v>33204054.940000001</v>
      </c>
      <c r="Q2555">
        <v>81.400000000000006</v>
      </c>
    </row>
    <row r="2556" spans="3:17" x14ac:dyDescent="0.25">
      <c r="C2556" t="s">
        <v>481</v>
      </c>
      <c r="D2556" t="s">
        <v>176</v>
      </c>
      <c r="E2556">
        <v>203001</v>
      </c>
      <c r="H2556" t="s">
        <v>2054</v>
      </c>
      <c r="K2556">
        <v>0</v>
      </c>
      <c r="M2556">
        <v>0</v>
      </c>
      <c r="O2556">
        <v>0</v>
      </c>
    </row>
    <row r="2557" spans="3:17" x14ac:dyDescent="0.25">
      <c r="C2557" t="s">
        <v>481</v>
      </c>
      <c r="D2557" t="s">
        <v>176</v>
      </c>
      <c r="E2557">
        <v>203002</v>
      </c>
      <c r="H2557" t="s">
        <v>2055</v>
      </c>
      <c r="K2557">
        <v>0</v>
      </c>
      <c r="M2557">
        <v>0</v>
      </c>
      <c r="O2557">
        <v>0</v>
      </c>
    </row>
    <row r="2558" spans="3:17" x14ac:dyDescent="0.25">
      <c r="C2558" t="s">
        <v>481</v>
      </c>
      <c r="D2558" t="s">
        <v>176</v>
      </c>
      <c r="E2558">
        <v>203003</v>
      </c>
      <c r="H2558" t="s">
        <v>2056</v>
      </c>
      <c r="K2558">
        <v>0</v>
      </c>
      <c r="M2558">
        <v>0</v>
      </c>
      <c r="O2558">
        <v>0</v>
      </c>
    </row>
    <row r="2559" spans="3:17" x14ac:dyDescent="0.25">
      <c r="C2559" t="s">
        <v>481</v>
      </c>
      <c r="D2559" t="s">
        <v>176</v>
      </c>
      <c r="E2559">
        <v>203004</v>
      </c>
      <c r="H2559" t="s">
        <v>2057</v>
      </c>
      <c r="K2559">
        <v>0</v>
      </c>
      <c r="M2559">
        <v>0</v>
      </c>
      <c r="O2559">
        <v>0</v>
      </c>
    </row>
    <row r="2560" spans="3:17" x14ac:dyDescent="0.25">
      <c r="C2560" t="s">
        <v>481</v>
      </c>
      <c r="D2560" t="s">
        <v>176</v>
      </c>
      <c r="E2560">
        <v>240003</v>
      </c>
      <c r="H2560" t="s">
        <v>605</v>
      </c>
      <c r="K2560" s="40">
        <v>-18185079.609999999</v>
      </c>
      <c r="M2560" s="40">
        <v>-28460168.940000001</v>
      </c>
      <c r="O2560" s="40">
        <v>10275089.33</v>
      </c>
      <c r="Q2560">
        <v>36.1</v>
      </c>
    </row>
    <row r="2561" spans="3:15" x14ac:dyDescent="0.25">
      <c r="C2561" t="s">
        <v>481</v>
      </c>
      <c r="D2561" t="s">
        <v>176</v>
      </c>
      <c r="E2561">
        <v>240007</v>
      </c>
      <c r="H2561" t="s">
        <v>2058</v>
      </c>
      <c r="K2561">
        <v>0</v>
      </c>
      <c r="M2561">
        <v>0</v>
      </c>
      <c r="O2561">
        <v>0</v>
      </c>
    </row>
    <row r="2562" spans="3:15" x14ac:dyDescent="0.25">
      <c r="C2562" t="s">
        <v>481</v>
      </c>
      <c r="D2562" t="s">
        <v>176</v>
      </c>
      <c r="E2562">
        <v>240011</v>
      </c>
      <c r="H2562" t="s">
        <v>2059</v>
      </c>
      <c r="K2562">
        <v>0</v>
      </c>
      <c r="M2562">
        <v>0</v>
      </c>
      <c r="O2562">
        <v>0</v>
      </c>
    </row>
    <row r="2563" spans="3:15" x14ac:dyDescent="0.25">
      <c r="C2563" t="s">
        <v>481</v>
      </c>
      <c r="D2563" t="s">
        <v>176</v>
      </c>
      <c r="E2563">
        <v>240019</v>
      </c>
      <c r="H2563" t="s">
        <v>2060</v>
      </c>
      <c r="K2563">
        <v>0</v>
      </c>
      <c r="M2563">
        <v>0</v>
      </c>
      <c r="O2563">
        <v>0</v>
      </c>
    </row>
    <row r="2564" spans="3:15" x14ac:dyDescent="0.25">
      <c r="C2564" t="s">
        <v>481</v>
      </c>
      <c r="D2564" t="s">
        <v>176</v>
      </c>
      <c r="E2564">
        <v>240025</v>
      </c>
      <c r="H2564" t="s">
        <v>2061</v>
      </c>
      <c r="K2564">
        <v>0</v>
      </c>
      <c r="M2564">
        <v>0</v>
      </c>
      <c r="O2564">
        <v>0</v>
      </c>
    </row>
    <row r="2565" spans="3:15" x14ac:dyDescent="0.25">
      <c r="C2565" t="s">
        <v>481</v>
      </c>
      <c r="D2565" t="s">
        <v>176</v>
      </c>
      <c r="E2565">
        <v>240031</v>
      </c>
      <c r="H2565" t="s">
        <v>2062</v>
      </c>
      <c r="K2565">
        <v>0</v>
      </c>
      <c r="M2565">
        <v>0</v>
      </c>
      <c r="O2565">
        <v>0</v>
      </c>
    </row>
    <row r="2566" spans="3:15" x14ac:dyDescent="0.25">
      <c r="C2566" t="s">
        <v>481</v>
      </c>
      <c r="D2566" t="s">
        <v>176</v>
      </c>
      <c r="E2566">
        <v>240050</v>
      </c>
      <c r="H2566" t="s">
        <v>2063</v>
      </c>
      <c r="K2566">
        <v>0</v>
      </c>
      <c r="M2566">
        <v>0</v>
      </c>
      <c r="O2566">
        <v>0</v>
      </c>
    </row>
    <row r="2567" spans="3:15" x14ac:dyDescent="0.25">
      <c r="C2567" t="s">
        <v>481</v>
      </c>
      <c r="D2567" t="s">
        <v>176</v>
      </c>
      <c r="E2567">
        <v>240051</v>
      </c>
      <c r="H2567" t="s">
        <v>2064</v>
      </c>
      <c r="K2567">
        <v>0</v>
      </c>
      <c r="M2567">
        <v>0</v>
      </c>
      <c r="O2567">
        <v>0</v>
      </c>
    </row>
    <row r="2568" spans="3:15" x14ac:dyDescent="0.25">
      <c r="C2568" t="s">
        <v>481</v>
      </c>
      <c r="D2568" t="s">
        <v>176</v>
      </c>
      <c r="E2568">
        <v>240052</v>
      </c>
      <c r="H2568" t="s">
        <v>2065</v>
      </c>
      <c r="K2568">
        <v>0</v>
      </c>
      <c r="M2568">
        <v>0</v>
      </c>
      <c r="O2568">
        <v>0</v>
      </c>
    </row>
    <row r="2569" spans="3:15" x14ac:dyDescent="0.25">
      <c r="C2569" t="s">
        <v>481</v>
      </c>
      <c r="D2569" t="s">
        <v>176</v>
      </c>
      <c r="E2569">
        <v>240053</v>
      </c>
      <c r="H2569" t="s">
        <v>2066</v>
      </c>
      <c r="K2569">
        <v>0</v>
      </c>
      <c r="M2569">
        <v>0</v>
      </c>
      <c r="O2569">
        <v>0</v>
      </c>
    </row>
    <row r="2570" spans="3:15" x14ac:dyDescent="0.25">
      <c r="C2570" t="s">
        <v>481</v>
      </c>
      <c r="D2570" t="s">
        <v>176</v>
      </c>
      <c r="E2570">
        <v>240054</v>
      </c>
      <c r="H2570" t="s">
        <v>2067</v>
      </c>
      <c r="K2570">
        <v>0</v>
      </c>
      <c r="M2570">
        <v>0</v>
      </c>
      <c r="O2570">
        <v>0</v>
      </c>
    </row>
    <row r="2571" spans="3:15" x14ac:dyDescent="0.25">
      <c r="C2571" t="s">
        <v>481</v>
      </c>
      <c r="D2571" t="s">
        <v>176</v>
      </c>
      <c r="E2571">
        <v>240055</v>
      </c>
      <c r="H2571" t="s">
        <v>2068</v>
      </c>
      <c r="K2571">
        <v>0</v>
      </c>
      <c r="M2571">
        <v>0</v>
      </c>
      <c r="O2571">
        <v>0</v>
      </c>
    </row>
    <row r="2572" spans="3:15" x14ac:dyDescent="0.25">
      <c r="C2572" t="s">
        <v>481</v>
      </c>
      <c r="D2572" t="s">
        <v>176</v>
      </c>
      <c r="E2572">
        <v>240056</v>
      </c>
      <c r="H2572" t="s">
        <v>2069</v>
      </c>
      <c r="K2572">
        <v>0</v>
      </c>
      <c r="M2572">
        <v>0</v>
      </c>
      <c r="O2572">
        <v>0</v>
      </c>
    </row>
    <row r="2573" spans="3:15" x14ac:dyDescent="0.25">
      <c r="C2573" t="s">
        <v>481</v>
      </c>
      <c r="D2573" t="s">
        <v>176</v>
      </c>
      <c r="E2573">
        <v>240057</v>
      </c>
      <c r="H2573" t="s">
        <v>2070</v>
      </c>
      <c r="K2573">
        <v>0</v>
      </c>
      <c r="M2573">
        <v>0</v>
      </c>
      <c r="O2573">
        <v>0</v>
      </c>
    </row>
    <row r="2574" spans="3:15" x14ac:dyDescent="0.25">
      <c r="C2574" t="s">
        <v>481</v>
      </c>
      <c r="D2574" t="s">
        <v>176</v>
      </c>
      <c r="E2574">
        <v>240067</v>
      </c>
      <c r="H2574" t="s">
        <v>2071</v>
      </c>
      <c r="K2574">
        <v>0</v>
      </c>
      <c r="M2574">
        <v>0</v>
      </c>
      <c r="O2574">
        <v>0</v>
      </c>
    </row>
    <row r="2575" spans="3:15" x14ac:dyDescent="0.25">
      <c r="C2575" t="s">
        <v>481</v>
      </c>
      <c r="D2575" t="s">
        <v>176</v>
      </c>
      <c r="E2575">
        <v>240068</v>
      </c>
      <c r="H2575" t="s">
        <v>2072</v>
      </c>
      <c r="K2575">
        <v>0</v>
      </c>
      <c r="M2575">
        <v>0</v>
      </c>
      <c r="O2575">
        <v>0</v>
      </c>
    </row>
    <row r="2576" spans="3:15" x14ac:dyDescent="0.25">
      <c r="C2576" t="s">
        <v>481</v>
      </c>
      <c r="D2576" t="s">
        <v>176</v>
      </c>
      <c r="E2576">
        <v>240069</v>
      </c>
      <c r="H2576" t="s">
        <v>2073</v>
      </c>
      <c r="K2576">
        <v>0</v>
      </c>
      <c r="M2576">
        <v>0</v>
      </c>
      <c r="O2576">
        <v>0</v>
      </c>
    </row>
    <row r="2577" spans="3:18" x14ac:dyDescent="0.25">
      <c r="C2577" t="s">
        <v>481</v>
      </c>
      <c r="D2577" t="s">
        <v>176</v>
      </c>
      <c r="E2577">
        <v>240070</v>
      </c>
      <c r="H2577" t="s">
        <v>2074</v>
      </c>
      <c r="K2577">
        <v>0</v>
      </c>
      <c r="M2577">
        <v>0</v>
      </c>
      <c r="O2577">
        <v>0</v>
      </c>
    </row>
    <row r="2578" spans="3:18" x14ac:dyDescent="0.25">
      <c r="C2578" t="s">
        <v>481</v>
      </c>
      <c r="D2578" t="s">
        <v>176</v>
      </c>
      <c r="E2578">
        <v>240071</v>
      </c>
      <c r="H2578" t="s">
        <v>2075</v>
      </c>
      <c r="K2578">
        <v>0</v>
      </c>
      <c r="M2578">
        <v>0</v>
      </c>
      <c r="O2578">
        <v>0</v>
      </c>
    </row>
    <row r="2579" spans="3:18" x14ac:dyDescent="0.25">
      <c r="C2579" t="s">
        <v>481</v>
      </c>
      <c r="D2579" t="s">
        <v>176</v>
      </c>
      <c r="E2579">
        <v>240072</v>
      </c>
      <c r="H2579" t="s">
        <v>2076</v>
      </c>
      <c r="K2579">
        <v>0</v>
      </c>
      <c r="M2579">
        <v>0</v>
      </c>
      <c r="O2579">
        <v>0</v>
      </c>
    </row>
    <row r="2580" spans="3:18" x14ac:dyDescent="0.25">
      <c r="C2580" t="s">
        <v>481</v>
      </c>
      <c r="D2580" t="s">
        <v>176</v>
      </c>
      <c r="E2580">
        <v>2240003</v>
      </c>
      <c r="H2580" t="s">
        <v>284</v>
      </c>
      <c r="K2580">
        <v>0</v>
      </c>
      <c r="M2580">
        <v>0</v>
      </c>
      <c r="O2580">
        <v>0</v>
      </c>
    </row>
    <row r="2581" spans="3:18" x14ac:dyDescent="0.25">
      <c r="E2581" t="s">
        <v>285</v>
      </c>
      <c r="K2581" s="40">
        <v>-31288573.670000002</v>
      </c>
      <c r="M2581" s="40">
        <v>-74044552.659999996</v>
      </c>
      <c r="O2581" s="40">
        <v>42755978.990000002</v>
      </c>
      <c r="Q2581">
        <v>57.7</v>
      </c>
      <c r="R2581" t="s">
        <v>205</v>
      </c>
    </row>
    <row r="2582" spans="3:18" x14ac:dyDescent="0.25">
      <c r="C2582" t="s">
        <v>481</v>
      </c>
      <c r="D2582" t="s">
        <v>176</v>
      </c>
      <c r="E2582">
        <v>204000</v>
      </c>
      <c r="H2582" t="s">
        <v>606</v>
      </c>
      <c r="K2582" s="40">
        <v>-113781997.64</v>
      </c>
      <c r="M2582" s="40">
        <v>-113781997.64</v>
      </c>
      <c r="O2582">
        <v>0</v>
      </c>
    </row>
    <row r="2583" spans="3:18" x14ac:dyDescent="0.25">
      <c r="C2583" t="s">
        <v>481</v>
      </c>
      <c r="D2583" t="s">
        <v>176</v>
      </c>
      <c r="E2583">
        <v>204003</v>
      </c>
      <c r="H2583" t="s">
        <v>2546</v>
      </c>
      <c r="K2583" s="40">
        <v>-1382050.63</v>
      </c>
      <c r="M2583">
        <v>0</v>
      </c>
      <c r="O2583" s="40">
        <v>-1382050.63</v>
      </c>
    </row>
    <row r="2584" spans="3:18" x14ac:dyDescent="0.25">
      <c r="K2584" s="40">
        <v>-115164048.27</v>
      </c>
      <c r="M2584" s="40">
        <v>-113781997.64</v>
      </c>
      <c r="O2584" s="40">
        <v>-1382050.63</v>
      </c>
      <c r="Q2584">
        <v>-1.2</v>
      </c>
      <c r="R2584" t="s">
        <v>205</v>
      </c>
    </row>
    <row r="2585" spans="3:18" x14ac:dyDescent="0.25">
      <c r="C2585" t="s">
        <v>481</v>
      </c>
      <c r="D2585" t="s">
        <v>176</v>
      </c>
      <c r="E2585">
        <v>210801</v>
      </c>
      <c r="H2585" t="s">
        <v>286</v>
      </c>
      <c r="K2585" s="40">
        <v>-1135074677.9100001</v>
      </c>
      <c r="M2585" s="40">
        <v>-1152516871.9000001</v>
      </c>
      <c r="O2585" s="40">
        <v>17442193.989999998</v>
      </c>
      <c r="Q2585">
        <v>1.5</v>
      </c>
    </row>
    <row r="2586" spans="3:18" x14ac:dyDescent="0.25">
      <c r="C2586" t="s">
        <v>481</v>
      </c>
      <c r="D2586" t="s">
        <v>176</v>
      </c>
      <c r="E2586">
        <v>210802</v>
      </c>
      <c r="H2586" t="s">
        <v>1369</v>
      </c>
      <c r="K2586">
        <v>0</v>
      </c>
      <c r="M2586">
        <v>0</v>
      </c>
      <c r="O2586">
        <v>0</v>
      </c>
    </row>
    <row r="2587" spans="3:18" x14ac:dyDescent="0.25">
      <c r="C2587" t="s">
        <v>481</v>
      </c>
      <c r="D2587" t="s">
        <v>176</v>
      </c>
      <c r="E2587">
        <v>210804</v>
      </c>
      <c r="H2587" t="s">
        <v>1370</v>
      </c>
      <c r="K2587">
        <v>0</v>
      </c>
      <c r="M2587">
        <v>0</v>
      </c>
      <c r="O2587">
        <v>0</v>
      </c>
    </row>
    <row r="2588" spans="3:18" x14ac:dyDescent="0.25">
      <c r="C2588" t="s">
        <v>481</v>
      </c>
      <c r="D2588" t="s">
        <v>176</v>
      </c>
      <c r="E2588">
        <v>210805</v>
      </c>
      <c r="H2588" t="s">
        <v>2077</v>
      </c>
      <c r="K2588">
        <v>0</v>
      </c>
      <c r="M2588">
        <v>0</v>
      </c>
      <c r="O2588">
        <v>0</v>
      </c>
    </row>
    <row r="2589" spans="3:18" x14ac:dyDescent="0.25">
      <c r="K2589" s="40">
        <v>-1135074677.9100001</v>
      </c>
      <c r="M2589" s="40">
        <v>-1152516871.9000001</v>
      </c>
      <c r="O2589" s="40">
        <v>17442193.989999998</v>
      </c>
      <c r="Q2589">
        <v>1.5</v>
      </c>
      <c r="R2589" t="s">
        <v>205</v>
      </c>
    </row>
    <row r="2590" spans="3:18" x14ac:dyDescent="0.25">
      <c r="C2590" t="s">
        <v>481</v>
      </c>
      <c r="D2590" t="s">
        <v>176</v>
      </c>
      <c r="E2590">
        <v>210806</v>
      </c>
      <c r="H2590" t="s">
        <v>287</v>
      </c>
      <c r="K2590" s="40">
        <v>-969631.15</v>
      </c>
      <c r="M2590" s="40">
        <v>-1053886.1499999999</v>
      </c>
      <c r="O2590" s="40">
        <v>84255</v>
      </c>
      <c r="Q2590">
        <v>8</v>
      </c>
    </row>
    <row r="2591" spans="3:18" x14ac:dyDescent="0.25">
      <c r="C2591" t="s">
        <v>481</v>
      </c>
      <c r="D2591" t="s">
        <v>176</v>
      </c>
      <c r="E2591">
        <v>210807</v>
      </c>
      <c r="H2591" t="s">
        <v>288</v>
      </c>
      <c r="K2591">
        <v>0</v>
      </c>
      <c r="M2591">
        <v>0</v>
      </c>
      <c r="O2591">
        <v>0</v>
      </c>
    </row>
    <row r="2592" spans="3:18" x14ac:dyDescent="0.25">
      <c r="C2592" t="s">
        <v>481</v>
      </c>
      <c r="D2592" t="s">
        <v>176</v>
      </c>
      <c r="E2592">
        <v>210808</v>
      </c>
      <c r="H2592" t="s">
        <v>855</v>
      </c>
      <c r="K2592">
        <v>0</v>
      </c>
      <c r="M2592">
        <v>0</v>
      </c>
      <c r="O2592">
        <v>0</v>
      </c>
    </row>
    <row r="2593" spans="3:18" x14ac:dyDescent="0.25">
      <c r="E2593" t="s">
        <v>289</v>
      </c>
      <c r="K2593" s="40">
        <v>-969631.15</v>
      </c>
      <c r="M2593" s="40">
        <v>-1053886.1499999999</v>
      </c>
      <c r="O2593" s="40">
        <v>84255</v>
      </c>
      <c r="Q2593">
        <v>8</v>
      </c>
      <c r="R2593" t="s">
        <v>205</v>
      </c>
    </row>
    <row r="2594" spans="3:18" x14ac:dyDescent="0.25">
      <c r="C2594" t="s">
        <v>481</v>
      </c>
      <c r="D2594" t="s">
        <v>176</v>
      </c>
      <c r="E2594">
        <v>210700</v>
      </c>
      <c r="H2594" t="s">
        <v>1372</v>
      </c>
      <c r="K2594">
        <v>0</v>
      </c>
      <c r="M2594">
        <v>0</v>
      </c>
      <c r="O2594">
        <v>0</v>
      </c>
    </row>
    <row r="2595" spans="3:18" x14ac:dyDescent="0.25">
      <c r="C2595" t="s">
        <v>481</v>
      </c>
      <c r="D2595" t="s">
        <v>176</v>
      </c>
      <c r="E2595">
        <v>210701</v>
      </c>
      <c r="H2595" t="s">
        <v>1372</v>
      </c>
      <c r="K2595">
        <v>0</v>
      </c>
      <c r="M2595">
        <v>0</v>
      </c>
      <c r="O2595">
        <v>0</v>
      </c>
    </row>
    <row r="2596" spans="3:18" x14ac:dyDescent="0.25">
      <c r="E2596" t="s">
        <v>1373</v>
      </c>
      <c r="K2596">
        <v>0</v>
      </c>
      <c r="M2596">
        <v>0</v>
      </c>
      <c r="O2596">
        <v>0</v>
      </c>
      <c r="R2596" t="s">
        <v>205</v>
      </c>
    </row>
    <row r="2597" spans="3:18" x14ac:dyDescent="0.25">
      <c r="C2597" t="s">
        <v>481</v>
      </c>
      <c r="D2597" t="s">
        <v>176</v>
      </c>
      <c r="E2597">
        <v>210600</v>
      </c>
      <c r="H2597" t="s">
        <v>1374</v>
      </c>
      <c r="K2597">
        <v>0</v>
      </c>
      <c r="M2597">
        <v>0</v>
      </c>
      <c r="O2597">
        <v>0</v>
      </c>
    </row>
    <row r="2598" spans="3:18" x14ac:dyDescent="0.25">
      <c r="C2598" t="s">
        <v>481</v>
      </c>
      <c r="D2598" t="s">
        <v>176</v>
      </c>
      <c r="E2598">
        <v>210601</v>
      </c>
      <c r="H2598" t="s">
        <v>1375</v>
      </c>
      <c r="K2598">
        <v>0</v>
      </c>
      <c r="M2598">
        <v>0</v>
      </c>
      <c r="O2598">
        <v>0</v>
      </c>
    </row>
    <row r="2599" spans="3:18" x14ac:dyDescent="0.25">
      <c r="C2599" t="s">
        <v>481</v>
      </c>
      <c r="D2599" t="s">
        <v>176</v>
      </c>
      <c r="E2599">
        <v>210602</v>
      </c>
      <c r="H2599" t="s">
        <v>1377</v>
      </c>
      <c r="K2599">
        <v>0</v>
      </c>
      <c r="M2599">
        <v>0</v>
      </c>
      <c r="O2599">
        <v>0</v>
      </c>
    </row>
    <row r="2600" spans="3:18" x14ac:dyDescent="0.25">
      <c r="C2600" t="s">
        <v>481</v>
      </c>
      <c r="D2600" t="s">
        <v>176</v>
      </c>
      <c r="E2600">
        <v>210603</v>
      </c>
      <c r="H2600" t="s">
        <v>290</v>
      </c>
      <c r="K2600" s="40">
        <v>-64977811.869999997</v>
      </c>
      <c r="M2600" s="40">
        <v>-67912772.730000004</v>
      </c>
      <c r="O2600" s="40">
        <v>2934960.86</v>
      </c>
      <c r="Q2600">
        <v>4.3</v>
      </c>
    </row>
    <row r="2601" spans="3:18" x14ac:dyDescent="0.25">
      <c r="C2601" t="s">
        <v>481</v>
      </c>
      <c r="D2601" t="s">
        <v>176</v>
      </c>
      <c r="E2601">
        <v>210604</v>
      </c>
      <c r="H2601" t="s">
        <v>291</v>
      </c>
      <c r="K2601" s="40">
        <v>-83963.93</v>
      </c>
      <c r="M2601" s="40">
        <v>-86910.53</v>
      </c>
      <c r="O2601" s="40">
        <v>2946.6</v>
      </c>
      <c r="Q2601">
        <v>3.4</v>
      </c>
    </row>
    <row r="2602" spans="3:18" x14ac:dyDescent="0.25">
      <c r="E2602" t="s">
        <v>292</v>
      </c>
      <c r="K2602" s="40">
        <v>-65061775.799999997</v>
      </c>
      <c r="M2602" s="40">
        <v>-67999683.260000005</v>
      </c>
      <c r="O2602" s="40">
        <v>2937907.46</v>
      </c>
      <c r="Q2602">
        <v>4.3</v>
      </c>
      <c r="R2602" t="s">
        <v>205</v>
      </c>
    </row>
    <row r="2603" spans="3:18" x14ac:dyDescent="0.25">
      <c r="C2603" t="s">
        <v>481</v>
      </c>
      <c r="D2603" t="s">
        <v>176</v>
      </c>
      <c r="E2603">
        <v>140600</v>
      </c>
      <c r="H2603" t="s">
        <v>607</v>
      </c>
      <c r="K2603" s="40">
        <v>95793364.540000007</v>
      </c>
      <c r="M2603" s="40">
        <v>95793364.540000007</v>
      </c>
      <c r="O2603">
        <v>0</v>
      </c>
    </row>
    <row r="2604" spans="3:18" x14ac:dyDescent="0.25">
      <c r="C2604" t="s">
        <v>481</v>
      </c>
      <c r="D2604" t="s">
        <v>176</v>
      </c>
      <c r="E2604">
        <v>140601</v>
      </c>
      <c r="H2604" t="s">
        <v>608</v>
      </c>
      <c r="K2604" s="40">
        <v>205707843.56999999</v>
      </c>
      <c r="M2604" s="40">
        <v>205707843.56999999</v>
      </c>
      <c r="O2604">
        <v>0</v>
      </c>
    </row>
    <row r="2605" spans="3:18" x14ac:dyDescent="0.25">
      <c r="C2605" t="s">
        <v>481</v>
      </c>
      <c r="D2605" t="s">
        <v>176</v>
      </c>
      <c r="E2605">
        <v>210410</v>
      </c>
      <c r="H2605" t="s">
        <v>609</v>
      </c>
      <c r="K2605" s="40">
        <v>-301501208.11000001</v>
      </c>
      <c r="M2605" s="40">
        <v>-301501208.11000001</v>
      </c>
      <c r="O2605">
        <v>0</v>
      </c>
    </row>
    <row r="2606" spans="3:18" x14ac:dyDescent="0.25">
      <c r="C2606" t="s">
        <v>481</v>
      </c>
      <c r="D2606" t="s">
        <v>176</v>
      </c>
      <c r="E2606">
        <v>210420</v>
      </c>
      <c r="H2606" t="s">
        <v>1378</v>
      </c>
      <c r="K2606">
        <v>0</v>
      </c>
      <c r="M2606">
        <v>0</v>
      </c>
      <c r="O2606">
        <v>0</v>
      </c>
    </row>
    <row r="2607" spans="3:18" x14ac:dyDescent="0.25">
      <c r="C2607" t="s">
        <v>481</v>
      </c>
      <c r="D2607" t="s">
        <v>176</v>
      </c>
      <c r="E2607">
        <v>210421</v>
      </c>
      <c r="H2607" t="s">
        <v>1379</v>
      </c>
      <c r="K2607">
        <v>0</v>
      </c>
      <c r="M2607">
        <v>0</v>
      </c>
      <c r="O2607">
        <v>0</v>
      </c>
    </row>
    <row r="2608" spans="3:18" x14ac:dyDescent="0.25">
      <c r="E2608" t="s">
        <v>294</v>
      </c>
      <c r="K2608">
        <v>0</v>
      </c>
      <c r="M2608">
        <v>0</v>
      </c>
      <c r="O2608">
        <v>0</v>
      </c>
      <c r="R2608" t="s">
        <v>205</v>
      </c>
    </row>
    <row r="2609" spans="3:18" x14ac:dyDescent="0.25">
      <c r="C2609" t="s">
        <v>481</v>
      </c>
      <c r="D2609" t="s">
        <v>176</v>
      </c>
      <c r="E2609">
        <v>210400</v>
      </c>
      <c r="H2609" t="s">
        <v>610</v>
      </c>
      <c r="K2609" s="40">
        <v>-17244611.66</v>
      </c>
      <c r="M2609" s="40">
        <v>-17224585.940000001</v>
      </c>
      <c r="O2609" s="40">
        <v>-20025.72</v>
      </c>
      <c r="Q2609">
        <v>-0.1</v>
      </c>
    </row>
    <row r="2610" spans="3:18" x14ac:dyDescent="0.25">
      <c r="E2610" t="s">
        <v>611</v>
      </c>
      <c r="K2610" s="40">
        <v>-17244611.66</v>
      </c>
      <c r="M2610" s="40">
        <v>-17224585.940000001</v>
      </c>
      <c r="O2610" s="40">
        <v>-20025.72</v>
      </c>
      <c r="Q2610">
        <v>-0.1</v>
      </c>
      <c r="R2610" t="s">
        <v>205</v>
      </c>
    </row>
    <row r="2611" spans="3:18" x14ac:dyDescent="0.25">
      <c r="C2611" t="s">
        <v>481</v>
      </c>
      <c r="D2611" t="s">
        <v>176</v>
      </c>
      <c r="E2611">
        <v>210500</v>
      </c>
      <c r="H2611" t="s">
        <v>612</v>
      </c>
      <c r="K2611">
        <v>0</v>
      </c>
      <c r="M2611">
        <v>0</v>
      </c>
      <c r="O2611">
        <v>0</v>
      </c>
    </row>
    <row r="2612" spans="3:18" x14ac:dyDescent="0.25">
      <c r="C2612" t="s">
        <v>481</v>
      </c>
      <c r="D2612" t="s">
        <v>176</v>
      </c>
      <c r="E2612">
        <v>210501</v>
      </c>
      <c r="H2612" t="s">
        <v>612</v>
      </c>
      <c r="K2612" s="40">
        <v>-20575469.460000001</v>
      </c>
      <c r="M2612" s="40">
        <v>-20886716.399999999</v>
      </c>
      <c r="O2612" s="40">
        <v>311246.94</v>
      </c>
      <c r="Q2612">
        <v>1.5</v>
      </c>
    </row>
    <row r="2613" spans="3:18" x14ac:dyDescent="0.25">
      <c r="E2613" t="s">
        <v>613</v>
      </c>
      <c r="K2613" s="40">
        <v>-20575469.460000001</v>
      </c>
      <c r="M2613" s="40">
        <v>-20886716.399999999</v>
      </c>
      <c r="O2613" s="40">
        <v>311246.94</v>
      </c>
      <c r="Q2613">
        <v>1.5</v>
      </c>
      <c r="R2613" t="s">
        <v>205</v>
      </c>
    </row>
    <row r="2614" spans="3:18" x14ac:dyDescent="0.25">
      <c r="C2614" t="s">
        <v>481</v>
      </c>
      <c r="D2614" t="s">
        <v>176</v>
      </c>
      <c r="E2614">
        <v>210803</v>
      </c>
      <c r="H2614" t="s">
        <v>2078</v>
      </c>
      <c r="K2614">
        <v>0</v>
      </c>
      <c r="M2614">
        <v>0</v>
      </c>
      <c r="O2614">
        <v>0</v>
      </c>
    </row>
    <row r="2615" spans="3:18" x14ac:dyDescent="0.25">
      <c r="C2615" t="s">
        <v>481</v>
      </c>
      <c r="D2615" t="s">
        <v>176</v>
      </c>
      <c r="E2615">
        <v>210809</v>
      </c>
      <c r="H2615" t="s">
        <v>1382</v>
      </c>
      <c r="K2615">
        <v>0</v>
      </c>
      <c r="M2615">
        <v>0</v>
      </c>
      <c r="O2615">
        <v>0</v>
      </c>
    </row>
    <row r="2616" spans="3:18" x14ac:dyDescent="0.25">
      <c r="C2616" t="s">
        <v>481</v>
      </c>
      <c r="D2616" t="s">
        <v>176</v>
      </c>
      <c r="E2616">
        <v>210810</v>
      </c>
      <c r="H2616" t="s">
        <v>1383</v>
      </c>
      <c r="K2616">
        <v>0</v>
      </c>
      <c r="M2616">
        <v>0</v>
      </c>
      <c r="O2616">
        <v>0</v>
      </c>
    </row>
    <row r="2617" spans="3:18" x14ac:dyDescent="0.25">
      <c r="C2617" t="s">
        <v>481</v>
      </c>
      <c r="D2617" t="s">
        <v>176</v>
      </c>
      <c r="E2617">
        <v>210811</v>
      </c>
      <c r="H2617" t="s">
        <v>295</v>
      </c>
      <c r="K2617">
        <v>0</v>
      </c>
      <c r="M2617">
        <v>0</v>
      </c>
      <c r="O2617">
        <v>0</v>
      </c>
    </row>
    <row r="2618" spans="3:18" x14ac:dyDescent="0.25">
      <c r="E2618" t="s">
        <v>296</v>
      </c>
      <c r="K2618">
        <v>0</v>
      </c>
      <c r="M2618">
        <v>0</v>
      </c>
      <c r="O2618">
        <v>0</v>
      </c>
      <c r="R2618" t="s">
        <v>205</v>
      </c>
    </row>
    <row r="2619" spans="3:18" x14ac:dyDescent="0.25">
      <c r="C2619" t="s">
        <v>481</v>
      </c>
      <c r="D2619" t="s">
        <v>176</v>
      </c>
      <c r="E2619">
        <v>200820</v>
      </c>
      <c r="H2619" t="s">
        <v>614</v>
      </c>
      <c r="K2619" s="40">
        <v>-1988221.46</v>
      </c>
      <c r="M2619" s="40">
        <v>-2136203.06</v>
      </c>
      <c r="O2619" s="40">
        <v>147981.6</v>
      </c>
      <c r="Q2619">
        <v>6.9</v>
      </c>
    </row>
    <row r="2620" spans="3:18" x14ac:dyDescent="0.25">
      <c r="C2620" t="s">
        <v>481</v>
      </c>
      <c r="D2620" t="s">
        <v>176</v>
      </c>
      <c r="E2620">
        <v>200822</v>
      </c>
      <c r="H2620" t="s">
        <v>615</v>
      </c>
      <c r="K2620" s="40">
        <v>1343890.66</v>
      </c>
      <c r="M2620" s="40">
        <v>1446679.99</v>
      </c>
      <c r="O2620" s="40">
        <v>-102789.33</v>
      </c>
      <c r="Q2620">
        <v>-7.1</v>
      </c>
    </row>
    <row r="2621" spans="3:18" x14ac:dyDescent="0.25">
      <c r="E2621" t="s">
        <v>616</v>
      </c>
      <c r="K2621" s="40">
        <v>-644330.80000000005</v>
      </c>
      <c r="M2621" s="40">
        <v>-689523.07</v>
      </c>
      <c r="O2621" s="40">
        <v>45192.27</v>
      </c>
      <c r="Q2621">
        <v>6.6</v>
      </c>
      <c r="R2621" t="s">
        <v>205</v>
      </c>
    </row>
    <row r="2622" spans="3:18" x14ac:dyDescent="0.25">
      <c r="C2622" t="s">
        <v>481</v>
      </c>
      <c r="D2622" t="s">
        <v>176</v>
      </c>
      <c r="E2622">
        <v>200810</v>
      </c>
      <c r="H2622" t="s">
        <v>1384</v>
      </c>
      <c r="K2622">
        <v>0</v>
      </c>
      <c r="M2622">
        <v>0</v>
      </c>
      <c r="O2622">
        <v>0</v>
      </c>
    </row>
    <row r="2623" spans="3:18" x14ac:dyDescent="0.25">
      <c r="C2623" t="s">
        <v>481</v>
      </c>
      <c r="D2623" t="s">
        <v>176</v>
      </c>
      <c r="E2623">
        <v>200811</v>
      </c>
      <c r="H2623" t="s">
        <v>2079</v>
      </c>
      <c r="K2623">
        <v>0</v>
      </c>
      <c r="M2623">
        <v>0</v>
      </c>
      <c r="O2623">
        <v>0</v>
      </c>
    </row>
    <row r="2624" spans="3:18" x14ac:dyDescent="0.25">
      <c r="C2624" t="s">
        <v>481</v>
      </c>
      <c r="D2624" t="s">
        <v>176</v>
      </c>
      <c r="E2624">
        <v>200812</v>
      </c>
      <c r="H2624" t="s">
        <v>617</v>
      </c>
      <c r="K2624" s="40">
        <v>-1486076.33</v>
      </c>
      <c r="M2624" s="40">
        <v>-840885.1</v>
      </c>
      <c r="O2624" s="40">
        <v>-645191.23</v>
      </c>
      <c r="Q2624">
        <v>-76.7</v>
      </c>
    </row>
    <row r="2625" spans="3:18" x14ac:dyDescent="0.25">
      <c r="E2625" t="s">
        <v>618</v>
      </c>
      <c r="K2625" s="40">
        <v>-1486076.33</v>
      </c>
      <c r="M2625" s="40">
        <v>-840885.1</v>
      </c>
      <c r="O2625" s="40">
        <v>-645191.23</v>
      </c>
      <c r="Q2625">
        <v>-76.7</v>
      </c>
      <c r="R2625" t="s">
        <v>205</v>
      </c>
    </row>
    <row r="2626" spans="3:18" x14ac:dyDescent="0.25">
      <c r="C2626" t="s">
        <v>481</v>
      </c>
      <c r="D2626" t="s">
        <v>176</v>
      </c>
      <c r="E2626">
        <v>200821</v>
      </c>
      <c r="H2626" t="s">
        <v>619</v>
      </c>
      <c r="K2626" s="40">
        <v>-1298402.8999999999</v>
      </c>
      <c r="M2626" s="40">
        <v>-1298402.8999999999</v>
      </c>
      <c r="O2626">
        <v>0</v>
      </c>
    </row>
    <row r="2627" spans="3:18" x14ac:dyDescent="0.25">
      <c r="K2627" s="40">
        <v>-1298402.8999999999</v>
      </c>
      <c r="M2627" s="40">
        <v>-1298402.8999999999</v>
      </c>
      <c r="O2627">
        <v>0</v>
      </c>
      <c r="R2627" t="s">
        <v>205</v>
      </c>
    </row>
    <row r="2628" spans="3:18" x14ac:dyDescent="0.25">
      <c r="C2628" t="s">
        <v>481</v>
      </c>
      <c r="D2628" t="s">
        <v>176</v>
      </c>
      <c r="E2628">
        <v>200001</v>
      </c>
      <c r="H2628" t="s">
        <v>620</v>
      </c>
      <c r="K2628" s="40">
        <v>-5761829.6399999997</v>
      </c>
      <c r="M2628" s="40">
        <v>-5760046.21</v>
      </c>
      <c r="O2628" s="40">
        <v>-1783.43</v>
      </c>
    </row>
    <row r="2629" spans="3:18" x14ac:dyDescent="0.25">
      <c r="C2629" t="s">
        <v>481</v>
      </c>
      <c r="D2629" t="s">
        <v>176</v>
      </c>
      <c r="E2629">
        <v>200003</v>
      </c>
      <c r="H2629" t="s">
        <v>621</v>
      </c>
      <c r="K2629" s="40">
        <v>-2737.83</v>
      </c>
      <c r="M2629" s="40">
        <v>-2737.83</v>
      </c>
      <c r="O2629">
        <v>0</v>
      </c>
    </row>
    <row r="2630" spans="3:18" x14ac:dyDescent="0.25">
      <c r="C2630" t="s">
        <v>481</v>
      </c>
      <c r="D2630" t="s">
        <v>176</v>
      </c>
      <c r="E2630">
        <v>200005</v>
      </c>
      <c r="H2630" t="s">
        <v>1385</v>
      </c>
      <c r="K2630">
        <v>0</v>
      </c>
      <c r="M2630">
        <v>0</v>
      </c>
      <c r="O2630">
        <v>0</v>
      </c>
    </row>
    <row r="2631" spans="3:18" x14ac:dyDescent="0.25">
      <c r="C2631" t="s">
        <v>481</v>
      </c>
      <c r="D2631" t="s">
        <v>176</v>
      </c>
      <c r="E2631">
        <v>200100</v>
      </c>
      <c r="H2631" t="s">
        <v>622</v>
      </c>
      <c r="K2631" s="40">
        <v>-632483.6</v>
      </c>
      <c r="M2631" s="40">
        <v>-643076.16</v>
      </c>
      <c r="O2631" s="40">
        <v>10592.56</v>
      </c>
      <c r="Q2631">
        <v>1.6</v>
      </c>
    </row>
    <row r="2632" spans="3:18" x14ac:dyDescent="0.25">
      <c r="C2632" t="s">
        <v>481</v>
      </c>
      <c r="D2632" t="s">
        <v>176</v>
      </c>
      <c r="E2632">
        <v>200101</v>
      </c>
      <c r="H2632" t="s">
        <v>1386</v>
      </c>
      <c r="K2632">
        <v>0</v>
      </c>
      <c r="M2632">
        <v>0</v>
      </c>
      <c r="O2632">
        <v>0</v>
      </c>
    </row>
    <row r="2633" spans="3:18" x14ac:dyDescent="0.25">
      <c r="C2633" t="s">
        <v>481</v>
      </c>
      <c r="D2633" t="s">
        <v>176</v>
      </c>
      <c r="E2633">
        <v>200102</v>
      </c>
      <c r="H2633" t="s">
        <v>1387</v>
      </c>
      <c r="K2633">
        <v>0</v>
      </c>
      <c r="M2633">
        <v>0</v>
      </c>
      <c r="O2633">
        <v>0</v>
      </c>
    </row>
    <row r="2634" spans="3:18" x14ac:dyDescent="0.25">
      <c r="C2634" t="s">
        <v>481</v>
      </c>
      <c r="D2634" t="s">
        <v>176</v>
      </c>
      <c r="E2634">
        <v>200103</v>
      </c>
      <c r="H2634" t="s">
        <v>1388</v>
      </c>
      <c r="K2634">
        <v>0</v>
      </c>
      <c r="M2634">
        <v>0</v>
      </c>
      <c r="O2634">
        <v>0</v>
      </c>
    </row>
    <row r="2635" spans="3:18" x14ac:dyDescent="0.25">
      <c r="C2635" t="s">
        <v>481</v>
      </c>
      <c r="D2635" t="s">
        <v>176</v>
      </c>
      <c r="E2635">
        <v>200150</v>
      </c>
      <c r="H2635" t="s">
        <v>311</v>
      </c>
      <c r="K2635">
        <v>0</v>
      </c>
      <c r="M2635">
        <v>0</v>
      </c>
      <c r="O2635">
        <v>0</v>
      </c>
    </row>
    <row r="2636" spans="3:18" x14ac:dyDescent="0.25">
      <c r="C2636" t="s">
        <v>481</v>
      </c>
      <c r="D2636" t="s">
        <v>176</v>
      </c>
      <c r="E2636">
        <v>200151</v>
      </c>
      <c r="H2636" t="s">
        <v>623</v>
      </c>
      <c r="K2636">
        <v>0</v>
      </c>
      <c r="M2636">
        <v>0</v>
      </c>
      <c r="O2636">
        <v>0</v>
      </c>
    </row>
    <row r="2637" spans="3:18" x14ac:dyDescent="0.25">
      <c r="C2637" t="s">
        <v>481</v>
      </c>
      <c r="D2637" t="s">
        <v>176</v>
      </c>
      <c r="E2637">
        <v>200152</v>
      </c>
      <c r="H2637" t="s">
        <v>624</v>
      </c>
      <c r="K2637">
        <v>0</v>
      </c>
      <c r="M2637">
        <v>0</v>
      </c>
      <c r="O2637">
        <v>0</v>
      </c>
    </row>
    <row r="2638" spans="3:18" x14ac:dyDescent="0.25">
      <c r="C2638" t="s">
        <v>481</v>
      </c>
      <c r="D2638" t="s">
        <v>176</v>
      </c>
      <c r="E2638">
        <v>200153</v>
      </c>
      <c r="H2638" t="s">
        <v>1389</v>
      </c>
      <c r="K2638">
        <v>0</v>
      </c>
      <c r="M2638">
        <v>0</v>
      </c>
      <c r="O2638">
        <v>0</v>
      </c>
    </row>
    <row r="2639" spans="3:18" x14ac:dyDescent="0.25">
      <c r="C2639" t="s">
        <v>481</v>
      </c>
      <c r="D2639" t="s">
        <v>176</v>
      </c>
      <c r="E2639">
        <v>200154</v>
      </c>
      <c r="H2639" t="s">
        <v>1390</v>
      </c>
      <c r="K2639">
        <v>0</v>
      </c>
      <c r="M2639">
        <v>0</v>
      </c>
      <c r="O2639">
        <v>0</v>
      </c>
    </row>
    <row r="2640" spans="3:18" x14ac:dyDescent="0.25">
      <c r="C2640" t="s">
        <v>481</v>
      </c>
      <c r="D2640" t="s">
        <v>176</v>
      </c>
      <c r="E2640">
        <v>200155</v>
      </c>
      <c r="H2640" t="s">
        <v>1391</v>
      </c>
      <c r="K2640">
        <v>0</v>
      </c>
      <c r="M2640">
        <v>0</v>
      </c>
      <c r="O2640">
        <v>0</v>
      </c>
    </row>
    <row r="2641" spans="3:17" x14ac:dyDescent="0.25">
      <c r="C2641" t="s">
        <v>481</v>
      </c>
      <c r="D2641" t="s">
        <v>176</v>
      </c>
      <c r="E2641">
        <v>200156</v>
      </c>
      <c r="H2641" t="s">
        <v>1392</v>
      </c>
      <c r="K2641">
        <v>0</v>
      </c>
      <c r="M2641">
        <v>0</v>
      </c>
      <c r="O2641">
        <v>0</v>
      </c>
    </row>
    <row r="2642" spans="3:17" x14ac:dyDescent="0.25">
      <c r="C2642" t="s">
        <v>481</v>
      </c>
      <c r="D2642" t="s">
        <v>176</v>
      </c>
      <c r="E2642">
        <v>200157</v>
      </c>
      <c r="H2642" t="s">
        <v>1393</v>
      </c>
      <c r="K2642">
        <v>0</v>
      </c>
      <c r="M2642">
        <v>0</v>
      </c>
      <c r="O2642">
        <v>0</v>
      </c>
    </row>
    <row r="2643" spans="3:17" x14ac:dyDescent="0.25">
      <c r="C2643" t="s">
        <v>481</v>
      </c>
      <c r="D2643" t="s">
        <v>176</v>
      </c>
      <c r="E2643">
        <v>200158</v>
      </c>
      <c r="H2643" t="s">
        <v>1394</v>
      </c>
      <c r="K2643">
        <v>0</v>
      </c>
      <c r="M2643">
        <v>0</v>
      </c>
      <c r="O2643">
        <v>0</v>
      </c>
    </row>
    <row r="2644" spans="3:17" x14ac:dyDescent="0.25">
      <c r="C2644" t="s">
        <v>481</v>
      </c>
      <c r="D2644" t="s">
        <v>176</v>
      </c>
      <c r="E2644">
        <v>200159</v>
      </c>
      <c r="H2644" t="s">
        <v>1395</v>
      </c>
      <c r="K2644">
        <v>0</v>
      </c>
      <c r="M2644">
        <v>0</v>
      </c>
      <c r="O2644">
        <v>0</v>
      </c>
    </row>
    <row r="2645" spans="3:17" x14ac:dyDescent="0.25">
      <c r="C2645" t="s">
        <v>481</v>
      </c>
      <c r="D2645" t="s">
        <v>176</v>
      </c>
      <c r="E2645">
        <v>200160</v>
      </c>
      <c r="H2645" t="s">
        <v>1396</v>
      </c>
      <c r="K2645">
        <v>0</v>
      </c>
      <c r="M2645">
        <v>0</v>
      </c>
      <c r="O2645">
        <v>0</v>
      </c>
    </row>
    <row r="2646" spans="3:17" x14ac:dyDescent="0.25">
      <c r="C2646" t="s">
        <v>481</v>
      </c>
      <c r="D2646" t="s">
        <v>176</v>
      </c>
      <c r="E2646">
        <v>200161</v>
      </c>
      <c r="H2646" t="s">
        <v>1396</v>
      </c>
      <c r="K2646">
        <v>0</v>
      </c>
      <c r="M2646">
        <v>0</v>
      </c>
      <c r="O2646">
        <v>0</v>
      </c>
    </row>
    <row r="2647" spans="3:17" x14ac:dyDescent="0.25">
      <c r="C2647" t="s">
        <v>481</v>
      </c>
      <c r="D2647" t="s">
        <v>176</v>
      </c>
      <c r="E2647">
        <v>200162</v>
      </c>
      <c r="H2647" t="s">
        <v>1397</v>
      </c>
      <c r="K2647">
        <v>0</v>
      </c>
      <c r="M2647">
        <v>0</v>
      </c>
      <c r="O2647">
        <v>0</v>
      </c>
    </row>
    <row r="2648" spans="3:17" x14ac:dyDescent="0.25">
      <c r="C2648" t="s">
        <v>481</v>
      </c>
      <c r="D2648" t="s">
        <v>176</v>
      </c>
      <c r="E2648">
        <v>200170</v>
      </c>
      <c r="H2648" t="s">
        <v>311</v>
      </c>
      <c r="K2648" s="40">
        <v>-47013758.390000001</v>
      </c>
      <c r="M2648" s="40">
        <v>-47671785.939999998</v>
      </c>
      <c r="O2648" s="40">
        <v>658027.55000000005</v>
      </c>
      <c r="Q2648">
        <v>1.4</v>
      </c>
    </row>
    <row r="2649" spans="3:17" x14ac:dyDescent="0.25">
      <c r="C2649" t="s">
        <v>481</v>
      </c>
      <c r="D2649" t="s">
        <v>176</v>
      </c>
      <c r="E2649">
        <v>200171</v>
      </c>
      <c r="H2649" t="s">
        <v>623</v>
      </c>
      <c r="K2649" s="40">
        <v>-3391267.41</v>
      </c>
      <c r="M2649" s="40">
        <v>-3313233.71</v>
      </c>
      <c r="O2649" s="40">
        <v>-78033.7</v>
      </c>
      <c r="Q2649">
        <v>-2.4</v>
      </c>
    </row>
    <row r="2650" spans="3:17" x14ac:dyDescent="0.25">
      <c r="C2650" t="s">
        <v>481</v>
      </c>
      <c r="D2650" t="s">
        <v>176</v>
      </c>
      <c r="E2650">
        <v>200172</v>
      </c>
      <c r="H2650" t="s">
        <v>624</v>
      </c>
      <c r="K2650" s="40">
        <v>-1158248.81</v>
      </c>
      <c r="M2650" s="40">
        <v>-1158248.81</v>
      </c>
      <c r="O2650">
        <v>0</v>
      </c>
    </row>
    <row r="2651" spans="3:17" x14ac:dyDescent="0.25">
      <c r="C2651" t="s">
        <v>481</v>
      </c>
      <c r="D2651" t="s">
        <v>176</v>
      </c>
      <c r="E2651">
        <v>200173</v>
      </c>
      <c r="H2651" t="s">
        <v>1389</v>
      </c>
      <c r="K2651">
        <v>0</v>
      </c>
      <c r="M2651">
        <v>0</v>
      </c>
      <c r="O2651">
        <v>0</v>
      </c>
    </row>
    <row r="2652" spans="3:17" x14ac:dyDescent="0.25">
      <c r="C2652" t="s">
        <v>481</v>
      </c>
      <c r="D2652" t="s">
        <v>176</v>
      </c>
      <c r="E2652">
        <v>200174</v>
      </c>
      <c r="H2652" t="s">
        <v>625</v>
      </c>
      <c r="K2652" s="40">
        <v>49015938.189999998</v>
      </c>
      <c r="M2652" s="40">
        <v>49788660.140000001</v>
      </c>
      <c r="O2652" s="40">
        <v>-772721.95</v>
      </c>
      <c r="Q2652">
        <v>-1.6</v>
      </c>
    </row>
    <row r="2653" spans="3:17" x14ac:dyDescent="0.25">
      <c r="C2653" t="s">
        <v>481</v>
      </c>
      <c r="D2653" t="s">
        <v>176</v>
      </c>
      <c r="E2653">
        <v>200175</v>
      </c>
      <c r="H2653" t="s">
        <v>1391</v>
      </c>
      <c r="K2653">
        <v>0</v>
      </c>
      <c r="M2653">
        <v>0</v>
      </c>
      <c r="O2653">
        <v>0</v>
      </c>
    </row>
    <row r="2654" spans="3:17" x14ac:dyDescent="0.25">
      <c r="C2654" t="s">
        <v>481</v>
      </c>
      <c r="D2654" t="s">
        <v>176</v>
      </c>
      <c r="E2654">
        <v>200176</v>
      </c>
      <c r="H2654" t="s">
        <v>1392</v>
      </c>
      <c r="K2654">
        <v>0</v>
      </c>
      <c r="M2654">
        <v>0</v>
      </c>
      <c r="O2654">
        <v>0</v>
      </c>
    </row>
    <row r="2655" spans="3:17" x14ac:dyDescent="0.25">
      <c r="C2655" t="s">
        <v>481</v>
      </c>
      <c r="D2655" t="s">
        <v>176</v>
      </c>
      <c r="E2655">
        <v>200177</v>
      </c>
      <c r="H2655" t="s">
        <v>1393</v>
      </c>
      <c r="K2655">
        <v>0</v>
      </c>
      <c r="M2655">
        <v>0</v>
      </c>
      <c r="O2655">
        <v>0</v>
      </c>
    </row>
    <row r="2656" spans="3:17" x14ac:dyDescent="0.25">
      <c r="C2656" t="s">
        <v>481</v>
      </c>
      <c r="D2656" t="s">
        <v>176</v>
      </c>
      <c r="E2656">
        <v>200178</v>
      </c>
      <c r="H2656" t="s">
        <v>1394</v>
      </c>
      <c r="K2656">
        <v>0</v>
      </c>
      <c r="M2656">
        <v>0</v>
      </c>
      <c r="O2656">
        <v>0</v>
      </c>
    </row>
    <row r="2657" spans="3:17" x14ac:dyDescent="0.25">
      <c r="C2657" t="s">
        <v>481</v>
      </c>
      <c r="D2657" t="s">
        <v>176</v>
      </c>
      <c r="E2657">
        <v>200179</v>
      </c>
      <c r="H2657" t="s">
        <v>1395</v>
      </c>
      <c r="K2657">
        <v>0</v>
      </c>
      <c r="M2657">
        <v>0</v>
      </c>
      <c r="O2657">
        <v>0</v>
      </c>
    </row>
    <row r="2658" spans="3:17" x14ac:dyDescent="0.25">
      <c r="C2658" t="s">
        <v>481</v>
      </c>
      <c r="D2658" t="s">
        <v>176</v>
      </c>
      <c r="E2658">
        <v>200180</v>
      </c>
      <c r="H2658" t="s">
        <v>1396</v>
      </c>
      <c r="K2658">
        <v>0</v>
      </c>
      <c r="M2658">
        <v>0</v>
      </c>
      <c r="O2658">
        <v>0</v>
      </c>
    </row>
    <row r="2659" spans="3:17" x14ac:dyDescent="0.25">
      <c r="C2659" t="s">
        <v>481</v>
      </c>
      <c r="D2659" t="s">
        <v>176</v>
      </c>
      <c r="E2659">
        <v>200181</v>
      </c>
      <c r="H2659" t="s">
        <v>1396</v>
      </c>
      <c r="K2659">
        <v>0</v>
      </c>
      <c r="M2659">
        <v>0</v>
      </c>
      <c r="O2659">
        <v>0</v>
      </c>
    </row>
    <row r="2660" spans="3:17" x14ac:dyDescent="0.25">
      <c r="C2660" t="s">
        <v>481</v>
      </c>
      <c r="D2660" t="s">
        <v>176</v>
      </c>
      <c r="E2660">
        <v>200182</v>
      </c>
      <c r="H2660" t="s">
        <v>1397</v>
      </c>
      <c r="K2660">
        <v>0</v>
      </c>
      <c r="M2660">
        <v>0</v>
      </c>
      <c r="O2660">
        <v>0</v>
      </c>
    </row>
    <row r="2661" spans="3:17" x14ac:dyDescent="0.25">
      <c r="C2661" t="s">
        <v>481</v>
      </c>
      <c r="D2661" t="s">
        <v>176</v>
      </c>
      <c r="E2661">
        <v>200183</v>
      </c>
      <c r="H2661" t="s">
        <v>2080</v>
      </c>
      <c r="K2661">
        <v>0</v>
      </c>
      <c r="M2661">
        <v>0</v>
      </c>
      <c r="O2661">
        <v>0</v>
      </c>
    </row>
    <row r="2662" spans="3:17" x14ac:dyDescent="0.25">
      <c r="C2662" t="s">
        <v>481</v>
      </c>
      <c r="D2662" t="s">
        <v>176</v>
      </c>
      <c r="E2662">
        <v>200184</v>
      </c>
      <c r="H2662" t="s">
        <v>2081</v>
      </c>
      <c r="K2662">
        <v>0</v>
      </c>
      <c r="M2662">
        <v>0</v>
      </c>
      <c r="O2662">
        <v>0</v>
      </c>
    </row>
    <row r="2663" spans="3:17" x14ac:dyDescent="0.25">
      <c r="C2663" t="s">
        <v>481</v>
      </c>
      <c r="D2663" t="s">
        <v>176</v>
      </c>
      <c r="E2663">
        <v>200185</v>
      </c>
      <c r="H2663" t="s">
        <v>2082</v>
      </c>
      <c r="K2663">
        <v>0</v>
      </c>
      <c r="M2663">
        <v>0</v>
      </c>
      <c r="O2663">
        <v>0</v>
      </c>
    </row>
    <row r="2664" spans="3:17" x14ac:dyDescent="0.25">
      <c r="C2664" t="s">
        <v>481</v>
      </c>
      <c r="D2664" t="s">
        <v>176</v>
      </c>
      <c r="E2664">
        <v>200200</v>
      </c>
      <c r="H2664" t="s">
        <v>626</v>
      </c>
      <c r="K2664" s="40">
        <v>-34399.61</v>
      </c>
      <c r="M2664" s="40">
        <v>-31196.91</v>
      </c>
      <c r="O2664" s="40">
        <v>-3202.7</v>
      </c>
      <c r="Q2664">
        <v>-10.3</v>
      </c>
    </row>
    <row r="2665" spans="3:17" x14ac:dyDescent="0.25">
      <c r="C2665" t="s">
        <v>481</v>
      </c>
      <c r="D2665" t="s">
        <v>176</v>
      </c>
      <c r="E2665">
        <v>200201</v>
      </c>
      <c r="H2665" t="s">
        <v>627</v>
      </c>
      <c r="K2665" s="40">
        <v>-163834.54</v>
      </c>
      <c r="M2665" s="40">
        <v>-152483.76999999999</v>
      </c>
      <c r="O2665" s="40">
        <v>-11350.77</v>
      </c>
      <c r="Q2665">
        <v>-7.4</v>
      </c>
    </row>
    <row r="2666" spans="3:17" x14ac:dyDescent="0.25">
      <c r="C2666" t="s">
        <v>481</v>
      </c>
      <c r="D2666" t="s">
        <v>176</v>
      </c>
      <c r="E2666">
        <v>200202</v>
      </c>
      <c r="H2666" t="s">
        <v>628</v>
      </c>
      <c r="K2666" s="40">
        <v>-524007.1</v>
      </c>
      <c r="M2666" s="40">
        <v>-1024443.76</v>
      </c>
      <c r="O2666" s="40">
        <v>500436.66</v>
      </c>
      <c r="Q2666">
        <v>48.8</v>
      </c>
    </row>
    <row r="2667" spans="3:17" x14ac:dyDescent="0.25">
      <c r="C2667" t="s">
        <v>481</v>
      </c>
      <c r="D2667" t="s">
        <v>176</v>
      </c>
      <c r="E2667">
        <v>200203</v>
      </c>
      <c r="H2667" t="s">
        <v>629</v>
      </c>
      <c r="K2667" s="40">
        <v>-6625433.5800000001</v>
      </c>
      <c r="M2667" s="40">
        <v>-6607714.7999999998</v>
      </c>
      <c r="O2667" s="40">
        <v>-17718.78</v>
      </c>
      <c r="Q2667">
        <v>-0.3</v>
      </c>
    </row>
    <row r="2668" spans="3:17" x14ac:dyDescent="0.25">
      <c r="C2668" t="s">
        <v>481</v>
      </c>
      <c r="D2668" t="s">
        <v>176</v>
      </c>
      <c r="E2668">
        <v>200204</v>
      </c>
      <c r="H2668" t="s">
        <v>630</v>
      </c>
      <c r="K2668" s="40">
        <v>-1679570.96</v>
      </c>
      <c r="M2668" s="40">
        <v>-1179570.96</v>
      </c>
      <c r="O2668" s="40">
        <v>-500000</v>
      </c>
      <c r="Q2668">
        <v>-42.4</v>
      </c>
    </row>
    <row r="2669" spans="3:17" x14ac:dyDescent="0.25">
      <c r="C2669" t="s">
        <v>481</v>
      </c>
      <c r="D2669" t="s">
        <v>176</v>
      </c>
      <c r="E2669">
        <v>200205</v>
      </c>
      <c r="H2669" t="s">
        <v>1398</v>
      </c>
      <c r="K2669">
        <v>0</v>
      </c>
      <c r="M2669">
        <v>0</v>
      </c>
      <c r="O2669">
        <v>0</v>
      </c>
    </row>
    <row r="2670" spans="3:17" x14ac:dyDescent="0.25">
      <c r="C2670" t="s">
        <v>481</v>
      </c>
      <c r="D2670" t="s">
        <v>176</v>
      </c>
      <c r="E2670">
        <v>200206</v>
      </c>
      <c r="H2670" t="s">
        <v>299</v>
      </c>
      <c r="K2670" s="40">
        <v>-236215.72</v>
      </c>
      <c r="M2670" s="40">
        <v>-270787.40999999997</v>
      </c>
      <c r="O2670" s="40">
        <v>34571.69</v>
      </c>
      <c r="Q2670">
        <v>12.8</v>
      </c>
    </row>
    <row r="2671" spans="3:17" x14ac:dyDescent="0.25">
      <c r="C2671" t="s">
        <v>481</v>
      </c>
      <c r="D2671" t="s">
        <v>176</v>
      </c>
      <c r="E2671">
        <v>200207</v>
      </c>
      <c r="H2671" t="s">
        <v>2083</v>
      </c>
      <c r="K2671">
        <v>0</v>
      </c>
      <c r="M2671">
        <v>0</v>
      </c>
      <c r="O2671">
        <v>0</v>
      </c>
    </row>
    <row r="2672" spans="3:17" x14ac:dyDescent="0.25">
      <c r="C2672" t="s">
        <v>481</v>
      </c>
      <c r="D2672" t="s">
        <v>176</v>
      </c>
      <c r="E2672">
        <v>200208</v>
      </c>
      <c r="H2672" t="s">
        <v>2084</v>
      </c>
      <c r="K2672">
        <v>0</v>
      </c>
      <c r="M2672">
        <v>0</v>
      </c>
      <c r="O2672">
        <v>0</v>
      </c>
    </row>
    <row r="2673" spans="3:17" x14ac:dyDescent="0.25">
      <c r="C2673" t="s">
        <v>481</v>
      </c>
      <c r="D2673" t="s">
        <v>176</v>
      </c>
      <c r="E2673">
        <v>200209</v>
      </c>
      <c r="H2673" t="s">
        <v>2085</v>
      </c>
      <c r="K2673">
        <v>0</v>
      </c>
      <c r="M2673">
        <v>0</v>
      </c>
      <c r="O2673">
        <v>0</v>
      </c>
    </row>
    <row r="2674" spans="3:17" x14ac:dyDescent="0.25">
      <c r="C2674" t="s">
        <v>481</v>
      </c>
      <c r="D2674" t="s">
        <v>176</v>
      </c>
      <c r="E2674">
        <v>200210</v>
      </c>
      <c r="H2674" t="s">
        <v>2086</v>
      </c>
      <c r="K2674">
        <v>0</v>
      </c>
      <c r="M2674">
        <v>0</v>
      </c>
      <c r="O2674">
        <v>0</v>
      </c>
    </row>
    <row r="2675" spans="3:17" x14ac:dyDescent="0.25">
      <c r="C2675" t="s">
        <v>481</v>
      </c>
      <c r="D2675" t="s">
        <v>176</v>
      </c>
      <c r="E2675">
        <v>200211</v>
      </c>
      <c r="H2675" t="s">
        <v>2087</v>
      </c>
      <c r="K2675">
        <v>0</v>
      </c>
      <c r="M2675">
        <v>0</v>
      </c>
      <c r="O2675">
        <v>0</v>
      </c>
    </row>
    <row r="2676" spans="3:17" x14ac:dyDescent="0.25">
      <c r="C2676" t="s">
        <v>481</v>
      </c>
      <c r="D2676" t="s">
        <v>176</v>
      </c>
      <c r="E2676">
        <v>200300</v>
      </c>
      <c r="H2676" t="s">
        <v>631</v>
      </c>
      <c r="K2676" s="40">
        <v>-3081.41</v>
      </c>
      <c r="M2676" s="40">
        <v>-3690.03</v>
      </c>
      <c r="O2676">
        <v>608.62</v>
      </c>
      <c r="Q2676">
        <v>16.5</v>
      </c>
    </row>
    <row r="2677" spans="3:17" x14ac:dyDescent="0.25">
      <c r="C2677" t="s">
        <v>481</v>
      </c>
      <c r="D2677" t="s">
        <v>176</v>
      </c>
      <c r="E2677">
        <v>200301</v>
      </c>
      <c r="H2677" t="s">
        <v>632</v>
      </c>
      <c r="K2677" s="40">
        <v>194106.56</v>
      </c>
      <c r="M2677" s="40">
        <v>228890.29</v>
      </c>
      <c r="O2677" s="40">
        <v>-34783.730000000003</v>
      </c>
      <c r="Q2677">
        <v>-15.2</v>
      </c>
    </row>
    <row r="2678" spans="3:17" x14ac:dyDescent="0.25">
      <c r="C2678" t="s">
        <v>481</v>
      </c>
      <c r="D2678" t="s">
        <v>176</v>
      </c>
      <c r="E2678">
        <v>200302</v>
      </c>
      <c r="H2678" t="s">
        <v>631</v>
      </c>
      <c r="K2678">
        <v>0</v>
      </c>
      <c r="M2678">
        <v>0</v>
      </c>
      <c r="O2678">
        <v>0</v>
      </c>
    </row>
    <row r="2679" spans="3:17" x14ac:dyDescent="0.25">
      <c r="C2679" t="s">
        <v>481</v>
      </c>
      <c r="D2679" t="s">
        <v>176</v>
      </c>
      <c r="E2679">
        <v>200303</v>
      </c>
      <c r="H2679" t="s">
        <v>633</v>
      </c>
      <c r="K2679" s="40">
        <v>22379.39</v>
      </c>
      <c r="M2679" s="40">
        <v>22829.52</v>
      </c>
      <c r="O2679">
        <v>-450.13</v>
      </c>
      <c r="Q2679">
        <v>-2</v>
      </c>
    </row>
    <row r="2680" spans="3:17" x14ac:dyDescent="0.25">
      <c r="C2680" t="s">
        <v>481</v>
      </c>
      <c r="D2680" t="s">
        <v>176</v>
      </c>
      <c r="E2680">
        <v>200304</v>
      </c>
      <c r="H2680" t="s">
        <v>634</v>
      </c>
      <c r="K2680" s="40">
        <v>-1035034.85</v>
      </c>
      <c r="M2680" s="40">
        <v>-1039594.06</v>
      </c>
      <c r="O2680" s="40">
        <v>4559.21</v>
      </c>
      <c r="Q2680">
        <v>0.4</v>
      </c>
    </row>
    <row r="2681" spans="3:17" x14ac:dyDescent="0.25">
      <c r="C2681" t="s">
        <v>481</v>
      </c>
      <c r="D2681" t="s">
        <v>176</v>
      </c>
      <c r="E2681">
        <v>200305</v>
      </c>
      <c r="H2681" t="s">
        <v>635</v>
      </c>
      <c r="K2681" s="40">
        <v>22908.55</v>
      </c>
      <c r="M2681" s="40">
        <v>22908.55</v>
      </c>
      <c r="O2681">
        <v>0</v>
      </c>
    </row>
    <row r="2682" spans="3:17" x14ac:dyDescent="0.25">
      <c r="C2682" t="s">
        <v>481</v>
      </c>
      <c r="D2682" t="s">
        <v>176</v>
      </c>
      <c r="E2682">
        <v>200400</v>
      </c>
      <c r="H2682" t="s">
        <v>636</v>
      </c>
      <c r="K2682" s="40">
        <v>-4030</v>
      </c>
      <c r="M2682" s="40">
        <v>-4030</v>
      </c>
      <c r="O2682">
        <v>0</v>
      </c>
    </row>
    <row r="2683" spans="3:17" x14ac:dyDescent="0.25">
      <c r="C2683" t="s">
        <v>481</v>
      </c>
      <c r="D2683" t="s">
        <v>176</v>
      </c>
      <c r="E2683">
        <v>200401</v>
      </c>
      <c r="H2683" t="s">
        <v>1399</v>
      </c>
      <c r="K2683">
        <v>0</v>
      </c>
      <c r="M2683">
        <v>0</v>
      </c>
      <c r="O2683">
        <v>0</v>
      </c>
    </row>
    <row r="2684" spans="3:17" x14ac:dyDescent="0.25">
      <c r="C2684" t="s">
        <v>481</v>
      </c>
      <c r="D2684" t="s">
        <v>176</v>
      </c>
      <c r="E2684">
        <v>200402</v>
      </c>
      <c r="H2684" t="s">
        <v>302</v>
      </c>
      <c r="K2684" s="40">
        <v>-2958152.39</v>
      </c>
      <c r="M2684" s="40">
        <v>-2958102.35</v>
      </c>
      <c r="O2684">
        <v>-50.04</v>
      </c>
    </row>
    <row r="2685" spans="3:17" x14ac:dyDescent="0.25">
      <c r="C2685" t="s">
        <v>481</v>
      </c>
      <c r="D2685" t="s">
        <v>176</v>
      </c>
      <c r="E2685">
        <v>200403</v>
      </c>
      <c r="H2685" t="s">
        <v>1400</v>
      </c>
      <c r="K2685">
        <v>0</v>
      </c>
      <c r="M2685">
        <v>0</v>
      </c>
      <c r="O2685">
        <v>0</v>
      </c>
    </row>
    <row r="2686" spans="3:17" x14ac:dyDescent="0.25">
      <c r="C2686" t="s">
        <v>481</v>
      </c>
      <c r="D2686" t="s">
        <v>176</v>
      </c>
      <c r="E2686">
        <v>200406</v>
      </c>
      <c r="H2686" t="s">
        <v>2088</v>
      </c>
      <c r="K2686">
        <v>0</v>
      </c>
      <c r="M2686">
        <v>0</v>
      </c>
      <c r="O2686">
        <v>0</v>
      </c>
    </row>
    <row r="2687" spans="3:17" x14ac:dyDescent="0.25">
      <c r="C2687" t="s">
        <v>481</v>
      </c>
      <c r="D2687" t="s">
        <v>176</v>
      </c>
      <c r="E2687">
        <v>200407</v>
      </c>
      <c r="H2687" t="s">
        <v>2089</v>
      </c>
      <c r="K2687">
        <v>0</v>
      </c>
      <c r="M2687">
        <v>0</v>
      </c>
      <c r="O2687">
        <v>0</v>
      </c>
    </row>
    <row r="2688" spans="3:17" x14ac:dyDescent="0.25">
      <c r="C2688" t="s">
        <v>481</v>
      </c>
      <c r="D2688" t="s">
        <v>176</v>
      </c>
      <c r="E2688">
        <v>200408</v>
      </c>
      <c r="H2688" t="s">
        <v>2090</v>
      </c>
      <c r="K2688">
        <v>0</v>
      </c>
      <c r="M2688">
        <v>0</v>
      </c>
      <c r="O2688">
        <v>0</v>
      </c>
    </row>
    <row r="2689" spans="3:17" x14ac:dyDescent="0.25">
      <c r="C2689" t="s">
        <v>481</v>
      </c>
      <c r="D2689" t="s">
        <v>176</v>
      </c>
      <c r="E2689">
        <v>200409</v>
      </c>
      <c r="H2689" t="s">
        <v>637</v>
      </c>
      <c r="K2689" s="40">
        <v>-59619.39</v>
      </c>
      <c r="M2689" s="40">
        <v>-59619.39</v>
      </c>
      <c r="O2689">
        <v>0</v>
      </c>
    </row>
    <row r="2690" spans="3:17" x14ac:dyDescent="0.25">
      <c r="C2690" t="s">
        <v>481</v>
      </c>
      <c r="D2690" t="s">
        <v>176</v>
      </c>
      <c r="E2690">
        <v>200410</v>
      </c>
      <c r="H2690" t="s">
        <v>638</v>
      </c>
      <c r="K2690" s="40">
        <v>-185324.36</v>
      </c>
      <c r="M2690" s="40">
        <v>-188245.94</v>
      </c>
      <c r="O2690" s="40">
        <v>2921.58</v>
      </c>
      <c r="Q2690">
        <v>1.6</v>
      </c>
    </row>
    <row r="2691" spans="3:17" x14ac:dyDescent="0.25">
      <c r="C2691" t="s">
        <v>481</v>
      </c>
      <c r="D2691" t="s">
        <v>176</v>
      </c>
      <c r="E2691">
        <v>200500</v>
      </c>
      <c r="H2691" t="s">
        <v>639</v>
      </c>
      <c r="K2691" s="40">
        <v>-36453.4</v>
      </c>
      <c r="M2691" s="40">
        <v>-36453.4</v>
      </c>
      <c r="O2691">
        <v>0</v>
      </c>
    </row>
    <row r="2692" spans="3:17" x14ac:dyDescent="0.25">
      <c r="C2692" t="s">
        <v>481</v>
      </c>
      <c r="D2692" t="s">
        <v>176</v>
      </c>
      <c r="E2692">
        <v>200501</v>
      </c>
      <c r="H2692" t="s">
        <v>640</v>
      </c>
      <c r="K2692" s="40">
        <v>3000</v>
      </c>
      <c r="M2692" s="40">
        <v>3000</v>
      </c>
      <c r="O2692">
        <v>0</v>
      </c>
    </row>
    <row r="2693" spans="3:17" x14ac:dyDescent="0.25">
      <c r="C2693" t="s">
        <v>481</v>
      </c>
      <c r="D2693" t="s">
        <v>176</v>
      </c>
      <c r="E2693">
        <v>200600</v>
      </c>
      <c r="H2693" t="s">
        <v>1401</v>
      </c>
      <c r="K2693">
        <v>0</v>
      </c>
      <c r="M2693">
        <v>0</v>
      </c>
      <c r="O2693">
        <v>0</v>
      </c>
    </row>
    <row r="2694" spans="3:17" x14ac:dyDescent="0.25">
      <c r="C2694" t="s">
        <v>481</v>
      </c>
      <c r="D2694" t="s">
        <v>176</v>
      </c>
      <c r="E2694">
        <v>200601</v>
      </c>
      <c r="H2694" t="s">
        <v>1402</v>
      </c>
      <c r="K2694">
        <v>0</v>
      </c>
      <c r="M2694">
        <v>0</v>
      </c>
      <c r="O2694">
        <v>0</v>
      </c>
    </row>
    <row r="2695" spans="3:17" x14ac:dyDescent="0.25">
      <c r="C2695" t="s">
        <v>481</v>
      </c>
      <c r="D2695" t="s">
        <v>176</v>
      </c>
      <c r="E2695">
        <v>200602</v>
      </c>
      <c r="H2695" t="s">
        <v>641</v>
      </c>
      <c r="K2695" s="40">
        <v>-408490.13</v>
      </c>
      <c r="M2695" s="40">
        <v>-408490.13</v>
      </c>
      <c r="O2695">
        <v>0</v>
      </c>
    </row>
    <row r="2696" spans="3:17" x14ac:dyDescent="0.25">
      <c r="C2696" t="s">
        <v>481</v>
      </c>
      <c r="D2696" t="s">
        <v>176</v>
      </c>
      <c r="E2696">
        <v>200700</v>
      </c>
      <c r="H2696" t="s">
        <v>642</v>
      </c>
      <c r="K2696" s="40">
        <v>-2324</v>
      </c>
      <c r="M2696" s="40">
        <v>-2294</v>
      </c>
      <c r="O2696">
        <v>-30</v>
      </c>
      <c r="Q2696">
        <v>-1.3</v>
      </c>
    </row>
    <row r="2697" spans="3:17" x14ac:dyDescent="0.25">
      <c r="C2697" t="s">
        <v>481</v>
      </c>
      <c r="D2697" t="s">
        <v>176</v>
      </c>
      <c r="E2697">
        <v>200701</v>
      </c>
      <c r="H2697" t="s">
        <v>643</v>
      </c>
      <c r="K2697" s="40">
        <v>-88274.9</v>
      </c>
      <c r="M2697" s="40">
        <v>-82752.899999999994</v>
      </c>
      <c r="O2697" s="40">
        <v>-5522</v>
      </c>
      <c r="Q2697">
        <v>-6.7</v>
      </c>
    </row>
    <row r="2698" spans="3:17" x14ac:dyDescent="0.25">
      <c r="C2698" t="s">
        <v>481</v>
      </c>
      <c r="D2698" t="s">
        <v>176</v>
      </c>
      <c r="E2698">
        <v>200702</v>
      </c>
      <c r="H2698" t="s">
        <v>1403</v>
      </c>
      <c r="K2698">
        <v>0</v>
      </c>
      <c r="M2698">
        <v>0</v>
      </c>
      <c r="O2698">
        <v>0</v>
      </c>
    </row>
    <row r="2699" spans="3:17" x14ac:dyDescent="0.25">
      <c r="C2699" t="s">
        <v>481</v>
      </c>
      <c r="D2699" t="s">
        <v>176</v>
      </c>
      <c r="E2699">
        <v>200703</v>
      </c>
      <c r="H2699" t="s">
        <v>1404</v>
      </c>
      <c r="K2699">
        <v>0</v>
      </c>
      <c r="M2699">
        <v>0</v>
      </c>
      <c r="O2699">
        <v>0</v>
      </c>
    </row>
    <row r="2700" spans="3:17" x14ac:dyDescent="0.25">
      <c r="C2700" t="s">
        <v>481</v>
      </c>
      <c r="D2700" t="s">
        <v>176</v>
      </c>
      <c r="E2700">
        <v>200704</v>
      </c>
      <c r="H2700" t="s">
        <v>1405</v>
      </c>
      <c r="K2700">
        <v>0</v>
      </c>
      <c r="M2700">
        <v>0</v>
      </c>
      <c r="O2700">
        <v>0</v>
      </c>
    </row>
    <row r="2701" spans="3:17" x14ac:dyDescent="0.25">
      <c r="C2701" t="s">
        <v>481</v>
      </c>
      <c r="D2701" t="s">
        <v>176</v>
      </c>
      <c r="E2701">
        <v>200705</v>
      </c>
      <c r="H2701" t="s">
        <v>1406</v>
      </c>
      <c r="K2701">
        <v>0</v>
      </c>
      <c r="M2701">
        <v>0</v>
      </c>
      <c r="O2701">
        <v>0</v>
      </c>
    </row>
    <row r="2702" spans="3:17" x14ac:dyDescent="0.25">
      <c r="C2702" t="s">
        <v>481</v>
      </c>
      <c r="D2702" t="s">
        <v>176</v>
      </c>
      <c r="E2702">
        <v>200706</v>
      </c>
      <c r="H2702" t="s">
        <v>1407</v>
      </c>
      <c r="K2702">
        <v>0</v>
      </c>
      <c r="M2702">
        <v>0</v>
      </c>
      <c r="O2702">
        <v>0</v>
      </c>
    </row>
    <row r="2703" spans="3:17" x14ac:dyDescent="0.25">
      <c r="C2703" t="s">
        <v>481</v>
      </c>
      <c r="D2703" t="s">
        <v>176</v>
      </c>
      <c r="E2703">
        <v>200707</v>
      </c>
      <c r="H2703" t="s">
        <v>1408</v>
      </c>
      <c r="K2703">
        <v>0</v>
      </c>
      <c r="M2703">
        <v>0</v>
      </c>
      <c r="O2703">
        <v>0</v>
      </c>
    </row>
    <row r="2704" spans="3:17" x14ac:dyDescent="0.25">
      <c r="C2704" t="s">
        <v>481</v>
      </c>
      <c r="D2704" t="s">
        <v>176</v>
      </c>
      <c r="E2704">
        <v>200708</v>
      </c>
      <c r="H2704" t="s">
        <v>644</v>
      </c>
      <c r="K2704">
        <v>10</v>
      </c>
      <c r="M2704">
        <v>10</v>
      </c>
      <c r="O2704">
        <v>0</v>
      </c>
    </row>
    <row r="2705" spans="3:17" x14ac:dyDescent="0.25">
      <c r="C2705" t="s">
        <v>481</v>
      </c>
      <c r="D2705" t="s">
        <v>176</v>
      </c>
      <c r="E2705">
        <v>200709</v>
      </c>
      <c r="H2705" t="s">
        <v>645</v>
      </c>
      <c r="K2705" s="40">
        <v>-74923.77</v>
      </c>
      <c r="M2705" s="40">
        <v>-75719.27</v>
      </c>
      <c r="O2705">
        <v>795.5</v>
      </c>
      <c r="Q2705">
        <v>1.1000000000000001</v>
      </c>
    </row>
    <row r="2706" spans="3:17" x14ac:dyDescent="0.25">
      <c r="C2706" t="s">
        <v>481</v>
      </c>
      <c r="D2706" t="s">
        <v>176</v>
      </c>
      <c r="E2706">
        <v>200710</v>
      </c>
      <c r="H2706" t="s">
        <v>1409</v>
      </c>
      <c r="K2706">
        <v>0</v>
      </c>
      <c r="M2706">
        <v>0</v>
      </c>
      <c r="O2706">
        <v>0</v>
      </c>
    </row>
    <row r="2707" spans="3:17" x14ac:dyDescent="0.25">
      <c r="C2707" t="s">
        <v>481</v>
      </c>
      <c r="D2707" t="s">
        <v>176</v>
      </c>
      <c r="E2707">
        <v>200711</v>
      </c>
      <c r="H2707" t="s">
        <v>646</v>
      </c>
      <c r="K2707" s="40">
        <v>-77907.839999999997</v>
      </c>
      <c r="M2707" s="40">
        <v>-77907.839999999997</v>
      </c>
      <c r="O2707">
        <v>0</v>
      </c>
    </row>
    <row r="2708" spans="3:17" x14ac:dyDescent="0.25">
      <c r="C2708" t="s">
        <v>481</v>
      </c>
      <c r="D2708" t="s">
        <v>176</v>
      </c>
      <c r="E2708">
        <v>200712</v>
      </c>
      <c r="H2708" t="s">
        <v>1410</v>
      </c>
      <c r="K2708">
        <v>0</v>
      </c>
      <c r="M2708">
        <v>0</v>
      </c>
      <c r="O2708">
        <v>0</v>
      </c>
    </row>
    <row r="2709" spans="3:17" x14ac:dyDescent="0.25">
      <c r="C2709" t="s">
        <v>481</v>
      </c>
      <c r="D2709" t="s">
        <v>176</v>
      </c>
      <c r="E2709">
        <v>200713</v>
      </c>
      <c r="H2709" t="s">
        <v>1411</v>
      </c>
      <c r="K2709">
        <v>0</v>
      </c>
      <c r="M2709">
        <v>0</v>
      </c>
      <c r="O2709">
        <v>0</v>
      </c>
    </row>
    <row r="2710" spans="3:17" x14ac:dyDescent="0.25">
      <c r="C2710" t="s">
        <v>481</v>
      </c>
      <c r="D2710" t="s">
        <v>176</v>
      </c>
      <c r="E2710">
        <v>200714</v>
      </c>
      <c r="H2710" t="s">
        <v>1412</v>
      </c>
      <c r="K2710">
        <v>0</v>
      </c>
      <c r="M2710">
        <v>0</v>
      </c>
      <c r="O2710">
        <v>0</v>
      </c>
    </row>
    <row r="2711" spans="3:17" x14ac:dyDescent="0.25">
      <c r="C2711" t="s">
        <v>481</v>
      </c>
      <c r="D2711" t="s">
        <v>176</v>
      </c>
      <c r="E2711">
        <v>200715</v>
      </c>
      <c r="H2711" t="s">
        <v>647</v>
      </c>
      <c r="K2711">
        <v>-300</v>
      </c>
      <c r="M2711">
        <v>-300</v>
      </c>
      <c r="O2711">
        <v>0</v>
      </c>
    </row>
    <row r="2712" spans="3:17" x14ac:dyDescent="0.25">
      <c r="C2712" t="s">
        <v>481</v>
      </c>
      <c r="D2712" t="s">
        <v>176</v>
      </c>
      <c r="E2712">
        <v>200716</v>
      </c>
      <c r="H2712" t="s">
        <v>648</v>
      </c>
      <c r="K2712" s="40">
        <v>-330159.34999999998</v>
      </c>
      <c r="M2712" s="40">
        <v>-351559.18</v>
      </c>
      <c r="O2712" s="40">
        <v>21399.83</v>
      </c>
      <c r="Q2712">
        <v>6.1</v>
      </c>
    </row>
    <row r="2713" spans="3:17" x14ac:dyDescent="0.25">
      <c r="C2713" t="s">
        <v>481</v>
      </c>
      <c r="D2713" t="s">
        <v>176</v>
      </c>
      <c r="E2713">
        <v>200717</v>
      </c>
      <c r="H2713" t="s">
        <v>649</v>
      </c>
      <c r="K2713">
        <v>-548.11</v>
      </c>
      <c r="M2713">
        <v>-548.11</v>
      </c>
      <c r="O2713">
        <v>0</v>
      </c>
    </row>
    <row r="2714" spans="3:17" x14ac:dyDescent="0.25">
      <c r="C2714" t="s">
        <v>481</v>
      </c>
      <c r="D2714" t="s">
        <v>176</v>
      </c>
      <c r="E2714">
        <v>200718</v>
      </c>
      <c r="H2714" t="s">
        <v>650</v>
      </c>
      <c r="K2714" s="40">
        <v>-1486.2</v>
      </c>
      <c r="M2714" s="40">
        <v>-1486.2</v>
      </c>
      <c r="O2714">
        <v>0</v>
      </c>
    </row>
    <row r="2715" spans="3:17" x14ac:dyDescent="0.25">
      <c r="C2715" t="s">
        <v>481</v>
      </c>
      <c r="D2715" t="s">
        <v>176</v>
      </c>
      <c r="E2715">
        <v>200719</v>
      </c>
      <c r="H2715" t="s">
        <v>1413</v>
      </c>
      <c r="K2715">
        <v>0</v>
      </c>
      <c r="M2715">
        <v>0</v>
      </c>
      <c r="O2715">
        <v>0</v>
      </c>
    </row>
    <row r="2716" spans="3:17" x14ac:dyDescent="0.25">
      <c r="C2716" t="s">
        <v>481</v>
      </c>
      <c r="D2716" t="s">
        <v>176</v>
      </c>
      <c r="E2716">
        <v>200720</v>
      </c>
      <c r="H2716" t="s">
        <v>1414</v>
      </c>
      <c r="K2716">
        <v>0</v>
      </c>
      <c r="M2716">
        <v>0</v>
      </c>
      <c r="O2716">
        <v>0</v>
      </c>
    </row>
    <row r="2717" spans="3:17" x14ac:dyDescent="0.25">
      <c r="C2717" t="s">
        <v>481</v>
      </c>
      <c r="D2717" t="s">
        <v>176</v>
      </c>
      <c r="E2717">
        <v>200721</v>
      </c>
      <c r="H2717" t="s">
        <v>1415</v>
      </c>
      <c r="K2717">
        <v>0</v>
      </c>
      <c r="M2717">
        <v>0</v>
      </c>
      <c r="O2717">
        <v>0</v>
      </c>
    </row>
    <row r="2718" spans="3:17" x14ac:dyDescent="0.25">
      <c r="C2718" t="s">
        <v>481</v>
      </c>
      <c r="D2718" t="s">
        <v>176</v>
      </c>
      <c r="E2718">
        <v>200722</v>
      </c>
      <c r="H2718" t="s">
        <v>1416</v>
      </c>
      <c r="K2718">
        <v>0</v>
      </c>
      <c r="M2718">
        <v>0</v>
      </c>
      <c r="O2718">
        <v>0</v>
      </c>
    </row>
    <row r="2719" spans="3:17" x14ac:dyDescent="0.25">
      <c r="C2719" t="s">
        <v>481</v>
      </c>
      <c r="D2719" t="s">
        <v>176</v>
      </c>
      <c r="E2719">
        <v>200723</v>
      </c>
      <c r="H2719" t="s">
        <v>651</v>
      </c>
      <c r="K2719" s="40">
        <v>-374008</v>
      </c>
      <c r="M2719" s="40">
        <v>-385526</v>
      </c>
      <c r="O2719" s="40">
        <v>11518</v>
      </c>
      <c r="Q2719">
        <v>3</v>
      </c>
    </row>
    <row r="2720" spans="3:17" x14ac:dyDescent="0.25">
      <c r="C2720" t="s">
        <v>481</v>
      </c>
      <c r="D2720" t="s">
        <v>176</v>
      </c>
      <c r="E2720">
        <v>200724</v>
      </c>
      <c r="H2720" t="s">
        <v>652</v>
      </c>
      <c r="K2720" s="40">
        <v>-8740.6</v>
      </c>
      <c r="M2720" s="40">
        <v>-8669.1</v>
      </c>
      <c r="O2720">
        <v>-71.5</v>
      </c>
      <c r="Q2720">
        <v>-0.8</v>
      </c>
    </row>
    <row r="2721" spans="3:17" x14ac:dyDescent="0.25">
      <c r="C2721" t="s">
        <v>481</v>
      </c>
      <c r="D2721" t="s">
        <v>176</v>
      </c>
      <c r="E2721">
        <v>200725</v>
      </c>
      <c r="H2721" t="s">
        <v>1417</v>
      </c>
      <c r="K2721">
        <v>0</v>
      </c>
      <c r="M2721">
        <v>0</v>
      </c>
      <c r="O2721">
        <v>0</v>
      </c>
    </row>
    <row r="2722" spans="3:17" x14ac:dyDescent="0.25">
      <c r="C2722" t="s">
        <v>481</v>
      </c>
      <c r="D2722" t="s">
        <v>176</v>
      </c>
      <c r="E2722">
        <v>200726</v>
      </c>
      <c r="H2722" t="s">
        <v>1418</v>
      </c>
      <c r="K2722">
        <v>0</v>
      </c>
      <c r="M2722">
        <v>0</v>
      </c>
      <c r="O2722">
        <v>0</v>
      </c>
    </row>
    <row r="2723" spans="3:17" x14ac:dyDescent="0.25">
      <c r="C2723" t="s">
        <v>481</v>
      </c>
      <c r="D2723" t="s">
        <v>176</v>
      </c>
      <c r="E2723">
        <v>200727</v>
      </c>
      <c r="H2723" t="s">
        <v>1419</v>
      </c>
      <c r="K2723">
        <v>0</v>
      </c>
      <c r="M2723">
        <v>0</v>
      </c>
      <c r="O2723">
        <v>0</v>
      </c>
    </row>
    <row r="2724" spans="3:17" x14ac:dyDescent="0.25">
      <c r="C2724" t="s">
        <v>481</v>
      </c>
      <c r="D2724" t="s">
        <v>176</v>
      </c>
      <c r="E2724">
        <v>200728</v>
      </c>
      <c r="H2724" t="s">
        <v>1420</v>
      </c>
      <c r="K2724">
        <v>0</v>
      </c>
      <c r="M2724">
        <v>0</v>
      </c>
      <c r="O2724">
        <v>0</v>
      </c>
    </row>
    <row r="2725" spans="3:17" x14ac:dyDescent="0.25">
      <c r="C2725" t="s">
        <v>481</v>
      </c>
      <c r="D2725" t="s">
        <v>176</v>
      </c>
      <c r="E2725">
        <v>200729</v>
      </c>
      <c r="H2725" t="s">
        <v>1421</v>
      </c>
      <c r="K2725">
        <v>0</v>
      </c>
      <c r="M2725">
        <v>0</v>
      </c>
      <c r="O2725">
        <v>0</v>
      </c>
    </row>
    <row r="2726" spans="3:17" x14ac:dyDescent="0.25">
      <c r="C2726" t="s">
        <v>481</v>
      </c>
      <c r="D2726" t="s">
        <v>176</v>
      </c>
      <c r="E2726">
        <v>200730</v>
      </c>
      <c r="H2726" t="s">
        <v>1422</v>
      </c>
      <c r="K2726">
        <v>0</v>
      </c>
      <c r="M2726">
        <v>0</v>
      </c>
      <c r="O2726">
        <v>0</v>
      </c>
    </row>
    <row r="2727" spans="3:17" x14ac:dyDescent="0.25">
      <c r="C2727" t="s">
        <v>481</v>
      </c>
      <c r="D2727" t="s">
        <v>176</v>
      </c>
      <c r="E2727">
        <v>200731</v>
      </c>
      <c r="H2727" t="s">
        <v>1423</v>
      </c>
      <c r="K2727">
        <v>0</v>
      </c>
      <c r="M2727">
        <v>0</v>
      </c>
      <c r="O2727">
        <v>0</v>
      </c>
    </row>
    <row r="2728" spans="3:17" x14ac:dyDescent="0.25">
      <c r="C2728" t="s">
        <v>481</v>
      </c>
      <c r="D2728" t="s">
        <v>176</v>
      </c>
      <c r="E2728">
        <v>200732</v>
      </c>
      <c r="H2728" t="s">
        <v>1424</v>
      </c>
      <c r="K2728">
        <v>0</v>
      </c>
      <c r="M2728">
        <v>0</v>
      </c>
      <c r="O2728">
        <v>0</v>
      </c>
    </row>
    <row r="2729" spans="3:17" x14ac:dyDescent="0.25">
      <c r="C2729" t="s">
        <v>481</v>
      </c>
      <c r="D2729" t="s">
        <v>176</v>
      </c>
      <c r="E2729">
        <v>200733</v>
      </c>
      <c r="H2729" t="s">
        <v>1425</v>
      </c>
      <c r="K2729">
        <v>0</v>
      </c>
      <c r="M2729">
        <v>0</v>
      </c>
      <c r="O2729">
        <v>0</v>
      </c>
    </row>
    <row r="2730" spans="3:17" x14ac:dyDescent="0.25">
      <c r="C2730" t="s">
        <v>481</v>
      </c>
      <c r="D2730" t="s">
        <v>176</v>
      </c>
      <c r="E2730">
        <v>200734</v>
      </c>
      <c r="H2730" t="s">
        <v>1426</v>
      </c>
      <c r="K2730">
        <v>0</v>
      </c>
      <c r="M2730">
        <v>0</v>
      </c>
      <c r="O2730">
        <v>0</v>
      </c>
    </row>
    <row r="2731" spans="3:17" x14ac:dyDescent="0.25">
      <c r="C2731" t="s">
        <v>481</v>
      </c>
      <c r="D2731" t="s">
        <v>176</v>
      </c>
      <c r="E2731">
        <v>200735</v>
      </c>
      <c r="H2731" t="s">
        <v>1427</v>
      </c>
      <c r="K2731">
        <v>0</v>
      </c>
      <c r="M2731">
        <v>0</v>
      </c>
      <c r="O2731">
        <v>0</v>
      </c>
    </row>
    <row r="2732" spans="3:17" x14ac:dyDescent="0.25">
      <c r="C2732" t="s">
        <v>481</v>
      </c>
      <c r="D2732" t="s">
        <v>176</v>
      </c>
      <c r="E2732">
        <v>200760</v>
      </c>
      <c r="H2732" t="s">
        <v>1428</v>
      </c>
      <c r="K2732">
        <v>0</v>
      </c>
      <c r="M2732">
        <v>0</v>
      </c>
      <c r="O2732">
        <v>0</v>
      </c>
    </row>
    <row r="2733" spans="3:17" x14ac:dyDescent="0.25">
      <c r="C2733" t="s">
        <v>481</v>
      </c>
      <c r="D2733" t="s">
        <v>176</v>
      </c>
      <c r="E2733">
        <v>200761</v>
      </c>
      <c r="H2733" t="s">
        <v>653</v>
      </c>
      <c r="K2733" s="40">
        <v>-35390.07</v>
      </c>
      <c r="M2733" s="40">
        <v>-30428.57</v>
      </c>
      <c r="O2733" s="40">
        <v>-4961.5</v>
      </c>
      <c r="Q2733">
        <v>-16.3</v>
      </c>
    </row>
    <row r="2734" spans="3:17" x14ac:dyDescent="0.25">
      <c r="C2734" t="s">
        <v>481</v>
      </c>
      <c r="D2734" t="s">
        <v>176</v>
      </c>
      <c r="E2734">
        <v>200762</v>
      </c>
      <c r="H2734" t="s">
        <v>654</v>
      </c>
      <c r="K2734" s="40">
        <v>-538019</v>
      </c>
      <c r="M2734" s="40">
        <v>-553571</v>
      </c>
      <c r="O2734" s="40">
        <v>15552</v>
      </c>
      <c r="Q2734">
        <v>2.8</v>
      </c>
    </row>
    <row r="2735" spans="3:17" x14ac:dyDescent="0.25">
      <c r="C2735" t="s">
        <v>481</v>
      </c>
      <c r="D2735" t="s">
        <v>176</v>
      </c>
      <c r="E2735">
        <v>200763</v>
      </c>
      <c r="H2735" t="s">
        <v>655</v>
      </c>
      <c r="K2735" s="40">
        <v>-30820.5</v>
      </c>
      <c r="M2735" s="40">
        <v>-30570.3</v>
      </c>
      <c r="O2735">
        <v>-250.2</v>
      </c>
      <c r="Q2735">
        <v>-0.8</v>
      </c>
    </row>
    <row r="2736" spans="3:17" x14ac:dyDescent="0.25">
      <c r="C2736" t="s">
        <v>481</v>
      </c>
      <c r="D2736" t="s">
        <v>176</v>
      </c>
      <c r="E2736">
        <v>200764</v>
      </c>
      <c r="H2736" t="s">
        <v>656</v>
      </c>
      <c r="K2736" s="40">
        <v>-1268.8599999999999</v>
      </c>
      <c r="M2736" s="40">
        <v>-1427.21</v>
      </c>
      <c r="O2736">
        <v>158.35</v>
      </c>
      <c r="Q2736">
        <v>11.1</v>
      </c>
    </row>
    <row r="2737" spans="3:18" x14ac:dyDescent="0.25">
      <c r="C2737" t="s">
        <v>481</v>
      </c>
      <c r="D2737" t="s">
        <v>176</v>
      </c>
      <c r="E2737">
        <v>200765</v>
      </c>
      <c r="H2737" t="s">
        <v>1429</v>
      </c>
      <c r="K2737">
        <v>0</v>
      </c>
      <c r="M2737">
        <v>0</v>
      </c>
      <c r="O2737">
        <v>0</v>
      </c>
    </row>
    <row r="2738" spans="3:18" x14ac:dyDescent="0.25">
      <c r="C2738" t="s">
        <v>481</v>
      </c>
      <c r="D2738" t="s">
        <v>176</v>
      </c>
      <c r="E2738">
        <v>200766</v>
      </c>
      <c r="H2738" t="s">
        <v>2091</v>
      </c>
      <c r="K2738">
        <v>0</v>
      </c>
      <c r="M2738">
        <v>0</v>
      </c>
      <c r="O2738">
        <v>0</v>
      </c>
    </row>
    <row r="2739" spans="3:18" x14ac:dyDescent="0.25">
      <c r="C2739" t="s">
        <v>481</v>
      </c>
      <c r="D2739" t="s">
        <v>176</v>
      </c>
      <c r="E2739">
        <v>200767</v>
      </c>
      <c r="H2739" t="s">
        <v>657</v>
      </c>
      <c r="K2739">
        <v>-500</v>
      </c>
      <c r="M2739">
        <v>-500</v>
      </c>
      <c r="O2739">
        <v>0</v>
      </c>
    </row>
    <row r="2740" spans="3:18" x14ac:dyDescent="0.25">
      <c r="C2740" t="s">
        <v>481</v>
      </c>
      <c r="D2740" t="s">
        <v>176</v>
      </c>
      <c r="E2740">
        <v>200768</v>
      </c>
      <c r="H2740" t="s">
        <v>658</v>
      </c>
      <c r="K2740" s="40">
        <v>6857.59</v>
      </c>
      <c r="M2740" s="40">
        <v>-47038.41</v>
      </c>
      <c r="O2740" s="40">
        <v>53896</v>
      </c>
      <c r="Q2740">
        <v>114.6</v>
      </c>
    </row>
    <row r="2741" spans="3:18" x14ac:dyDescent="0.25">
      <c r="C2741" t="s">
        <v>481</v>
      </c>
      <c r="D2741" t="s">
        <v>176</v>
      </c>
      <c r="E2741">
        <v>200769</v>
      </c>
      <c r="H2741" t="s">
        <v>1430</v>
      </c>
      <c r="K2741">
        <v>0</v>
      </c>
      <c r="M2741">
        <v>0</v>
      </c>
      <c r="O2741">
        <v>0</v>
      </c>
    </row>
    <row r="2742" spans="3:18" x14ac:dyDescent="0.25">
      <c r="C2742" t="s">
        <v>481</v>
      </c>
      <c r="D2742" t="s">
        <v>176</v>
      </c>
      <c r="E2742">
        <v>200771</v>
      </c>
      <c r="H2742" t="s">
        <v>659</v>
      </c>
      <c r="K2742" s="40">
        <v>-3383.35</v>
      </c>
      <c r="M2742" s="40">
        <v>-3356.15</v>
      </c>
      <c r="O2742">
        <v>-27.2</v>
      </c>
      <c r="Q2742">
        <v>-0.8</v>
      </c>
    </row>
    <row r="2743" spans="3:18" x14ac:dyDescent="0.25">
      <c r="C2743" t="s">
        <v>481</v>
      </c>
      <c r="D2743" t="s">
        <v>176</v>
      </c>
      <c r="E2743">
        <v>200772</v>
      </c>
      <c r="H2743" t="s">
        <v>660</v>
      </c>
      <c r="K2743" s="40">
        <v>-3383.35</v>
      </c>
      <c r="M2743" s="40">
        <v>-3356.15</v>
      </c>
      <c r="O2743">
        <v>-27.2</v>
      </c>
      <c r="Q2743">
        <v>-0.8</v>
      </c>
    </row>
    <row r="2744" spans="3:18" x14ac:dyDescent="0.25">
      <c r="C2744" t="s">
        <v>481</v>
      </c>
      <c r="D2744" t="s">
        <v>176</v>
      </c>
      <c r="E2744">
        <v>220900</v>
      </c>
      <c r="H2744" t="s">
        <v>1431</v>
      </c>
      <c r="K2744">
        <v>0</v>
      </c>
      <c r="M2744">
        <v>0</v>
      </c>
      <c r="O2744">
        <v>0</v>
      </c>
    </row>
    <row r="2745" spans="3:18" x14ac:dyDescent="0.25">
      <c r="C2745" t="s">
        <v>481</v>
      </c>
      <c r="D2745" t="s">
        <v>176</v>
      </c>
      <c r="E2745">
        <v>220901</v>
      </c>
      <c r="H2745" t="s">
        <v>1432</v>
      </c>
      <c r="K2745">
        <v>0</v>
      </c>
      <c r="M2745">
        <v>0</v>
      </c>
      <c r="O2745">
        <v>0</v>
      </c>
    </row>
    <row r="2746" spans="3:18" x14ac:dyDescent="0.25">
      <c r="C2746" t="s">
        <v>481</v>
      </c>
      <c r="D2746" t="s">
        <v>176</v>
      </c>
      <c r="E2746">
        <v>220902</v>
      </c>
      <c r="H2746" t="s">
        <v>1433</v>
      </c>
      <c r="K2746">
        <v>0</v>
      </c>
      <c r="M2746">
        <v>0</v>
      </c>
      <c r="O2746">
        <v>0</v>
      </c>
    </row>
    <row r="2747" spans="3:18" x14ac:dyDescent="0.25">
      <c r="C2747" t="s">
        <v>481</v>
      </c>
      <c r="D2747" t="s">
        <v>176</v>
      </c>
      <c r="E2747">
        <v>220906</v>
      </c>
      <c r="H2747" t="s">
        <v>2092</v>
      </c>
      <c r="K2747">
        <v>0</v>
      </c>
      <c r="M2747">
        <v>0</v>
      </c>
      <c r="O2747">
        <v>0</v>
      </c>
    </row>
    <row r="2748" spans="3:18" x14ac:dyDescent="0.25">
      <c r="C2748" t="s">
        <v>481</v>
      </c>
      <c r="D2748" t="s">
        <v>176</v>
      </c>
      <c r="E2748">
        <v>220907</v>
      </c>
      <c r="H2748" t="s">
        <v>2093</v>
      </c>
      <c r="K2748">
        <v>0</v>
      </c>
      <c r="M2748">
        <v>0</v>
      </c>
      <c r="O2748">
        <v>0</v>
      </c>
    </row>
    <row r="2749" spans="3:18" x14ac:dyDescent="0.25">
      <c r="C2749" t="s">
        <v>481</v>
      </c>
      <c r="D2749" t="s">
        <v>176</v>
      </c>
      <c r="E2749">
        <v>220908</v>
      </c>
      <c r="H2749" t="s">
        <v>2094</v>
      </c>
      <c r="K2749">
        <v>0</v>
      </c>
      <c r="M2749">
        <v>0</v>
      </c>
      <c r="O2749">
        <v>0</v>
      </c>
    </row>
    <row r="2750" spans="3:18" x14ac:dyDescent="0.25">
      <c r="E2750" t="s">
        <v>310</v>
      </c>
      <c r="K2750" s="40">
        <v>-24220210.739999998</v>
      </c>
      <c r="M2750" s="40">
        <v>-24104263.460000001</v>
      </c>
      <c r="O2750" s="40">
        <v>-115947.28</v>
      </c>
      <c r="Q2750">
        <v>-0.5</v>
      </c>
      <c r="R2750" t="s">
        <v>205</v>
      </c>
    </row>
    <row r="2751" spans="3:18" x14ac:dyDescent="0.25">
      <c r="C2751" t="s">
        <v>481</v>
      </c>
      <c r="D2751" t="s">
        <v>176</v>
      </c>
      <c r="E2751">
        <v>200104</v>
      </c>
      <c r="H2751" t="s">
        <v>1438</v>
      </c>
      <c r="K2751">
        <v>0</v>
      </c>
      <c r="M2751">
        <v>0</v>
      </c>
      <c r="O2751">
        <v>0</v>
      </c>
    </row>
    <row r="2752" spans="3:18" x14ac:dyDescent="0.25">
      <c r="C2752" t="s">
        <v>481</v>
      </c>
      <c r="D2752" t="s">
        <v>176</v>
      </c>
      <c r="E2752">
        <v>200105</v>
      </c>
      <c r="H2752" t="s">
        <v>2095</v>
      </c>
      <c r="K2752">
        <v>0</v>
      </c>
      <c r="M2752">
        <v>0</v>
      </c>
      <c r="O2752">
        <v>0</v>
      </c>
    </row>
    <row r="2753" spans="3:18" x14ac:dyDescent="0.25">
      <c r="C2753" t="s">
        <v>481</v>
      </c>
      <c r="D2753" t="s">
        <v>176</v>
      </c>
      <c r="E2753">
        <v>200106</v>
      </c>
      <c r="H2753" t="s">
        <v>2096</v>
      </c>
      <c r="K2753">
        <v>0</v>
      </c>
      <c r="M2753">
        <v>0</v>
      </c>
      <c r="O2753">
        <v>0</v>
      </c>
    </row>
    <row r="2754" spans="3:18" x14ac:dyDescent="0.25">
      <c r="C2754" t="s">
        <v>481</v>
      </c>
      <c r="D2754" t="s">
        <v>176</v>
      </c>
      <c r="E2754">
        <v>200404</v>
      </c>
      <c r="H2754" t="s">
        <v>1439</v>
      </c>
      <c r="K2754">
        <v>0</v>
      </c>
      <c r="M2754">
        <v>0</v>
      </c>
      <c r="O2754">
        <v>0</v>
      </c>
    </row>
    <row r="2755" spans="3:18" x14ac:dyDescent="0.25">
      <c r="C2755" t="s">
        <v>481</v>
      </c>
      <c r="D2755" t="s">
        <v>176</v>
      </c>
      <c r="E2755">
        <v>200405</v>
      </c>
      <c r="H2755" t="s">
        <v>1440</v>
      </c>
      <c r="K2755">
        <v>0</v>
      </c>
      <c r="M2755">
        <v>0</v>
      </c>
      <c r="O2755">
        <v>0</v>
      </c>
    </row>
    <row r="2756" spans="3:18" x14ac:dyDescent="0.25">
      <c r="K2756">
        <v>0</v>
      </c>
      <c r="M2756">
        <v>0</v>
      </c>
      <c r="O2756">
        <v>0</v>
      </c>
      <c r="R2756" t="s">
        <v>205</v>
      </c>
    </row>
    <row r="2757" spans="3:18" x14ac:dyDescent="0.25">
      <c r="C2757" t="s">
        <v>481</v>
      </c>
      <c r="D2757" t="s">
        <v>176</v>
      </c>
      <c r="E2757">
        <v>210000</v>
      </c>
      <c r="H2757" t="s">
        <v>1447</v>
      </c>
      <c r="K2757">
        <v>0</v>
      </c>
      <c r="M2757">
        <v>0</v>
      </c>
      <c r="O2757">
        <v>0</v>
      </c>
    </row>
    <row r="2758" spans="3:18" x14ac:dyDescent="0.25">
      <c r="C2758" t="s">
        <v>481</v>
      </c>
      <c r="D2758" t="s">
        <v>176</v>
      </c>
      <c r="E2758">
        <v>210001</v>
      </c>
      <c r="H2758" t="s">
        <v>1448</v>
      </c>
      <c r="K2758">
        <v>0</v>
      </c>
      <c r="M2758">
        <v>0</v>
      </c>
      <c r="O2758">
        <v>0</v>
      </c>
    </row>
    <row r="2759" spans="3:18" x14ac:dyDescent="0.25">
      <c r="E2759" t="s">
        <v>1449</v>
      </c>
      <c r="K2759">
        <v>0</v>
      </c>
      <c r="M2759">
        <v>0</v>
      </c>
      <c r="O2759">
        <v>0</v>
      </c>
      <c r="R2759" t="s">
        <v>205</v>
      </c>
    </row>
    <row r="2760" spans="3:18" x14ac:dyDescent="0.25">
      <c r="C2760" t="s">
        <v>481</v>
      </c>
      <c r="D2760" t="s">
        <v>176</v>
      </c>
      <c r="E2760">
        <v>210100</v>
      </c>
      <c r="H2760" t="s">
        <v>1450</v>
      </c>
      <c r="K2760">
        <v>0</v>
      </c>
      <c r="M2760">
        <v>0</v>
      </c>
      <c r="O2760">
        <v>0</v>
      </c>
    </row>
    <row r="2761" spans="3:18" x14ac:dyDescent="0.25">
      <c r="C2761" t="s">
        <v>481</v>
      </c>
      <c r="D2761" t="s">
        <v>176</v>
      </c>
      <c r="E2761">
        <v>210101</v>
      </c>
      <c r="H2761" t="s">
        <v>1451</v>
      </c>
      <c r="K2761">
        <v>0</v>
      </c>
      <c r="M2761">
        <v>0</v>
      </c>
      <c r="O2761">
        <v>0</v>
      </c>
    </row>
    <row r="2762" spans="3:18" x14ac:dyDescent="0.25">
      <c r="C2762" t="s">
        <v>481</v>
      </c>
      <c r="D2762" t="s">
        <v>176</v>
      </c>
      <c r="E2762">
        <v>210102</v>
      </c>
      <c r="H2762" t="s">
        <v>1452</v>
      </c>
      <c r="K2762">
        <v>0</v>
      </c>
      <c r="M2762">
        <v>0</v>
      </c>
      <c r="O2762">
        <v>0</v>
      </c>
    </row>
    <row r="2763" spans="3:18" x14ac:dyDescent="0.25">
      <c r="C2763" t="s">
        <v>481</v>
      </c>
      <c r="D2763" t="s">
        <v>176</v>
      </c>
      <c r="E2763">
        <v>210103</v>
      </c>
      <c r="H2763" t="s">
        <v>1453</v>
      </c>
      <c r="K2763">
        <v>0</v>
      </c>
      <c r="M2763">
        <v>0</v>
      </c>
      <c r="O2763">
        <v>0</v>
      </c>
    </row>
    <row r="2764" spans="3:18" x14ac:dyDescent="0.25">
      <c r="E2764" t="s">
        <v>1454</v>
      </c>
      <c r="K2764">
        <v>0</v>
      </c>
      <c r="M2764">
        <v>0</v>
      </c>
      <c r="O2764">
        <v>0</v>
      </c>
      <c r="R2764" t="s">
        <v>205</v>
      </c>
    </row>
    <row r="2765" spans="3:18" x14ac:dyDescent="0.25">
      <c r="C2765" t="s">
        <v>481</v>
      </c>
      <c r="D2765" t="s">
        <v>176</v>
      </c>
      <c r="E2765">
        <v>210200</v>
      </c>
      <c r="H2765" t="s">
        <v>1455</v>
      </c>
      <c r="K2765">
        <v>0</v>
      </c>
      <c r="M2765">
        <v>0</v>
      </c>
      <c r="O2765">
        <v>0</v>
      </c>
    </row>
    <row r="2766" spans="3:18" x14ac:dyDescent="0.25">
      <c r="E2766" t="s">
        <v>1456</v>
      </c>
      <c r="K2766">
        <v>0</v>
      </c>
      <c r="M2766">
        <v>0</v>
      </c>
      <c r="O2766">
        <v>0</v>
      </c>
      <c r="R2766" t="s">
        <v>205</v>
      </c>
    </row>
    <row r="2767" spans="3:18" x14ac:dyDescent="0.25">
      <c r="C2767" t="s">
        <v>481</v>
      </c>
      <c r="D2767" t="s">
        <v>176</v>
      </c>
      <c r="E2767">
        <v>210300</v>
      </c>
      <c r="H2767" t="s">
        <v>1457</v>
      </c>
      <c r="K2767">
        <v>0</v>
      </c>
      <c r="M2767">
        <v>0</v>
      </c>
      <c r="O2767">
        <v>0</v>
      </c>
    </row>
    <row r="2768" spans="3:18" x14ac:dyDescent="0.25">
      <c r="C2768" t="s">
        <v>481</v>
      </c>
      <c r="D2768" t="s">
        <v>176</v>
      </c>
      <c r="E2768">
        <v>210301</v>
      </c>
      <c r="H2768" t="s">
        <v>1458</v>
      </c>
      <c r="K2768">
        <v>0</v>
      </c>
      <c r="M2768">
        <v>0</v>
      </c>
      <c r="O2768">
        <v>0</v>
      </c>
    </row>
    <row r="2769" spans="3:18" x14ac:dyDescent="0.25">
      <c r="C2769" t="s">
        <v>481</v>
      </c>
      <c r="D2769" t="s">
        <v>176</v>
      </c>
      <c r="E2769">
        <v>210302</v>
      </c>
      <c r="H2769" t="s">
        <v>1459</v>
      </c>
      <c r="K2769">
        <v>0</v>
      </c>
      <c r="M2769">
        <v>0</v>
      </c>
      <c r="O2769">
        <v>0</v>
      </c>
    </row>
    <row r="2770" spans="3:18" x14ac:dyDescent="0.25">
      <c r="C2770" t="s">
        <v>481</v>
      </c>
      <c r="D2770" t="s">
        <v>176</v>
      </c>
      <c r="E2770">
        <v>210303</v>
      </c>
      <c r="H2770" t="s">
        <v>1460</v>
      </c>
      <c r="K2770">
        <v>0</v>
      </c>
      <c r="M2770">
        <v>0</v>
      </c>
      <c r="O2770">
        <v>0</v>
      </c>
    </row>
    <row r="2771" spans="3:18" x14ac:dyDescent="0.25">
      <c r="C2771" t="s">
        <v>481</v>
      </c>
      <c r="D2771" t="s">
        <v>176</v>
      </c>
      <c r="E2771">
        <v>210304</v>
      </c>
      <c r="H2771" t="s">
        <v>1461</v>
      </c>
      <c r="K2771">
        <v>0</v>
      </c>
      <c r="M2771">
        <v>0</v>
      </c>
      <c r="O2771">
        <v>0</v>
      </c>
    </row>
    <row r="2772" spans="3:18" x14ac:dyDescent="0.25">
      <c r="E2772" t="s">
        <v>1462</v>
      </c>
      <c r="K2772">
        <v>0</v>
      </c>
      <c r="M2772">
        <v>0</v>
      </c>
      <c r="O2772">
        <v>0</v>
      </c>
      <c r="R2772" t="s">
        <v>205</v>
      </c>
    </row>
    <row r="2773" spans="3:18" x14ac:dyDescent="0.25">
      <c r="C2773" t="s">
        <v>481</v>
      </c>
      <c r="D2773" t="s">
        <v>176</v>
      </c>
      <c r="E2773">
        <v>200910</v>
      </c>
      <c r="H2773" t="s">
        <v>661</v>
      </c>
      <c r="K2773" s="40">
        <v>-3290101.69</v>
      </c>
      <c r="M2773" s="40">
        <v>-3314514.06</v>
      </c>
      <c r="O2773" s="40">
        <v>24412.37</v>
      </c>
      <c r="Q2773">
        <v>0.7</v>
      </c>
    </row>
    <row r="2774" spans="3:18" x14ac:dyDescent="0.25">
      <c r="C2774" t="s">
        <v>481</v>
      </c>
      <c r="D2774" t="s">
        <v>176</v>
      </c>
      <c r="E2774">
        <v>200911</v>
      </c>
      <c r="H2774" t="s">
        <v>662</v>
      </c>
      <c r="K2774" s="40">
        <v>-11062750.01</v>
      </c>
      <c r="M2774" s="40">
        <v>-11237151.01</v>
      </c>
      <c r="O2774" s="40">
        <v>174401</v>
      </c>
      <c r="Q2774">
        <v>1.6</v>
      </c>
    </row>
    <row r="2775" spans="3:18" x14ac:dyDescent="0.25">
      <c r="C2775" t="s">
        <v>481</v>
      </c>
      <c r="D2775" t="s">
        <v>176</v>
      </c>
      <c r="E2775">
        <v>200912</v>
      </c>
      <c r="H2775" t="s">
        <v>1463</v>
      </c>
      <c r="K2775">
        <v>0</v>
      </c>
      <c r="M2775">
        <v>0</v>
      </c>
      <c r="O2775">
        <v>0</v>
      </c>
    </row>
    <row r="2776" spans="3:18" x14ac:dyDescent="0.25">
      <c r="C2776" t="s">
        <v>481</v>
      </c>
      <c r="D2776" t="s">
        <v>176</v>
      </c>
      <c r="E2776">
        <v>200914</v>
      </c>
      <c r="H2776" t="s">
        <v>2097</v>
      </c>
      <c r="K2776">
        <v>0</v>
      </c>
      <c r="M2776">
        <v>0</v>
      </c>
      <c r="O2776">
        <v>0</v>
      </c>
    </row>
    <row r="2777" spans="3:18" x14ac:dyDescent="0.25">
      <c r="C2777" t="s">
        <v>481</v>
      </c>
      <c r="D2777" t="s">
        <v>176</v>
      </c>
      <c r="E2777">
        <v>200915</v>
      </c>
      <c r="H2777" t="s">
        <v>2098</v>
      </c>
      <c r="K2777">
        <v>0</v>
      </c>
      <c r="M2777">
        <v>0</v>
      </c>
      <c r="O2777">
        <v>0</v>
      </c>
    </row>
    <row r="2778" spans="3:18" x14ac:dyDescent="0.25">
      <c r="C2778" t="s">
        <v>481</v>
      </c>
      <c r="D2778" t="s">
        <v>176</v>
      </c>
      <c r="E2778">
        <v>200916</v>
      </c>
      <c r="H2778" t="s">
        <v>2099</v>
      </c>
      <c r="K2778">
        <v>0</v>
      </c>
      <c r="M2778">
        <v>0</v>
      </c>
      <c r="O2778">
        <v>0</v>
      </c>
    </row>
    <row r="2779" spans="3:18" x14ac:dyDescent="0.25">
      <c r="C2779" t="s">
        <v>481</v>
      </c>
      <c r="D2779" t="s">
        <v>176</v>
      </c>
      <c r="E2779">
        <v>200917</v>
      </c>
      <c r="H2779" t="s">
        <v>2100</v>
      </c>
      <c r="K2779">
        <v>0</v>
      </c>
      <c r="M2779">
        <v>0</v>
      </c>
      <c r="O2779">
        <v>0</v>
      </c>
    </row>
    <row r="2780" spans="3:18" x14ac:dyDescent="0.25">
      <c r="C2780" t="s">
        <v>481</v>
      </c>
      <c r="D2780" t="s">
        <v>176</v>
      </c>
      <c r="E2780">
        <v>200918</v>
      </c>
      <c r="H2780" t="s">
        <v>2101</v>
      </c>
      <c r="K2780">
        <v>0</v>
      </c>
      <c r="M2780">
        <v>0</v>
      </c>
      <c r="O2780">
        <v>0</v>
      </c>
    </row>
    <row r="2781" spans="3:18" x14ac:dyDescent="0.25">
      <c r="C2781" t="s">
        <v>481</v>
      </c>
      <c r="D2781" t="s">
        <v>176</v>
      </c>
      <c r="E2781">
        <v>200919</v>
      </c>
      <c r="H2781" t="s">
        <v>663</v>
      </c>
      <c r="K2781" s="40">
        <v>-854244542.53999996</v>
      </c>
      <c r="M2781" s="40">
        <v>-856259181.51999998</v>
      </c>
      <c r="O2781" s="40">
        <v>2014638.98</v>
      </c>
      <c r="Q2781">
        <v>0.2</v>
      </c>
    </row>
    <row r="2782" spans="3:18" x14ac:dyDescent="0.25">
      <c r="E2782" t="s">
        <v>318</v>
      </c>
      <c r="K2782" s="40">
        <v>-868597394.24000001</v>
      </c>
      <c r="M2782" s="40">
        <v>-870810846.59000003</v>
      </c>
      <c r="O2782" s="40">
        <v>2213452.35</v>
      </c>
      <c r="Q2782">
        <v>0.3</v>
      </c>
      <c r="R2782" t="s">
        <v>205</v>
      </c>
    </row>
    <row r="2783" spans="3:18" x14ac:dyDescent="0.25">
      <c r="C2783" t="s">
        <v>481</v>
      </c>
      <c r="D2783" t="s">
        <v>176</v>
      </c>
      <c r="E2783">
        <v>200830</v>
      </c>
      <c r="H2783" t="s">
        <v>664</v>
      </c>
      <c r="K2783" s="40">
        <v>-64103395.039999999</v>
      </c>
      <c r="M2783" s="40">
        <v>-64103395.039999999</v>
      </c>
      <c r="O2783">
        <v>0</v>
      </c>
    </row>
    <row r="2784" spans="3:18" x14ac:dyDescent="0.25">
      <c r="C2784" t="s">
        <v>481</v>
      </c>
      <c r="D2784" t="s">
        <v>176</v>
      </c>
      <c r="E2784">
        <v>200831</v>
      </c>
      <c r="H2784" t="s">
        <v>2102</v>
      </c>
      <c r="K2784">
        <v>0</v>
      </c>
      <c r="M2784">
        <v>0</v>
      </c>
      <c r="O2784">
        <v>0</v>
      </c>
    </row>
    <row r="2785" spans="3:18" x14ac:dyDescent="0.25">
      <c r="C2785" t="s">
        <v>481</v>
      </c>
      <c r="D2785" t="s">
        <v>176</v>
      </c>
      <c r="E2785">
        <v>200832</v>
      </c>
      <c r="H2785" t="s">
        <v>2103</v>
      </c>
      <c r="K2785">
        <v>0</v>
      </c>
      <c r="M2785">
        <v>0</v>
      </c>
      <c r="O2785">
        <v>0</v>
      </c>
    </row>
    <row r="2786" spans="3:18" x14ac:dyDescent="0.25">
      <c r="E2786" t="s">
        <v>665</v>
      </c>
      <c r="K2786" s="40">
        <v>-64103395.039999999</v>
      </c>
      <c r="M2786" s="40">
        <v>-64103395.039999999</v>
      </c>
      <c r="O2786">
        <v>0</v>
      </c>
      <c r="R2786" t="s">
        <v>205</v>
      </c>
    </row>
    <row r="2787" spans="3:18" x14ac:dyDescent="0.25">
      <c r="E2787" t="s">
        <v>323</v>
      </c>
      <c r="K2787" s="40">
        <v>-2414418276.0300002</v>
      </c>
      <c r="M2787" s="40">
        <v>-2491954755.6500001</v>
      </c>
      <c r="O2787" s="40">
        <v>77536479.620000005</v>
      </c>
      <c r="Q2787">
        <v>3.1</v>
      </c>
      <c r="R2787" t="s">
        <v>201</v>
      </c>
    </row>
    <row r="2788" spans="3:18" x14ac:dyDescent="0.25">
      <c r="E2788" t="s">
        <v>324</v>
      </c>
      <c r="K2788" s="40">
        <v>3748431988.9299998</v>
      </c>
      <c r="M2788" s="40">
        <v>3762939847.4899998</v>
      </c>
      <c r="O2788" s="40">
        <v>-14507858.560000001</v>
      </c>
      <c r="Q2788">
        <v>-0.4</v>
      </c>
      <c r="R2788" t="s">
        <v>325</v>
      </c>
    </row>
    <row r="2790" spans="3:18" x14ac:dyDescent="0.25">
      <c r="E2790" t="s">
        <v>326</v>
      </c>
      <c r="K2790" s="40">
        <v>3875208887.98</v>
      </c>
      <c r="M2790" s="40">
        <v>3889977098.4299998</v>
      </c>
      <c r="O2790" s="40">
        <v>-14768210.449999999</v>
      </c>
      <c r="Q2790">
        <v>-0.4</v>
      </c>
      <c r="R2790" t="s">
        <v>327</v>
      </c>
    </row>
    <row r="2792" spans="3:18" x14ac:dyDescent="0.25">
      <c r="E2792" t="s">
        <v>328</v>
      </c>
    </row>
    <row r="2793" spans="3:18" x14ac:dyDescent="0.25">
      <c r="C2793" t="s">
        <v>481</v>
      </c>
      <c r="D2793" t="s">
        <v>176</v>
      </c>
      <c r="E2793">
        <v>220241</v>
      </c>
      <c r="H2793" t="s">
        <v>2104</v>
      </c>
      <c r="K2793">
        <v>0</v>
      </c>
      <c r="M2793">
        <v>0</v>
      </c>
      <c r="O2793">
        <v>0</v>
      </c>
    </row>
    <row r="2794" spans="3:18" x14ac:dyDescent="0.25">
      <c r="C2794" t="s">
        <v>481</v>
      </c>
      <c r="D2794" t="s">
        <v>176</v>
      </c>
      <c r="E2794">
        <v>220242</v>
      </c>
      <c r="H2794" t="s">
        <v>2105</v>
      </c>
      <c r="K2794">
        <v>0</v>
      </c>
      <c r="M2794">
        <v>0</v>
      </c>
      <c r="O2794">
        <v>0</v>
      </c>
    </row>
    <row r="2795" spans="3:18" x14ac:dyDescent="0.25">
      <c r="C2795" t="s">
        <v>481</v>
      </c>
      <c r="D2795" t="s">
        <v>176</v>
      </c>
      <c r="E2795">
        <v>220243</v>
      </c>
      <c r="H2795" t="s">
        <v>666</v>
      </c>
      <c r="K2795" s="40">
        <v>-106250000</v>
      </c>
      <c r="M2795" s="40">
        <v>-107925000</v>
      </c>
      <c r="O2795" s="40">
        <v>1675000</v>
      </c>
      <c r="Q2795">
        <v>1.6</v>
      </c>
    </row>
    <row r="2796" spans="3:18" x14ac:dyDescent="0.25">
      <c r="K2796" s="40">
        <v>-106250000</v>
      </c>
      <c r="M2796" s="40">
        <v>-107925000</v>
      </c>
      <c r="O2796" s="40">
        <v>1675000</v>
      </c>
      <c r="Q2796">
        <v>1.6</v>
      </c>
      <c r="R2796" t="s">
        <v>201</v>
      </c>
    </row>
    <row r="2797" spans="3:18" x14ac:dyDescent="0.25">
      <c r="C2797" t="s">
        <v>481</v>
      </c>
      <c r="D2797" t="s">
        <v>176</v>
      </c>
      <c r="E2797">
        <v>220237</v>
      </c>
      <c r="H2797" t="s">
        <v>2106</v>
      </c>
      <c r="K2797">
        <v>0</v>
      </c>
      <c r="M2797">
        <v>0</v>
      </c>
      <c r="O2797">
        <v>0</v>
      </c>
    </row>
    <row r="2798" spans="3:18" x14ac:dyDescent="0.25">
      <c r="K2798">
        <v>0</v>
      </c>
      <c r="M2798">
        <v>0</v>
      </c>
      <c r="O2798">
        <v>0</v>
      </c>
      <c r="R2798" t="s">
        <v>201</v>
      </c>
    </row>
    <row r="2799" spans="3:18" x14ac:dyDescent="0.25">
      <c r="C2799" t="s">
        <v>481</v>
      </c>
      <c r="D2799" t="s">
        <v>176</v>
      </c>
      <c r="E2799">
        <v>220231</v>
      </c>
      <c r="H2799" t="s">
        <v>2107</v>
      </c>
      <c r="K2799">
        <v>0</v>
      </c>
      <c r="M2799">
        <v>0</v>
      </c>
      <c r="O2799">
        <v>0</v>
      </c>
    </row>
    <row r="2800" spans="3:18" x14ac:dyDescent="0.25">
      <c r="K2800">
        <v>0</v>
      </c>
      <c r="M2800">
        <v>0</v>
      </c>
      <c r="O2800">
        <v>0</v>
      </c>
      <c r="R2800" t="s">
        <v>201</v>
      </c>
    </row>
    <row r="2801" spans="3:18" x14ac:dyDescent="0.25">
      <c r="C2801" t="s">
        <v>481</v>
      </c>
      <c r="D2801" t="s">
        <v>176</v>
      </c>
      <c r="E2801">
        <v>220227</v>
      </c>
      <c r="H2801" t="s">
        <v>2108</v>
      </c>
      <c r="K2801">
        <v>0</v>
      </c>
      <c r="M2801">
        <v>0</v>
      </c>
      <c r="O2801">
        <v>0</v>
      </c>
    </row>
    <row r="2802" spans="3:18" x14ac:dyDescent="0.25">
      <c r="C2802" t="s">
        <v>481</v>
      </c>
      <c r="D2802" t="s">
        <v>176</v>
      </c>
      <c r="E2802">
        <v>220228</v>
      </c>
      <c r="H2802" t="s">
        <v>2109</v>
      </c>
      <c r="K2802">
        <v>0</v>
      </c>
      <c r="M2802">
        <v>0</v>
      </c>
      <c r="O2802">
        <v>0</v>
      </c>
    </row>
    <row r="2803" spans="3:18" x14ac:dyDescent="0.25">
      <c r="C2803" t="s">
        <v>481</v>
      </c>
      <c r="D2803" t="s">
        <v>176</v>
      </c>
      <c r="E2803">
        <v>220230</v>
      </c>
      <c r="H2803" t="s">
        <v>2110</v>
      </c>
      <c r="K2803">
        <v>0</v>
      </c>
      <c r="M2803">
        <v>0</v>
      </c>
      <c r="O2803">
        <v>0</v>
      </c>
    </row>
    <row r="2804" spans="3:18" x14ac:dyDescent="0.25">
      <c r="C2804" t="s">
        <v>481</v>
      </c>
      <c r="D2804" t="s">
        <v>176</v>
      </c>
      <c r="E2804">
        <v>220235</v>
      </c>
      <c r="H2804" t="s">
        <v>2111</v>
      </c>
      <c r="K2804">
        <v>0</v>
      </c>
      <c r="M2804">
        <v>0</v>
      </c>
      <c r="O2804">
        <v>0</v>
      </c>
    </row>
    <row r="2805" spans="3:18" x14ac:dyDescent="0.25">
      <c r="C2805" t="s">
        <v>481</v>
      </c>
      <c r="D2805" t="s">
        <v>176</v>
      </c>
      <c r="E2805">
        <v>220240</v>
      </c>
      <c r="H2805" t="s">
        <v>2112</v>
      </c>
      <c r="K2805">
        <v>0</v>
      </c>
      <c r="M2805">
        <v>0</v>
      </c>
      <c r="O2805">
        <v>0</v>
      </c>
    </row>
    <row r="2806" spans="3:18" x14ac:dyDescent="0.25">
      <c r="K2806">
        <v>0</v>
      </c>
      <c r="M2806">
        <v>0</v>
      </c>
      <c r="O2806">
        <v>0</v>
      </c>
      <c r="R2806" t="s">
        <v>201</v>
      </c>
    </row>
    <row r="2807" spans="3:18" x14ac:dyDescent="0.25">
      <c r="C2807" t="s">
        <v>481</v>
      </c>
      <c r="D2807" t="s">
        <v>176</v>
      </c>
      <c r="E2807">
        <v>220223</v>
      </c>
      <c r="H2807" t="s">
        <v>2113</v>
      </c>
      <c r="K2807">
        <v>0</v>
      </c>
      <c r="M2807">
        <v>0</v>
      </c>
      <c r="O2807">
        <v>0</v>
      </c>
    </row>
    <row r="2808" spans="3:18" x14ac:dyDescent="0.25">
      <c r="C2808" t="s">
        <v>481</v>
      </c>
      <c r="D2808" t="s">
        <v>176</v>
      </c>
      <c r="E2808">
        <v>220224</v>
      </c>
      <c r="H2808" t="s">
        <v>2114</v>
      </c>
      <c r="K2808">
        <v>0</v>
      </c>
      <c r="M2808">
        <v>0</v>
      </c>
      <c r="O2808">
        <v>0</v>
      </c>
    </row>
    <row r="2809" spans="3:18" x14ac:dyDescent="0.25">
      <c r="C2809" t="s">
        <v>481</v>
      </c>
      <c r="D2809" t="s">
        <v>176</v>
      </c>
      <c r="E2809">
        <v>220229</v>
      </c>
      <c r="H2809" t="s">
        <v>2115</v>
      </c>
      <c r="K2809">
        <v>0</v>
      </c>
      <c r="M2809">
        <v>0</v>
      </c>
      <c r="O2809">
        <v>0</v>
      </c>
    </row>
    <row r="2810" spans="3:18" x14ac:dyDescent="0.25">
      <c r="C2810" t="s">
        <v>481</v>
      </c>
      <c r="D2810" t="s">
        <v>176</v>
      </c>
      <c r="E2810">
        <v>220234</v>
      </c>
      <c r="H2810" t="s">
        <v>2116</v>
      </c>
      <c r="K2810">
        <v>0</v>
      </c>
      <c r="M2810">
        <v>0</v>
      </c>
      <c r="O2810">
        <v>0</v>
      </c>
    </row>
    <row r="2811" spans="3:18" x14ac:dyDescent="0.25">
      <c r="C2811" t="s">
        <v>481</v>
      </c>
      <c r="D2811" t="s">
        <v>176</v>
      </c>
      <c r="E2811">
        <v>220236</v>
      </c>
      <c r="H2811" t="s">
        <v>2117</v>
      </c>
      <c r="K2811">
        <v>0</v>
      </c>
      <c r="M2811">
        <v>0</v>
      </c>
      <c r="O2811">
        <v>0</v>
      </c>
    </row>
    <row r="2812" spans="3:18" x14ac:dyDescent="0.25">
      <c r="K2812">
        <v>0</v>
      </c>
      <c r="M2812">
        <v>0</v>
      </c>
      <c r="O2812">
        <v>0</v>
      </c>
      <c r="R2812" t="s">
        <v>201</v>
      </c>
    </row>
    <row r="2813" spans="3:18" x14ac:dyDescent="0.25">
      <c r="C2813" t="s">
        <v>481</v>
      </c>
      <c r="D2813" t="s">
        <v>176</v>
      </c>
      <c r="E2813">
        <v>220214</v>
      </c>
      <c r="H2813" t="s">
        <v>2118</v>
      </c>
      <c r="K2813">
        <v>0</v>
      </c>
      <c r="M2813">
        <v>0</v>
      </c>
      <c r="O2813">
        <v>0</v>
      </c>
    </row>
    <row r="2814" spans="3:18" x14ac:dyDescent="0.25">
      <c r="C2814" t="s">
        <v>481</v>
      </c>
      <c r="D2814" t="s">
        <v>176</v>
      </c>
      <c r="E2814">
        <v>220215</v>
      </c>
      <c r="H2814" t="s">
        <v>2119</v>
      </c>
      <c r="K2814">
        <v>0</v>
      </c>
      <c r="M2814">
        <v>0</v>
      </c>
      <c r="O2814">
        <v>0</v>
      </c>
    </row>
    <row r="2815" spans="3:18" x14ac:dyDescent="0.25">
      <c r="C2815" t="s">
        <v>481</v>
      </c>
      <c r="D2815" t="s">
        <v>176</v>
      </c>
      <c r="E2815">
        <v>220216</v>
      </c>
      <c r="H2815" t="s">
        <v>2120</v>
      </c>
      <c r="K2815">
        <v>0</v>
      </c>
      <c r="M2815">
        <v>0</v>
      </c>
      <c r="O2815">
        <v>0</v>
      </c>
    </row>
    <row r="2816" spans="3:18" x14ac:dyDescent="0.25">
      <c r="C2816" t="s">
        <v>481</v>
      </c>
      <c r="D2816" t="s">
        <v>176</v>
      </c>
      <c r="E2816">
        <v>220217</v>
      </c>
      <c r="H2816" t="s">
        <v>2121</v>
      </c>
      <c r="K2816">
        <v>0</v>
      </c>
      <c r="M2816">
        <v>0</v>
      </c>
      <c r="O2816">
        <v>0</v>
      </c>
    </row>
    <row r="2817" spans="3:18" x14ac:dyDescent="0.25">
      <c r="C2817" t="s">
        <v>481</v>
      </c>
      <c r="D2817" t="s">
        <v>176</v>
      </c>
      <c r="E2817">
        <v>220218</v>
      </c>
      <c r="H2817" t="s">
        <v>2122</v>
      </c>
      <c r="K2817">
        <v>0</v>
      </c>
      <c r="M2817">
        <v>0</v>
      </c>
      <c r="O2817">
        <v>0</v>
      </c>
    </row>
    <row r="2818" spans="3:18" x14ac:dyDescent="0.25">
      <c r="C2818" t="s">
        <v>481</v>
      </c>
      <c r="D2818" t="s">
        <v>176</v>
      </c>
      <c r="E2818">
        <v>220221</v>
      </c>
      <c r="H2818" t="s">
        <v>2123</v>
      </c>
      <c r="K2818">
        <v>0</v>
      </c>
      <c r="M2818">
        <v>0</v>
      </c>
      <c r="O2818">
        <v>0</v>
      </c>
    </row>
    <row r="2819" spans="3:18" x14ac:dyDescent="0.25">
      <c r="C2819" t="s">
        <v>481</v>
      </c>
      <c r="D2819" t="s">
        <v>176</v>
      </c>
      <c r="E2819">
        <v>220222</v>
      </c>
      <c r="H2819" t="s">
        <v>2124</v>
      </c>
      <c r="K2819">
        <v>0</v>
      </c>
      <c r="M2819">
        <v>0</v>
      </c>
      <c r="O2819">
        <v>0</v>
      </c>
    </row>
    <row r="2820" spans="3:18" x14ac:dyDescent="0.25">
      <c r="C2820" t="s">
        <v>481</v>
      </c>
      <c r="D2820" t="s">
        <v>176</v>
      </c>
      <c r="E2820">
        <v>220233</v>
      </c>
      <c r="H2820" t="s">
        <v>2125</v>
      </c>
      <c r="K2820">
        <v>0</v>
      </c>
      <c r="M2820">
        <v>0</v>
      </c>
      <c r="O2820">
        <v>0</v>
      </c>
    </row>
    <row r="2821" spans="3:18" x14ac:dyDescent="0.25">
      <c r="K2821">
        <v>0</v>
      </c>
      <c r="M2821">
        <v>0</v>
      </c>
      <c r="O2821">
        <v>0</v>
      </c>
      <c r="R2821" t="s">
        <v>201</v>
      </c>
    </row>
    <row r="2822" spans="3:18" x14ac:dyDescent="0.25">
      <c r="C2822" t="s">
        <v>481</v>
      </c>
      <c r="D2822" t="s">
        <v>176</v>
      </c>
      <c r="E2822">
        <v>220211</v>
      </c>
      <c r="H2822" t="s">
        <v>1484</v>
      </c>
      <c r="K2822">
        <v>0</v>
      </c>
      <c r="M2822">
        <v>0</v>
      </c>
      <c r="O2822">
        <v>0</v>
      </c>
    </row>
    <row r="2823" spans="3:18" x14ac:dyDescent="0.25">
      <c r="C2823" t="s">
        <v>481</v>
      </c>
      <c r="D2823" t="s">
        <v>176</v>
      </c>
      <c r="E2823">
        <v>220212</v>
      </c>
      <c r="H2823" t="s">
        <v>1485</v>
      </c>
      <c r="K2823">
        <v>0</v>
      </c>
      <c r="M2823">
        <v>0</v>
      </c>
      <c r="O2823">
        <v>0</v>
      </c>
    </row>
    <row r="2824" spans="3:18" x14ac:dyDescent="0.25">
      <c r="C2824" t="s">
        <v>481</v>
      </c>
      <c r="D2824" t="s">
        <v>176</v>
      </c>
      <c r="E2824">
        <v>220213</v>
      </c>
      <c r="H2824" t="s">
        <v>1486</v>
      </c>
      <c r="K2824">
        <v>0</v>
      </c>
      <c r="M2824">
        <v>0</v>
      </c>
      <c r="O2824">
        <v>0</v>
      </c>
    </row>
    <row r="2825" spans="3:18" x14ac:dyDescent="0.25">
      <c r="C2825" t="s">
        <v>481</v>
      </c>
      <c r="D2825" t="s">
        <v>176</v>
      </c>
      <c r="E2825">
        <v>220220</v>
      </c>
      <c r="H2825" t="s">
        <v>1487</v>
      </c>
      <c r="K2825">
        <v>0</v>
      </c>
      <c r="M2825">
        <v>0</v>
      </c>
      <c r="O2825">
        <v>0</v>
      </c>
    </row>
    <row r="2826" spans="3:18" x14ac:dyDescent="0.25">
      <c r="C2826" t="s">
        <v>481</v>
      </c>
      <c r="D2826" t="s">
        <v>176</v>
      </c>
      <c r="E2826">
        <v>220225</v>
      </c>
      <c r="H2826" t="s">
        <v>2126</v>
      </c>
      <c r="K2826">
        <v>0</v>
      </c>
      <c r="M2826">
        <v>0</v>
      </c>
      <c r="O2826">
        <v>0</v>
      </c>
    </row>
    <row r="2827" spans="3:18" x14ac:dyDescent="0.25">
      <c r="C2827" t="s">
        <v>481</v>
      </c>
      <c r="D2827" t="s">
        <v>176</v>
      </c>
      <c r="E2827">
        <v>220226</v>
      </c>
      <c r="H2827" t="s">
        <v>2127</v>
      </c>
      <c r="K2827">
        <v>0</v>
      </c>
      <c r="M2827">
        <v>0</v>
      </c>
      <c r="O2827">
        <v>0</v>
      </c>
    </row>
    <row r="2828" spans="3:18" x14ac:dyDescent="0.25">
      <c r="K2828">
        <v>0</v>
      </c>
      <c r="M2828">
        <v>0</v>
      </c>
      <c r="O2828">
        <v>0</v>
      </c>
      <c r="R2828" t="s">
        <v>201</v>
      </c>
    </row>
    <row r="2829" spans="3:18" x14ac:dyDescent="0.25">
      <c r="C2829" t="s">
        <v>481</v>
      </c>
      <c r="D2829" t="s">
        <v>176</v>
      </c>
      <c r="E2829">
        <v>220209</v>
      </c>
      <c r="H2829" t="s">
        <v>2128</v>
      </c>
      <c r="K2829">
        <v>0</v>
      </c>
      <c r="M2829">
        <v>0</v>
      </c>
      <c r="O2829">
        <v>0</v>
      </c>
    </row>
    <row r="2830" spans="3:18" x14ac:dyDescent="0.25">
      <c r="K2830">
        <v>0</v>
      </c>
      <c r="M2830">
        <v>0</v>
      </c>
      <c r="O2830">
        <v>0</v>
      </c>
      <c r="R2830" t="s">
        <v>201</v>
      </c>
    </row>
    <row r="2831" spans="3:18" x14ac:dyDescent="0.25">
      <c r="C2831" t="s">
        <v>481</v>
      </c>
      <c r="D2831" t="s">
        <v>176</v>
      </c>
      <c r="E2831">
        <v>240000</v>
      </c>
      <c r="H2831" t="s">
        <v>667</v>
      </c>
      <c r="K2831" s="40">
        <v>-1912500000</v>
      </c>
      <c r="M2831" s="40">
        <v>-1942650000</v>
      </c>
      <c r="O2831" s="40">
        <v>30150000</v>
      </c>
      <c r="Q2831">
        <v>1.6</v>
      </c>
    </row>
    <row r="2832" spans="3:18" x14ac:dyDescent="0.25">
      <c r="C2832" t="s">
        <v>481</v>
      </c>
      <c r="D2832" t="s">
        <v>176</v>
      </c>
      <c r="E2832">
        <v>240001</v>
      </c>
      <c r="H2832" t="s">
        <v>668</v>
      </c>
      <c r="K2832" s="40">
        <v>19556052.140000001</v>
      </c>
      <c r="M2832" s="40">
        <v>19864347.539999999</v>
      </c>
      <c r="O2832" s="40">
        <v>-308295.40000000002</v>
      </c>
      <c r="Q2832">
        <v>-1.6</v>
      </c>
    </row>
    <row r="2833" spans="3:17" x14ac:dyDescent="0.25">
      <c r="C2833" t="s">
        <v>481</v>
      </c>
      <c r="D2833" t="s">
        <v>176</v>
      </c>
      <c r="E2833">
        <v>240002</v>
      </c>
      <c r="H2833" t="s">
        <v>669</v>
      </c>
      <c r="K2833" s="40">
        <v>-15268629.74</v>
      </c>
      <c r="M2833" s="40">
        <v>-15402242.68</v>
      </c>
      <c r="O2833" s="40">
        <v>133612.94</v>
      </c>
      <c r="Q2833">
        <v>0.9</v>
      </c>
    </row>
    <row r="2834" spans="3:17" x14ac:dyDescent="0.25">
      <c r="C2834" t="s">
        <v>481</v>
      </c>
      <c r="D2834" t="s">
        <v>176</v>
      </c>
      <c r="E2834">
        <v>240004</v>
      </c>
      <c r="H2834" t="s">
        <v>2129</v>
      </c>
      <c r="K2834">
        <v>0</v>
      </c>
      <c r="M2834">
        <v>0</v>
      </c>
      <c r="O2834">
        <v>0</v>
      </c>
    </row>
    <row r="2835" spans="3:17" x14ac:dyDescent="0.25">
      <c r="C2835" t="s">
        <v>481</v>
      </c>
      <c r="D2835" t="s">
        <v>176</v>
      </c>
      <c r="E2835">
        <v>240005</v>
      </c>
      <c r="H2835" t="s">
        <v>2130</v>
      </c>
      <c r="K2835">
        <v>0</v>
      </c>
      <c r="M2835">
        <v>0</v>
      </c>
      <c r="O2835">
        <v>0</v>
      </c>
    </row>
    <row r="2836" spans="3:17" x14ac:dyDescent="0.25">
      <c r="C2836" t="s">
        <v>481</v>
      </c>
      <c r="D2836" t="s">
        <v>176</v>
      </c>
      <c r="E2836">
        <v>240006</v>
      </c>
      <c r="H2836" t="s">
        <v>2131</v>
      </c>
      <c r="K2836">
        <v>0</v>
      </c>
      <c r="M2836">
        <v>0</v>
      </c>
      <c r="O2836">
        <v>0</v>
      </c>
    </row>
    <row r="2837" spans="3:17" x14ac:dyDescent="0.25">
      <c r="C2837" t="s">
        <v>481</v>
      </c>
      <c r="D2837" t="s">
        <v>176</v>
      </c>
      <c r="E2837">
        <v>240008</v>
      </c>
      <c r="H2837" t="s">
        <v>2132</v>
      </c>
      <c r="K2837">
        <v>0</v>
      </c>
      <c r="M2837">
        <v>0</v>
      </c>
      <c r="O2837">
        <v>0</v>
      </c>
    </row>
    <row r="2838" spans="3:17" x14ac:dyDescent="0.25">
      <c r="C2838" t="s">
        <v>481</v>
      </c>
      <c r="D2838" t="s">
        <v>176</v>
      </c>
      <c r="E2838">
        <v>240009</v>
      </c>
      <c r="H2838" t="s">
        <v>2133</v>
      </c>
      <c r="K2838">
        <v>0</v>
      </c>
      <c r="M2838">
        <v>0</v>
      </c>
      <c r="O2838">
        <v>0</v>
      </c>
    </row>
    <row r="2839" spans="3:17" x14ac:dyDescent="0.25">
      <c r="C2839" t="s">
        <v>481</v>
      </c>
      <c r="D2839" t="s">
        <v>176</v>
      </c>
      <c r="E2839">
        <v>240010</v>
      </c>
      <c r="H2839" t="s">
        <v>2134</v>
      </c>
      <c r="K2839">
        <v>0</v>
      </c>
      <c r="M2839">
        <v>0</v>
      </c>
      <c r="O2839">
        <v>0</v>
      </c>
    </row>
    <row r="2840" spans="3:17" x14ac:dyDescent="0.25">
      <c r="C2840" t="s">
        <v>481</v>
      </c>
      <c r="D2840" t="s">
        <v>176</v>
      </c>
      <c r="E2840">
        <v>240012</v>
      </c>
      <c r="H2840" t="s">
        <v>670</v>
      </c>
      <c r="K2840" s="40">
        <v>58718766.270000003</v>
      </c>
      <c r="M2840" s="40">
        <v>44783151.020000003</v>
      </c>
      <c r="O2840" s="40">
        <v>13935615.25</v>
      </c>
      <c r="Q2840">
        <v>31.1</v>
      </c>
    </row>
    <row r="2841" spans="3:17" x14ac:dyDescent="0.25">
      <c r="C2841" t="s">
        <v>481</v>
      </c>
      <c r="D2841" t="s">
        <v>176</v>
      </c>
      <c r="E2841">
        <v>240013</v>
      </c>
      <c r="H2841" t="s">
        <v>2135</v>
      </c>
      <c r="K2841">
        <v>0</v>
      </c>
      <c r="M2841">
        <v>0</v>
      </c>
      <c r="O2841">
        <v>0</v>
      </c>
    </row>
    <row r="2842" spans="3:17" x14ac:dyDescent="0.25">
      <c r="C2842" t="s">
        <v>481</v>
      </c>
      <c r="D2842" t="s">
        <v>176</v>
      </c>
      <c r="E2842">
        <v>240014</v>
      </c>
      <c r="H2842" t="s">
        <v>671</v>
      </c>
      <c r="K2842" s="40">
        <v>-50827859.68</v>
      </c>
      <c r="M2842" s="40">
        <v>-52543639.130000003</v>
      </c>
      <c r="O2842" s="40">
        <v>1715779.45</v>
      </c>
      <c r="Q2842">
        <v>3.3</v>
      </c>
    </row>
    <row r="2843" spans="3:17" x14ac:dyDescent="0.25">
      <c r="C2843" t="s">
        <v>481</v>
      </c>
      <c r="D2843" t="s">
        <v>176</v>
      </c>
      <c r="E2843">
        <v>240015</v>
      </c>
      <c r="H2843" t="s">
        <v>2136</v>
      </c>
      <c r="K2843">
        <v>0</v>
      </c>
      <c r="M2843">
        <v>0</v>
      </c>
      <c r="O2843">
        <v>0</v>
      </c>
    </row>
    <row r="2844" spans="3:17" x14ac:dyDescent="0.25">
      <c r="C2844" t="s">
        <v>481</v>
      </c>
      <c r="D2844" t="s">
        <v>176</v>
      </c>
      <c r="E2844">
        <v>240016</v>
      </c>
      <c r="H2844" t="s">
        <v>2137</v>
      </c>
      <c r="K2844">
        <v>0</v>
      </c>
      <c r="M2844">
        <v>0</v>
      </c>
      <c r="O2844">
        <v>0</v>
      </c>
    </row>
    <row r="2845" spans="3:17" x14ac:dyDescent="0.25">
      <c r="C2845" t="s">
        <v>481</v>
      </c>
      <c r="D2845" t="s">
        <v>176</v>
      </c>
      <c r="E2845">
        <v>240017</v>
      </c>
      <c r="H2845" t="s">
        <v>2138</v>
      </c>
      <c r="K2845">
        <v>0</v>
      </c>
      <c r="M2845">
        <v>0</v>
      </c>
      <c r="O2845">
        <v>0</v>
      </c>
    </row>
    <row r="2846" spans="3:17" x14ac:dyDescent="0.25">
      <c r="C2846" t="s">
        <v>481</v>
      </c>
      <c r="D2846" t="s">
        <v>176</v>
      </c>
      <c r="E2846">
        <v>240018</v>
      </c>
      <c r="H2846" t="s">
        <v>2139</v>
      </c>
      <c r="K2846">
        <v>0</v>
      </c>
      <c r="M2846">
        <v>0</v>
      </c>
      <c r="O2846">
        <v>0</v>
      </c>
    </row>
    <row r="2847" spans="3:17" x14ac:dyDescent="0.25">
      <c r="C2847" t="s">
        <v>481</v>
      </c>
      <c r="D2847" t="s">
        <v>176</v>
      </c>
      <c r="E2847">
        <v>240020</v>
      </c>
      <c r="H2847" t="s">
        <v>2140</v>
      </c>
      <c r="K2847">
        <v>0</v>
      </c>
      <c r="M2847">
        <v>0</v>
      </c>
      <c r="O2847">
        <v>0</v>
      </c>
    </row>
    <row r="2848" spans="3:17" x14ac:dyDescent="0.25">
      <c r="C2848" t="s">
        <v>481</v>
      </c>
      <c r="D2848" t="s">
        <v>176</v>
      </c>
      <c r="E2848">
        <v>240021</v>
      </c>
      <c r="H2848" t="s">
        <v>2141</v>
      </c>
      <c r="K2848">
        <v>0</v>
      </c>
      <c r="M2848">
        <v>0</v>
      </c>
      <c r="O2848">
        <v>0</v>
      </c>
    </row>
    <row r="2849" spans="3:18" x14ac:dyDescent="0.25">
      <c r="C2849" t="s">
        <v>481</v>
      </c>
      <c r="D2849" t="s">
        <v>176</v>
      </c>
      <c r="E2849">
        <v>240022</v>
      </c>
      <c r="H2849" t="s">
        <v>2142</v>
      </c>
      <c r="K2849">
        <v>0</v>
      </c>
      <c r="M2849">
        <v>0</v>
      </c>
      <c r="O2849">
        <v>0</v>
      </c>
    </row>
    <row r="2850" spans="3:18" x14ac:dyDescent="0.25">
      <c r="C2850" t="s">
        <v>481</v>
      </c>
      <c r="D2850" t="s">
        <v>176</v>
      </c>
      <c r="E2850">
        <v>240023</v>
      </c>
      <c r="H2850" t="s">
        <v>2143</v>
      </c>
      <c r="K2850">
        <v>0</v>
      </c>
      <c r="M2850">
        <v>0</v>
      </c>
      <c r="O2850">
        <v>0</v>
      </c>
    </row>
    <row r="2851" spans="3:18" x14ac:dyDescent="0.25">
      <c r="C2851" t="s">
        <v>481</v>
      </c>
      <c r="D2851" t="s">
        <v>176</v>
      </c>
      <c r="E2851">
        <v>240024</v>
      </c>
      <c r="H2851" t="s">
        <v>2144</v>
      </c>
      <c r="K2851">
        <v>0</v>
      </c>
      <c r="M2851">
        <v>0</v>
      </c>
      <c r="O2851">
        <v>0</v>
      </c>
    </row>
    <row r="2852" spans="3:18" x14ac:dyDescent="0.25">
      <c r="C2852" t="s">
        <v>481</v>
      </c>
      <c r="D2852" t="s">
        <v>176</v>
      </c>
      <c r="E2852">
        <v>240026</v>
      </c>
      <c r="H2852" t="s">
        <v>672</v>
      </c>
      <c r="K2852" s="40">
        <v>328797.09000000003</v>
      </c>
      <c r="M2852" s="40">
        <v>347063.61</v>
      </c>
      <c r="O2852" s="40">
        <v>-18266.52</v>
      </c>
      <c r="Q2852">
        <v>-5.3</v>
      </c>
    </row>
    <row r="2853" spans="3:18" x14ac:dyDescent="0.25">
      <c r="C2853" t="s">
        <v>481</v>
      </c>
      <c r="D2853" t="s">
        <v>176</v>
      </c>
      <c r="E2853">
        <v>240027</v>
      </c>
      <c r="H2853" t="s">
        <v>2145</v>
      </c>
      <c r="K2853">
        <v>0</v>
      </c>
      <c r="M2853">
        <v>0</v>
      </c>
      <c r="O2853">
        <v>0</v>
      </c>
    </row>
    <row r="2854" spans="3:18" x14ac:dyDescent="0.25">
      <c r="C2854" t="s">
        <v>481</v>
      </c>
      <c r="D2854" t="s">
        <v>176</v>
      </c>
      <c r="E2854">
        <v>240028</v>
      </c>
      <c r="H2854" t="s">
        <v>2146</v>
      </c>
      <c r="K2854">
        <v>0</v>
      </c>
      <c r="M2854">
        <v>0</v>
      </c>
      <c r="O2854">
        <v>0</v>
      </c>
    </row>
    <row r="2855" spans="3:18" x14ac:dyDescent="0.25">
      <c r="C2855" t="s">
        <v>481</v>
      </c>
      <c r="D2855" t="s">
        <v>176</v>
      </c>
      <c r="E2855">
        <v>240029</v>
      </c>
      <c r="H2855" t="s">
        <v>2147</v>
      </c>
      <c r="K2855">
        <v>0</v>
      </c>
      <c r="M2855">
        <v>0</v>
      </c>
      <c r="O2855">
        <v>0</v>
      </c>
    </row>
    <row r="2856" spans="3:18" x14ac:dyDescent="0.25">
      <c r="C2856" t="s">
        <v>481</v>
      </c>
      <c r="D2856" t="s">
        <v>176</v>
      </c>
      <c r="E2856">
        <v>240030</v>
      </c>
      <c r="H2856" t="s">
        <v>2148</v>
      </c>
      <c r="K2856">
        <v>0</v>
      </c>
      <c r="M2856">
        <v>0</v>
      </c>
      <c r="O2856">
        <v>0</v>
      </c>
    </row>
    <row r="2857" spans="3:18" x14ac:dyDescent="0.25">
      <c r="C2857" t="s">
        <v>481</v>
      </c>
      <c r="D2857" t="s">
        <v>176</v>
      </c>
      <c r="E2857">
        <v>240032</v>
      </c>
      <c r="H2857" t="s">
        <v>2149</v>
      </c>
      <c r="K2857">
        <v>0</v>
      </c>
      <c r="M2857">
        <v>0</v>
      </c>
      <c r="O2857">
        <v>0</v>
      </c>
    </row>
    <row r="2858" spans="3:18" x14ac:dyDescent="0.25">
      <c r="C2858" t="s">
        <v>481</v>
      </c>
      <c r="D2858" t="s">
        <v>176</v>
      </c>
      <c r="E2858">
        <v>240033</v>
      </c>
      <c r="H2858" t="s">
        <v>2150</v>
      </c>
      <c r="K2858">
        <v>0</v>
      </c>
      <c r="M2858">
        <v>0</v>
      </c>
      <c r="O2858">
        <v>0</v>
      </c>
    </row>
    <row r="2859" spans="3:18" x14ac:dyDescent="0.25">
      <c r="K2859" s="40">
        <v>-1899992873.9200001</v>
      </c>
      <c r="M2859" s="40">
        <v>-1945601319.6400001</v>
      </c>
      <c r="O2859" s="40">
        <v>45608445.719999999</v>
      </c>
      <c r="Q2859">
        <v>2.2999999999999998</v>
      </c>
      <c r="R2859" t="s">
        <v>201</v>
      </c>
    </row>
    <row r="2860" spans="3:18" x14ac:dyDescent="0.25">
      <c r="C2860" t="s">
        <v>481</v>
      </c>
      <c r="D2860" t="s">
        <v>176</v>
      </c>
      <c r="E2860">
        <v>220205</v>
      </c>
      <c r="H2860" t="s">
        <v>2151</v>
      </c>
      <c r="K2860">
        <v>0</v>
      </c>
      <c r="M2860">
        <v>0</v>
      </c>
      <c r="O2860">
        <v>0</v>
      </c>
    </row>
    <row r="2861" spans="3:18" x14ac:dyDescent="0.25">
      <c r="C2861" t="s">
        <v>481</v>
      </c>
      <c r="D2861" t="s">
        <v>176</v>
      </c>
      <c r="E2861">
        <v>220232</v>
      </c>
      <c r="H2861" t="s">
        <v>2152</v>
      </c>
      <c r="K2861">
        <v>0</v>
      </c>
      <c r="M2861">
        <v>0</v>
      </c>
      <c r="O2861">
        <v>0</v>
      </c>
    </row>
    <row r="2862" spans="3:18" x14ac:dyDescent="0.25">
      <c r="C2862" t="s">
        <v>481</v>
      </c>
      <c r="D2862" t="s">
        <v>176</v>
      </c>
      <c r="E2862">
        <v>220238</v>
      </c>
      <c r="H2862" t="s">
        <v>2153</v>
      </c>
      <c r="K2862">
        <v>0</v>
      </c>
      <c r="M2862">
        <v>0</v>
      </c>
      <c r="O2862">
        <v>0</v>
      </c>
    </row>
    <row r="2863" spans="3:18" x14ac:dyDescent="0.25">
      <c r="C2863" t="s">
        <v>481</v>
      </c>
      <c r="D2863" t="s">
        <v>176</v>
      </c>
      <c r="E2863">
        <v>220239</v>
      </c>
      <c r="H2863" t="s">
        <v>2154</v>
      </c>
      <c r="K2863">
        <v>0</v>
      </c>
      <c r="M2863">
        <v>0</v>
      </c>
      <c r="O2863">
        <v>0</v>
      </c>
    </row>
    <row r="2864" spans="3:18" x14ac:dyDescent="0.25">
      <c r="K2864">
        <v>0</v>
      </c>
      <c r="M2864">
        <v>0</v>
      </c>
      <c r="O2864">
        <v>0</v>
      </c>
      <c r="R2864" t="s">
        <v>201</v>
      </c>
    </row>
    <row r="2865" spans="3:18" x14ac:dyDescent="0.25">
      <c r="C2865" t="s">
        <v>481</v>
      </c>
      <c r="D2865" t="s">
        <v>176</v>
      </c>
      <c r="E2865">
        <v>220005</v>
      </c>
      <c r="H2865" t="s">
        <v>2155</v>
      </c>
      <c r="K2865">
        <v>0</v>
      </c>
      <c r="M2865">
        <v>0</v>
      </c>
      <c r="O2865">
        <v>0</v>
      </c>
    </row>
    <row r="2866" spans="3:18" x14ac:dyDescent="0.25">
      <c r="K2866">
        <v>0</v>
      </c>
      <c r="M2866">
        <v>0</v>
      </c>
      <c r="O2866">
        <v>0</v>
      </c>
      <c r="R2866" t="s">
        <v>201</v>
      </c>
    </row>
    <row r="2867" spans="3:18" x14ac:dyDescent="0.25">
      <c r="C2867" t="s">
        <v>481</v>
      </c>
      <c r="D2867" t="s">
        <v>176</v>
      </c>
      <c r="E2867">
        <v>220004</v>
      </c>
      <c r="H2867" t="s">
        <v>1493</v>
      </c>
      <c r="K2867">
        <v>0</v>
      </c>
      <c r="M2867">
        <v>0</v>
      </c>
      <c r="O2867">
        <v>0</v>
      </c>
    </row>
    <row r="2868" spans="3:18" x14ac:dyDescent="0.25">
      <c r="K2868">
        <v>0</v>
      </c>
      <c r="M2868">
        <v>0</v>
      </c>
      <c r="O2868">
        <v>0</v>
      </c>
      <c r="R2868" t="s">
        <v>201</v>
      </c>
    </row>
    <row r="2869" spans="3:18" x14ac:dyDescent="0.25">
      <c r="C2869" t="s">
        <v>481</v>
      </c>
      <c r="D2869" t="s">
        <v>176</v>
      </c>
      <c r="E2869">
        <v>220123</v>
      </c>
      <c r="H2869" t="s">
        <v>1494</v>
      </c>
      <c r="K2869">
        <v>0</v>
      </c>
      <c r="M2869">
        <v>0</v>
      </c>
      <c r="O2869">
        <v>0</v>
      </c>
    </row>
    <row r="2870" spans="3:18" x14ac:dyDescent="0.25">
      <c r="C2870" t="s">
        <v>481</v>
      </c>
      <c r="D2870" t="s">
        <v>176</v>
      </c>
      <c r="E2870">
        <v>220153</v>
      </c>
      <c r="H2870" t="s">
        <v>1494</v>
      </c>
      <c r="K2870">
        <v>0</v>
      </c>
      <c r="M2870">
        <v>0</v>
      </c>
      <c r="O2870">
        <v>0</v>
      </c>
    </row>
    <row r="2871" spans="3:18" x14ac:dyDescent="0.25">
      <c r="C2871" t="s">
        <v>481</v>
      </c>
      <c r="D2871" t="s">
        <v>176</v>
      </c>
      <c r="E2871">
        <v>220208</v>
      </c>
      <c r="H2871" t="s">
        <v>2156</v>
      </c>
      <c r="K2871">
        <v>0</v>
      </c>
      <c r="M2871">
        <v>0</v>
      </c>
      <c r="O2871">
        <v>0</v>
      </c>
    </row>
    <row r="2872" spans="3:18" x14ac:dyDescent="0.25">
      <c r="E2872" t="s">
        <v>1495</v>
      </c>
      <c r="K2872">
        <v>0</v>
      </c>
      <c r="M2872">
        <v>0</v>
      </c>
      <c r="O2872">
        <v>0</v>
      </c>
      <c r="R2872" t="s">
        <v>201</v>
      </c>
    </row>
    <row r="2873" spans="3:18" x14ac:dyDescent="0.25">
      <c r="C2873" t="s">
        <v>481</v>
      </c>
      <c r="D2873" t="s">
        <v>176</v>
      </c>
      <c r="E2873">
        <v>220200</v>
      </c>
      <c r="H2873" t="s">
        <v>1496</v>
      </c>
      <c r="K2873">
        <v>0</v>
      </c>
      <c r="M2873">
        <v>0</v>
      </c>
      <c r="O2873">
        <v>0</v>
      </c>
    </row>
    <row r="2874" spans="3:18" x14ac:dyDescent="0.25">
      <c r="C2874" t="s">
        <v>481</v>
      </c>
      <c r="D2874" t="s">
        <v>176</v>
      </c>
      <c r="E2874">
        <v>220201</v>
      </c>
      <c r="H2874" t="s">
        <v>1496</v>
      </c>
      <c r="K2874">
        <v>0</v>
      </c>
      <c r="M2874">
        <v>0</v>
      </c>
      <c r="O2874">
        <v>0</v>
      </c>
    </row>
    <row r="2875" spans="3:18" x14ac:dyDescent="0.25">
      <c r="E2875" t="s">
        <v>1497</v>
      </c>
      <c r="K2875">
        <v>0</v>
      </c>
      <c r="M2875">
        <v>0</v>
      </c>
      <c r="O2875">
        <v>0</v>
      </c>
      <c r="R2875" t="s">
        <v>201</v>
      </c>
    </row>
    <row r="2876" spans="3:18" x14ac:dyDescent="0.25">
      <c r="C2876" t="s">
        <v>481</v>
      </c>
      <c r="D2876" t="s">
        <v>176</v>
      </c>
      <c r="E2876">
        <v>220202</v>
      </c>
      <c r="H2876" t="s">
        <v>2157</v>
      </c>
      <c r="K2876">
        <v>0</v>
      </c>
      <c r="M2876">
        <v>0</v>
      </c>
      <c r="O2876">
        <v>0</v>
      </c>
    </row>
    <row r="2877" spans="3:18" x14ac:dyDescent="0.25">
      <c r="C2877" t="s">
        <v>481</v>
      </c>
      <c r="D2877" t="s">
        <v>176</v>
      </c>
      <c r="E2877">
        <v>220206</v>
      </c>
      <c r="H2877" t="s">
        <v>673</v>
      </c>
      <c r="K2877" s="40">
        <v>-48127000</v>
      </c>
      <c r="M2877" s="40">
        <v>-49095000</v>
      </c>
      <c r="O2877" s="40">
        <v>968000</v>
      </c>
      <c r="Q2877">
        <v>2</v>
      </c>
    </row>
    <row r="2878" spans="3:18" x14ac:dyDescent="0.25">
      <c r="C2878" t="s">
        <v>481</v>
      </c>
      <c r="D2878" t="s">
        <v>176</v>
      </c>
      <c r="E2878">
        <v>220207</v>
      </c>
      <c r="H2878" t="s">
        <v>674</v>
      </c>
      <c r="K2878" s="40">
        <v>-72190500</v>
      </c>
      <c r="M2878" s="40">
        <v>-73642500</v>
      </c>
      <c r="O2878" s="40">
        <v>1452000</v>
      </c>
      <c r="Q2878">
        <v>2</v>
      </c>
    </row>
    <row r="2879" spans="3:18" x14ac:dyDescent="0.25">
      <c r="K2879" s="40">
        <v>-120317500</v>
      </c>
      <c r="M2879" s="40">
        <v>-122737500</v>
      </c>
      <c r="O2879" s="40">
        <v>2420000</v>
      </c>
      <c r="Q2879">
        <v>2</v>
      </c>
      <c r="R2879" t="s">
        <v>201</v>
      </c>
    </row>
    <row r="2880" spans="3:18" x14ac:dyDescent="0.25">
      <c r="C2880" t="s">
        <v>481</v>
      </c>
      <c r="D2880" t="s">
        <v>176</v>
      </c>
      <c r="E2880">
        <v>220122</v>
      </c>
      <c r="H2880" t="s">
        <v>1498</v>
      </c>
      <c r="K2880">
        <v>0</v>
      </c>
      <c r="M2880">
        <v>0</v>
      </c>
      <c r="O2880">
        <v>0</v>
      </c>
    </row>
    <row r="2881" spans="3:18" x14ac:dyDescent="0.25">
      <c r="C2881" t="s">
        <v>481</v>
      </c>
      <c r="D2881" t="s">
        <v>176</v>
      </c>
      <c r="E2881">
        <v>220152</v>
      </c>
      <c r="H2881" t="s">
        <v>1498</v>
      </c>
      <c r="K2881">
        <v>0</v>
      </c>
      <c r="M2881">
        <v>0</v>
      </c>
      <c r="O2881">
        <v>0</v>
      </c>
    </row>
    <row r="2882" spans="3:18" x14ac:dyDescent="0.25">
      <c r="E2882" t="s">
        <v>1499</v>
      </c>
      <c r="K2882">
        <v>0</v>
      </c>
      <c r="M2882">
        <v>0</v>
      </c>
      <c r="O2882">
        <v>0</v>
      </c>
      <c r="R2882" t="s">
        <v>201</v>
      </c>
    </row>
    <row r="2883" spans="3:18" x14ac:dyDescent="0.25">
      <c r="C2883" t="s">
        <v>481</v>
      </c>
      <c r="D2883" t="s">
        <v>176</v>
      </c>
      <c r="E2883">
        <v>220117</v>
      </c>
      <c r="H2883" t="s">
        <v>1500</v>
      </c>
      <c r="K2883">
        <v>0</v>
      </c>
      <c r="M2883">
        <v>0</v>
      </c>
      <c r="O2883">
        <v>0</v>
      </c>
    </row>
    <row r="2884" spans="3:18" x14ac:dyDescent="0.25">
      <c r="C2884" t="s">
        <v>481</v>
      </c>
      <c r="D2884" t="s">
        <v>176</v>
      </c>
      <c r="E2884">
        <v>220147</v>
      </c>
      <c r="H2884" t="s">
        <v>1500</v>
      </c>
      <c r="K2884">
        <v>0</v>
      </c>
      <c r="M2884">
        <v>0</v>
      </c>
      <c r="O2884">
        <v>0</v>
      </c>
    </row>
    <row r="2885" spans="3:18" x14ac:dyDescent="0.25">
      <c r="E2885" t="s">
        <v>1501</v>
      </c>
      <c r="K2885">
        <v>0</v>
      </c>
      <c r="M2885">
        <v>0</v>
      </c>
      <c r="O2885">
        <v>0</v>
      </c>
      <c r="R2885" t="s">
        <v>201</v>
      </c>
    </row>
    <row r="2886" spans="3:18" x14ac:dyDescent="0.25">
      <c r="C2886" t="s">
        <v>481</v>
      </c>
      <c r="D2886" t="s">
        <v>176</v>
      </c>
      <c r="E2886">
        <v>220120</v>
      </c>
      <c r="H2886" t="s">
        <v>1502</v>
      </c>
      <c r="K2886">
        <v>0</v>
      </c>
      <c r="M2886">
        <v>0</v>
      </c>
      <c r="O2886">
        <v>0</v>
      </c>
    </row>
    <row r="2887" spans="3:18" x14ac:dyDescent="0.25">
      <c r="C2887" t="s">
        <v>481</v>
      </c>
      <c r="D2887" t="s">
        <v>176</v>
      </c>
      <c r="E2887">
        <v>220150</v>
      </c>
      <c r="H2887" t="s">
        <v>1502</v>
      </c>
      <c r="K2887">
        <v>0</v>
      </c>
      <c r="M2887">
        <v>0</v>
      </c>
      <c r="O2887">
        <v>0</v>
      </c>
    </row>
    <row r="2888" spans="3:18" x14ac:dyDescent="0.25">
      <c r="E2888" t="s">
        <v>1503</v>
      </c>
      <c r="K2888">
        <v>0</v>
      </c>
      <c r="M2888">
        <v>0</v>
      </c>
      <c r="O2888">
        <v>0</v>
      </c>
      <c r="R2888" t="s">
        <v>201</v>
      </c>
    </row>
    <row r="2889" spans="3:18" x14ac:dyDescent="0.25">
      <c r="C2889" t="s">
        <v>481</v>
      </c>
      <c r="D2889" t="s">
        <v>176</v>
      </c>
      <c r="E2889">
        <v>220119</v>
      </c>
      <c r="H2889" t="s">
        <v>1504</v>
      </c>
      <c r="K2889">
        <v>0</v>
      </c>
      <c r="M2889">
        <v>0</v>
      </c>
      <c r="O2889">
        <v>0</v>
      </c>
    </row>
    <row r="2890" spans="3:18" x14ac:dyDescent="0.25">
      <c r="C2890" t="s">
        <v>481</v>
      </c>
      <c r="D2890" t="s">
        <v>176</v>
      </c>
      <c r="E2890">
        <v>220149</v>
      </c>
      <c r="H2890" t="s">
        <v>1504</v>
      </c>
      <c r="K2890">
        <v>0</v>
      </c>
      <c r="M2890">
        <v>0</v>
      </c>
      <c r="O2890">
        <v>0</v>
      </c>
    </row>
    <row r="2891" spans="3:18" x14ac:dyDescent="0.25">
      <c r="E2891" t="s">
        <v>1505</v>
      </c>
      <c r="K2891">
        <v>0</v>
      </c>
      <c r="M2891">
        <v>0</v>
      </c>
      <c r="O2891">
        <v>0</v>
      </c>
      <c r="R2891" t="s">
        <v>201</v>
      </c>
    </row>
    <row r="2892" spans="3:18" x14ac:dyDescent="0.25">
      <c r="C2892" t="s">
        <v>481</v>
      </c>
      <c r="D2892" t="s">
        <v>176</v>
      </c>
      <c r="E2892">
        <v>220118</v>
      </c>
      <c r="H2892" t="s">
        <v>1506</v>
      </c>
      <c r="K2892">
        <v>0</v>
      </c>
      <c r="M2892">
        <v>0</v>
      </c>
      <c r="O2892">
        <v>0</v>
      </c>
    </row>
    <row r="2893" spans="3:18" x14ac:dyDescent="0.25">
      <c r="C2893" t="s">
        <v>481</v>
      </c>
      <c r="D2893" t="s">
        <v>176</v>
      </c>
      <c r="E2893">
        <v>220148</v>
      </c>
      <c r="H2893" t="s">
        <v>1506</v>
      </c>
      <c r="K2893">
        <v>0</v>
      </c>
      <c r="M2893">
        <v>0</v>
      </c>
      <c r="O2893">
        <v>0</v>
      </c>
    </row>
    <row r="2894" spans="3:18" x14ac:dyDescent="0.25">
      <c r="E2894" t="s">
        <v>1507</v>
      </c>
      <c r="K2894">
        <v>0</v>
      </c>
      <c r="M2894">
        <v>0</v>
      </c>
      <c r="O2894">
        <v>0</v>
      </c>
      <c r="R2894" t="s">
        <v>201</v>
      </c>
    </row>
    <row r="2895" spans="3:18" x14ac:dyDescent="0.25">
      <c r="C2895" t="s">
        <v>481</v>
      </c>
      <c r="D2895" t="s">
        <v>176</v>
      </c>
      <c r="E2895">
        <v>220116</v>
      </c>
      <c r="H2895" t="s">
        <v>1508</v>
      </c>
      <c r="K2895">
        <v>0</v>
      </c>
      <c r="M2895">
        <v>0</v>
      </c>
      <c r="O2895">
        <v>0</v>
      </c>
    </row>
    <row r="2896" spans="3:18" x14ac:dyDescent="0.25">
      <c r="C2896" t="s">
        <v>481</v>
      </c>
      <c r="D2896" t="s">
        <v>176</v>
      </c>
      <c r="E2896">
        <v>220146</v>
      </c>
      <c r="H2896" t="s">
        <v>1508</v>
      </c>
      <c r="K2896">
        <v>0</v>
      </c>
      <c r="M2896">
        <v>0</v>
      </c>
      <c r="O2896">
        <v>0</v>
      </c>
    </row>
    <row r="2897" spans="3:18" x14ac:dyDescent="0.25">
      <c r="E2897" t="s">
        <v>1509</v>
      </c>
      <c r="K2897">
        <v>0</v>
      </c>
      <c r="M2897">
        <v>0</v>
      </c>
      <c r="O2897">
        <v>0</v>
      </c>
      <c r="R2897" t="s">
        <v>201</v>
      </c>
    </row>
    <row r="2898" spans="3:18" x14ac:dyDescent="0.25">
      <c r="C2898" t="s">
        <v>481</v>
      </c>
      <c r="D2898" t="s">
        <v>176</v>
      </c>
      <c r="E2898">
        <v>220115</v>
      </c>
      <c r="H2898" t="s">
        <v>1510</v>
      </c>
      <c r="K2898">
        <v>0</v>
      </c>
      <c r="M2898">
        <v>0</v>
      </c>
      <c r="O2898">
        <v>0</v>
      </c>
    </row>
    <row r="2899" spans="3:18" x14ac:dyDescent="0.25">
      <c r="C2899" t="s">
        <v>481</v>
      </c>
      <c r="D2899" t="s">
        <v>176</v>
      </c>
      <c r="E2899">
        <v>220145</v>
      </c>
      <c r="H2899" t="s">
        <v>1510</v>
      </c>
      <c r="K2899">
        <v>0</v>
      </c>
      <c r="M2899">
        <v>0</v>
      </c>
      <c r="O2899">
        <v>0</v>
      </c>
    </row>
    <row r="2900" spans="3:18" x14ac:dyDescent="0.25">
      <c r="E2900" t="s">
        <v>1511</v>
      </c>
      <c r="K2900">
        <v>0</v>
      </c>
      <c r="M2900">
        <v>0</v>
      </c>
      <c r="O2900">
        <v>0</v>
      </c>
      <c r="R2900" t="s">
        <v>201</v>
      </c>
    </row>
    <row r="2901" spans="3:18" x14ac:dyDescent="0.25">
      <c r="C2901" t="s">
        <v>481</v>
      </c>
      <c r="D2901" t="s">
        <v>176</v>
      </c>
      <c r="E2901">
        <v>220114</v>
      </c>
      <c r="H2901" t="s">
        <v>1512</v>
      </c>
      <c r="K2901">
        <v>0</v>
      </c>
      <c r="M2901">
        <v>0</v>
      </c>
      <c r="O2901">
        <v>0</v>
      </c>
    </row>
    <row r="2902" spans="3:18" x14ac:dyDescent="0.25">
      <c r="C2902" t="s">
        <v>481</v>
      </c>
      <c r="D2902" t="s">
        <v>176</v>
      </c>
      <c r="E2902">
        <v>220144</v>
      </c>
      <c r="H2902" t="s">
        <v>1512</v>
      </c>
      <c r="K2902">
        <v>0</v>
      </c>
      <c r="M2902">
        <v>0</v>
      </c>
      <c r="O2902">
        <v>0</v>
      </c>
    </row>
    <row r="2903" spans="3:18" x14ac:dyDescent="0.25">
      <c r="E2903" t="s">
        <v>1513</v>
      </c>
      <c r="K2903">
        <v>0</v>
      </c>
      <c r="M2903">
        <v>0</v>
      </c>
      <c r="O2903">
        <v>0</v>
      </c>
      <c r="R2903" t="s">
        <v>201</v>
      </c>
    </row>
    <row r="2904" spans="3:18" x14ac:dyDescent="0.25">
      <c r="C2904" t="s">
        <v>481</v>
      </c>
      <c r="D2904" t="s">
        <v>176</v>
      </c>
      <c r="E2904">
        <v>220113</v>
      </c>
      <c r="H2904" t="s">
        <v>1514</v>
      </c>
      <c r="K2904">
        <v>0</v>
      </c>
      <c r="M2904">
        <v>0</v>
      </c>
      <c r="O2904">
        <v>0</v>
      </c>
    </row>
    <row r="2905" spans="3:18" x14ac:dyDescent="0.25">
      <c r="C2905" t="s">
        <v>481</v>
      </c>
      <c r="D2905" t="s">
        <v>176</v>
      </c>
      <c r="E2905">
        <v>220143</v>
      </c>
      <c r="H2905" t="s">
        <v>1514</v>
      </c>
      <c r="K2905">
        <v>0</v>
      </c>
      <c r="M2905">
        <v>0</v>
      </c>
      <c r="O2905">
        <v>0</v>
      </c>
    </row>
    <row r="2906" spans="3:18" x14ac:dyDescent="0.25">
      <c r="E2906" t="s">
        <v>1515</v>
      </c>
      <c r="K2906">
        <v>0</v>
      </c>
      <c r="M2906">
        <v>0</v>
      </c>
      <c r="O2906">
        <v>0</v>
      </c>
      <c r="R2906" t="s">
        <v>201</v>
      </c>
    </row>
    <row r="2907" spans="3:18" x14ac:dyDescent="0.25">
      <c r="C2907" t="s">
        <v>481</v>
      </c>
      <c r="D2907" t="s">
        <v>176</v>
      </c>
      <c r="E2907">
        <v>220112</v>
      </c>
      <c r="H2907" t="s">
        <v>1516</v>
      </c>
      <c r="K2907">
        <v>0</v>
      </c>
      <c r="M2907">
        <v>0</v>
      </c>
      <c r="O2907">
        <v>0</v>
      </c>
    </row>
    <row r="2908" spans="3:18" x14ac:dyDescent="0.25">
      <c r="C2908" t="s">
        <v>481</v>
      </c>
      <c r="D2908" t="s">
        <v>176</v>
      </c>
      <c r="E2908">
        <v>220142</v>
      </c>
      <c r="H2908" t="s">
        <v>1516</v>
      </c>
      <c r="K2908">
        <v>0</v>
      </c>
      <c r="M2908">
        <v>0</v>
      </c>
      <c r="O2908">
        <v>0</v>
      </c>
    </row>
    <row r="2909" spans="3:18" x14ac:dyDescent="0.25">
      <c r="E2909" t="s">
        <v>1517</v>
      </c>
      <c r="K2909">
        <v>0</v>
      </c>
      <c r="M2909">
        <v>0</v>
      </c>
      <c r="O2909">
        <v>0</v>
      </c>
      <c r="R2909" t="s">
        <v>201</v>
      </c>
    </row>
    <row r="2910" spans="3:18" x14ac:dyDescent="0.25">
      <c r="C2910" t="s">
        <v>481</v>
      </c>
      <c r="D2910" t="s">
        <v>176</v>
      </c>
      <c r="E2910">
        <v>220111</v>
      </c>
      <c r="H2910" t="s">
        <v>1518</v>
      </c>
      <c r="K2910">
        <v>0</v>
      </c>
      <c r="M2910">
        <v>0</v>
      </c>
      <c r="O2910">
        <v>0</v>
      </c>
    </row>
    <row r="2911" spans="3:18" x14ac:dyDescent="0.25">
      <c r="C2911" t="s">
        <v>481</v>
      </c>
      <c r="D2911" t="s">
        <v>176</v>
      </c>
      <c r="E2911">
        <v>220141</v>
      </c>
      <c r="H2911" t="s">
        <v>1518</v>
      </c>
      <c r="K2911">
        <v>0</v>
      </c>
      <c r="M2911">
        <v>0</v>
      </c>
      <c r="O2911">
        <v>0</v>
      </c>
    </row>
    <row r="2912" spans="3:18" x14ac:dyDescent="0.25">
      <c r="C2912" t="s">
        <v>481</v>
      </c>
      <c r="D2912" t="s">
        <v>176</v>
      </c>
      <c r="E2912">
        <v>220203</v>
      </c>
      <c r="H2912" t="s">
        <v>2158</v>
      </c>
      <c r="K2912">
        <v>0</v>
      </c>
      <c r="M2912">
        <v>0</v>
      </c>
      <c r="O2912">
        <v>0</v>
      </c>
    </row>
    <row r="2913" spans="3:18" x14ac:dyDescent="0.25">
      <c r="C2913" t="s">
        <v>481</v>
      </c>
      <c r="D2913" t="s">
        <v>176</v>
      </c>
      <c r="E2913">
        <v>220204</v>
      </c>
      <c r="H2913" t="s">
        <v>2159</v>
      </c>
      <c r="K2913">
        <v>0</v>
      </c>
      <c r="M2913">
        <v>0</v>
      </c>
      <c r="O2913">
        <v>0</v>
      </c>
    </row>
    <row r="2914" spans="3:18" x14ac:dyDescent="0.25">
      <c r="C2914" t="s">
        <v>481</v>
      </c>
      <c r="D2914" t="s">
        <v>176</v>
      </c>
      <c r="E2914">
        <v>220219</v>
      </c>
      <c r="H2914" t="s">
        <v>2160</v>
      </c>
      <c r="K2914">
        <v>0</v>
      </c>
      <c r="M2914">
        <v>0</v>
      </c>
      <c r="O2914">
        <v>0</v>
      </c>
    </row>
    <row r="2915" spans="3:18" x14ac:dyDescent="0.25">
      <c r="E2915" t="s">
        <v>1519</v>
      </c>
      <c r="K2915">
        <v>0</v>
      </c>
      <c r="M2915">
        <v>0</v>
      </c>
      <c r="O2915">
        <v>0</v>
      </c>
      <c r="R2915" t="s">
        <v>201</v>
      </c>
    </row>
    <row r="2916" spans="3:18" x14ac:dyDescent="0.25">
      <c r="C2916" t="s">
        <v>481</v>
      </c>
      <c r="D2916" t="s">
        <v>176</v>
      </c>
      <c r="E2916">
        <v>220000</v>
      </c>
      <c r="H2916" t="s">
        <v>1520</v>
      </c>
      <c r="K2916">
        <v>0</v>
      </c>
      <c r="M2916">
        <v>0</v>
      </c>
      <c r="O2916">
        <v>0</v>
      </c>
    </row>
    <row r="2917" spans="3:18" x14ac:dyDescent="0.25">
      <c r="E2917" t="s">
        <v>1521</v>
      </c>
      <c r="K2917">
        <v>0</v>
      </c>
      <c r="M2917">
        <v>0</v>
      </c>
      <c r="O2917">
        <v>0</v>
      </c>
      <c r="R2917" t="s">
        <v>201</v>
      </c>
    </row>
    <row r="2918" spans="3:18" x14ac:dyDescent="0.25">
      <c r="C2918" t="s">
        <v>481</v>
      </c>
      <c r="D2918" t="s">
        <v>176</v>
      </c>
      <c r="E2918">
        <v>220110</v>
      </c>
      <c r="H2918" t="s">
        <v>1522</v>
      </c>
      <c r="K2918">
        <v>0</v>
      </c>
      <c r="M2918">
        <v>0</v>
      </c>
      <c r="O2918">
        <v>0</v>
      </c>
    </row>
    <row r="2919" spans="3:18" x14ac:dyDescent="0.25">
      <c r="C2919" t="s">
        <v>481</v>
      </c>
      <c r="D2919" t="s">
        <v>176</v>
      </c>
      <c r="E2919">
        <v>220140</v>
      </c>
      <c r="H2919" t="s">
        <v>1522</v>
      </c>
      <c r="K2919">
        <v>0</v>
      </c>
      <c r="M2919">
        <v>0</v>
      </c>
      <c r="O2919">
        <v>0</v>
      </c>
    </row>
    <row r="2920" spans="3:18" x14ac:dyDescent="0.25">
      <c r="C2920" t="s">
        <v>481</v>
      </c>
      <c r="D2920" t="s">
        <v>176</v>
      </c>
      <c r="E2920">
        <v>220154</v>
      </c>
      <c r="H2920" t="s">
        <v>2161</v>
      </c>
      <c r="K2920">
        <v>0</v>
      </c>
      <c r="M2920">
        <v>0</v>
      </c>
      <c r="O2920">
        <v>0</v>
      </c>
    </row>
    <row r="2921" spans="3:18" x14ac:dyDescent="0.25">
      <c r="E2921" t="s">
        <v>1523</v>
      </c>
      <c r="K2921">
        <v>0</v>
      </c>
      <c r="M2921">
        <v>0</v>
      </c>
      <c r="O2921">
        <v>0</v>
      </c>
      <c r="R2921" t="s">
        <v>201</v>
      </c>
    </row>
    <row r="2922" spans="3:18" x14ac:dyDescent="0.25">
      <c r="C2922" t="s">
        <v>481</v>
      </c>
      <c r="D2922" t="s">
        <v>176</v>
      </c>
      <c r="E2922">
        <v>220100</v>
      </c>
      <c r="H2922" t="s">
        <v>1524</v>
      </c>
      <c r="K2922">
        <v>0</v>
      </c>
      <c r="M2922">
        <v>0</v>
      </c>
      <c r="O2922">
        <v>0</v>
      </c>
    </row>
    <row r="2923" spans="3:18" x14ac:dyDescent="0.25">
      <c r="C2923" t="s">
        <v>481</v>
      </c>
      <c r="D2923" t="s">
        <v>176</v>
      </c>
      <c r="E2923">
        <v>220130</v>
      </c>
      <c r="H2923" t="s">
        <v>1524</v>
      </c>
      <c r="K2923">
        <v>0</v>
      </c>
      <c r="M2923">
        <v>0</v>
      </c>
      <c r="O2923">
        <v>0</v>
      </c>
    </row>
    <row r="2924" spans="3:18" x14ac:dyDescent="0.25">
      <c r="E2924" t="s">
        <v>1525</v>
      </c>
      <c r="K2924">
        <v>0</v>
      </c>
      <c r="M2924">
        <v>0</v>
      </c>
      <c r="O2924">
        <v>0</v>
      </c>
      <c r="R2924" t="s">
        <v>201</v>
      </c>
    </row>
    <row r="2925" spans="3:18" x14ac:dyDescent="0.25">
      <c r="C2925" t="s">
        <v>481</v>
      </c>
      <c r="D2925" t="s">
        <v>176</v>
      </c>
      <c r="E2925">
        <v>220101</v>
      </c>
      <c r="H2925" t="s">
        <v>1526</v>
      </c>
      <c r="K2925">
        <v>0</v>
      </c>
      <c r="M2925">
        <v>0</v>
      </c>
      <c r="O2925">
        <v>0</v>
      </c>
    </row>
    <row r="2926" spans="3:18" x14ac:dyDescent="0.25">
      <c r="C2926" t="s">
        <v>481</v>
      </c>
      <c r="D2926" t="s">
        <v>176</v>
      </c>
      <c r="E2926">
        <v>220131</v>
      </c>
      <c r="H2926" t="s">
        <v>1526</v>
      </c>
      <c r="K2926">
        <v>0</v>
      </c>
      <c r="M2926">
        <v>0</v>
      </c>
      <c r="O2926">
        <v>0</v>
      </c>
    </row>
    <row r="2927" spans="3:18" x14ac:dyDescent="0.25">
      <c r="E2927" t="s">
        <v>1527</v>
      </c>
      <c r="K2927">
        <v>0</v>
      </c>
      <c r="M2927">
        <v>0</v>
      </c>
      <c r="O2927">
        <v>0</v>
      </c>
      <c r="R2927" t="s">
        <v>201</v>
      </c>
    </row>
    <row r="2928" spans="3:18" x14ac:dyDescent="0.25">
      <c r="C2928" t="s">
        <v>481</v>
      </c>
      <c r="D2928" t="s">
        <v>176</v>
      </c>
      <c r="E2928">
        <v>220102</v>
      </c>
      <c r="H2928" t="s">
        <v>1528</v>
      </c>
      <c r="K2928">
        <v>0</v>
      </c>
      <c r="M2928">
        <v>0</v>
      </c>
      <c r="O2928">
        <v>0</v>
      </c>
    </row>
    <row r="2929" spans="3:18" x14ac:dyDescent="0.25">
      <c r="C2929" t="s">
        <v>481</v>
      </c>
      <c r="D2929" t="s">
        <v>176</v>
      </c>
      <c r="E2929">
        <v>220121</v>
      </c>
      <c r="H2929" t="s">
        <v>1529</v>
      </c>
      <c r="K2929">
        <v>0</v>
      </c>
      <c r="M2929">
        <v>0</v>
      </c>
      <c r="O2929">
        <v>0</v>
      </c>
    </row>
    <row r="2930" spans="3:18" x14ac:dyDescent="0.25">
      <c r="C2930" t="s">
        <v>481</v>
      </c>
      <c r="D2930" t="s">
        <v>176</v>
      </c>
      <c r="E2930">
        <v>220132</v>
      </c>
      <c r="H2930" t="s">
        <v>1528</v>
      </c>
      <c r="K2930">
        <v>0</v>
      </c>
      <c r="M2930">
        <v>0</v>
      </c>
      <c r="O2930">
        <v>0</v>
      </c>
    </row>
    <row r="2931" spans="3:18" x14ac:dyDescent="0.25">
      <c r="C2931" t="s">
        <v>481</v>
      </c>
      <c r="D2931" t="s">
        <v>176</v>
      </c>
      <c r="E2931">
        <v>220151</v>
      </c>
      <c r="H2931" t="s">
        <v>1529</v>
      </c>
      <c r="K2931">
        <v>0</v>
      </c>
      <c r="M2931">
        <v>0</v>
      </c>
      <c r="O2931">
        <v>0</v>
      </c>
    </row>
    <row r="2932" spans="3:18" x14ac:dyDescent="0.25">
      <c r="C2932" t="s">
        <v>481</v>
      </c>
      <c r="D2932" t="s">
        <v>176</v>
      </c>
      <c r="E2932">
        <v>220156</v>
      </c>
      <c r="H2932" t="s">
        <v>2162</v>
      </c>
      <c r="K2932">
        <v>0</v>
      </c>
      <c r="M2932">
        <v>0</v>
      </c>
      <c r="O2932">
        <v>0</v>
      </c>
    </row>
    <row r="2933" spans="3:18" x14ac:dyDescent="0.25">
      <c r="C2933" t="s">
        <v>481</v>
      </c>
      <c r="D2933" t="s">
        <v>176</v>
      </c>
      <c r="E2933">
        <v>220159</v>
      </c>
      <c r="H2933" t="s">
        <v>2163</v>
      </c>
      <c r="K2933">
        <v>0</v>
      </c>
      <c r="M2933">
        <v>0</v>
      </c>
      <c r="O2933">
        <v>0</v>
      </c>
    </row>
    <row r="2934" spans="3:18" x14ac:dyDescent="0.25">
      <c r="C2934" t="s">
        <v>481</v>
      </c>
      <c r="D2934" t="s">
        <v>176</v>
      </c>
      <c r="E2934">
        <v>220210</v>
      </c>
      <c r="H2934" t="s">
        <v>2164</v>
      </c>
      <c r="K2934">
        <v>0</v>
      </c>
      <c r="M2934">
        <v>0</v>
      </c>
      <c r="O2934">
        <v>0</v>
      </c>
    </row>
    <row r="2935" spans="3:18" x14ac:dyDescent="0.25">
      <c r="E2935" t="s">
        <v>1530</v>
      </c>
      <c r="K2935">
        <v>0</v>
      </c>
      <c r="M2935">
        <v>0</v>
      </c>
      <c r="O2935">
        <v>0</v>
      </c>
      <c r="R2935" t="s">
        <v>201</v>
      </c>
    </row>
    <row r="2936" spans="3:18" x14ac:dyDescent="0.25">
      <c r="C2936" t="s">
        <v>481</v>
      </c>
      <c r="D2936" t="s">
        <v>176</v>
      </c>
      <c r="E2936">
        <v>220103</v>
      </c>
      <c r="H2936" t="s">
        <v>1531</v>
      </c>
      <c r="K2936">
        <v>0</v>
      </c>
      <c r="M2936">
        <v>0</v>
      </c>
      <c r="O2936">
        <v>0</v>
      </c>
    </row>
    <row r="2937" spans="3:18" x14ac:dyDescent="0.25">
      <c r="C2937" t="s">
        <v>481</v>
      </c>
      <c r="D2937" t="s">
        <v>176</v>
      </c>
      <c r="E2937">
        <v>220133</v>
      </c>
      <c r="H2937" t="s">
        <v>1531</v>
      </c>
      <c r="K2937">
        <v>0</v>
      </c>
      <c r="M2937">
        <v>0</v>
      </c>
      <c r="O2937">
        <v>0</v>
      </c>
    </row>
    <row r="2938" spans="3:18" x14ac:dyDescent="0.25">
      <c r="E2938" t="s">
        <v>1532</v>
      </c>
      <c r="K2938">
        <v>0</v>
      </c>
      <c r="M2938">
        <v>0</v>
      </c>
      <c r="O2938">
        <v>0</v>
      </c>
      <c r="R2938" t="s">
        <v>201</v>
      </c>
    </row>
    <row r="2939" spans="3:18" x14ac:dyDescent="0.25">
      <c r="C2939" t="s">
        <v>481</v>
      </c>
      <c r="D2939" t="s">
        <v>176</v>
      </c>
      <c r="E2939">
        <v>220001</v>
      </c>
      <c r="H2939" t="s">
        <v>1533</v>
      </c>
      <c r="K2939">
        <v>0</v>
      </c>
      <c r="M2939">
        <v>0</v>
      </c>
      <c r="O2939">
        <v>0</v>
      </c>
    </row>
    <row r="2940" spans="3:18" x14ac:dyDescent="0.25">
      <c r="E2940" t="s">
        <v>1534</v>
      </c>
      <c r="K2940">
        <v>0</v>
      </c>
      <c r="M2940">
        <v>0</v>
      </c>
      <c r="O2940">
        <v>0</v>
      </c>
      <c r="R2940" t="s">
        <v>201</v>
      </c>
    </row>
    <row r="2941" spans="3:18" x14ac:dyDescent="0.25">
      <c r="C2941" t="s">
        <v>481</v>
      </c>
      <c r="D2941" t="s">
        <v>176</v>
      </c>
      <c r="E2941">
        <v>220104</v>
      </c>
      <c r="H2941" t="s">
        <v>1535</v>
      </c>
      <c r="K2941">
        <v>0</v>
      </c>
      <c r="M2941">
        <v>0</v>
      </c>
      <c r="O2941">
        <v>0</v>
      </c>
    </row>
    <row r="2942" spans="3:18" x14ac:dyDescent="0.25">
      <c r="C2942" t="s">
        <v>481</v>
      </c>
      <c r="D2942" t="s">
        <v>176</v>
      </c>
      <c r="E2942">
        <v>220134</v>
      </c>
      <c r="H2942" t="s">
        <v>1535</v>
      </c>
      <c r="K2942">
        <v>0</v>
      </c>
      <c r="M2942">
        <v>0</v>
      </c>
      <c r="O2942">
        <v>0</v>
      </c>
    </row>
    <row r="2943" spans="3:18" x14ac:dyDescent="0.25">
      <c r="C2943" t="s">
        <v>481</v>
      </c>
      <c r="D2943" t="s">
        <v>176</v>
      </c>
      <c r="E2943">
        <v>220155</v>
      </c>
      <c r="H2943" t="s">
        <v>2165</v>
      </c>
      <c r="K2943">
        <v>0</v>
      </c>
      <c r="M2943">
        <v>0</v>
      </c>
      <c r="O2943">
        <v>0</v>
      </c>
    </row>
    <row r="2944" spans="3:18" x14ac:dyDescent="0.25">
      <c r="E2944" t="s">
        <v>346</v>
      </c>
      <c r="K2944">
        <v>0</v>
      </c>
      <c r="M2944">
        <v>0</v>
      </c>
      <c r="O2944">
        <v>0</v>
      </c>
      <c r="R2944" t="s">
        <v>201</v>
      </c>
    </row>
    <row r="2945" spans="3:18" x14ac:dyDescent="0.25">
      <c r="C2945" t="s">
        <v>481</v>
      </c>
      <c r="D2945" t="s">
        <v>176</v>
      </c>
      <c r="E2945">
        <v>220105</v>
      </c>
      <c r="H2945" t="s">
        <v>1541</v>
      </c>
      <c r="K2945">
        <v>0</v>
      </c>
      <c r="M2945">
        <v>0</v>
      </c>
      <c r="O2945">
        <v>0</v>
      </c>
    </row>
    <row r="2946" spans="3:18" x14ac:dyDescent="0.25">
      <c r="C2946" t="s">
        <v>481</v>
      </c>
      <c r="D2946" t="s">
        <v>176</v>
      </c>
      <c r="E2946">
        <v>220107</v>
      </c>
      <c r="H2946" t="s">
        <v>1542</v>
      </c>
      <c r="K2946">
        <v>0</v>
      </c>
      <c r="M2946">
        <v>0</v>
      </c>
      <c r="O2946">
        <v>0</v>
      </c>
    </row>
    <row r="2947" spans="3:18" x14ac:dyDescent="0.25">
      <c r="C2947" t="s">
        <v>481</v>
      </c>
      <c r="D2947" t="s">
        <v>176</v>
      </c>
      <c r="E2947">
        <v>220135</v>
      </c>
      <c r="H2947" t="s">
        <v>1541</v>
      </c>
      <c r="K2947">
        <v>0</v>
      </c>
      <c r="M2947">
        <v>0</v>
      </c>
      <c r="O2947">
        <v>0</v>
      </c>
    </row>
    <row r="2948" spans="3:18" x14ac:dyDescent="0.25">
      <c r="C2948" t="s">
        <v>481</v>
      </c>
      <c r="D2948" t="s">
        <v>176</v>
      </c>
      <c r="E2948">
        <v>220137</v>
      </c>
      <c r="H2948" t="s">
        <v>1542</v>
      </c>
      <c r="K2948">
        <v>0</v>
      </c>
      <c r="M2948">
        <v>0</v>
      </c>
      <c r="O2948">
        <v>0</v>
      </c>
    </row>
    <row r="2949" spans="3:18" x14ac:dyDescent="0.25">
      <c r="E2949" t="s">
        <v>1543</v>
      </c>
      <c r="K2949">
        <v>0</v>
      </c>
      <c r="M2949">
        <v>0</v>
      </c>
      <c r="O2949">
        <v>0</v>
      </c>
      <c r="R2949" t="s">
        <v>201</v>
      </c>
    </row>
    <row r="2950" spans="3:18" x14ac:dyDescent="0.25">
      <c r="C2950" t="s">
        <v>481</v>
      </c>
      <c r="D2950" t="s">
        <v>176</v>
      </c>
      <c r="E2950">
        <v>220002</v>
      </c>
      <c r="H2950" t="s">
        <v>1544</v>
      </c>
      <c r="K2950">
        <v>0</v>
      </c>
      <c r="M2950">
        <v>0</v>
      </c>
      <c r="O2950">
        <v>0</v>
      </c>
    </row>
    <row r="2951" spans="3:18" x14ac:dyDescent="0.25">
      <c r="E2951" t="s">
        <v>1545</v>
      </c>
      <c r="K2951">
        <v>0</v>
      </c>
      <c r="M2951">
        <v>0</v>
      </c>
      <c r="O2951">
        <v>0</v>
      </c>
      <c r="R2951" t="s">
        <v>201</v>
      </c>
    </row>
    <row r="2952" spans="3:18" x14ac:dyDescent="0.25">
      <c r="C2952" t="s">
        <v>481</v>
      </c>
      <c r="D2952" t="s">
        <v>176</v>
      </c>
      <c r="E2952">
        <v>220106</v>
      </c>
      <c r="H2952" t="s">
        <v>1546</v>
      </c>
      <c r="K2952">
        <v>0</v>
      </c>
      <c r="M2952">
        <v>0</v>
      </c>
      <c r="O2952">
        <v>0</v>
      </c>
    </row>
    <row r="2953" spans="3:18" x14ac:dyDescent="0.25">
      <c r="C2953" t="s">
        <v>481</v>
      </c>
      <c r="D2953" t="s">
        <v>176</v>
      </c>
      <c r="E2953">
        <v>220136</v>
      </c>
      <c r="H2953" t="s">
        <v>1546</v>
      </c>
      <c r="K2953">
        <v>0</v>
      </c>
      <c r="M2953">
        <v>0</v>
      </c>
      <c r="O2953">
        <v>0</v>
      </c>
    </row>
    <row r="2954" spans="3:18" x14ac:dyDescent="0.25">
      <c r="E2954" t="s">
        <v>1547</v>
      </c>
      <c r="K2954">
        <v>0</v>
      </c>
      <c r="M2954">
        <v>0</v>
      </c>
      <c r="O2954">
        <v>0</v>
      </c>
      <c r="R2954" t="s">
        <v>201</v>
      </c>
    </row>
    <row r="2955" spans="3:18" x14ac:dyDescent="0.25">
      <c r="C2955" t="s">
        <v>481</v>
      </c>
      <c r="D2955" t="s">
        <v>176</v>
      </c>
      <c r="E2955">
        <v>220003</v>
      </c>
      <c r="H2955" t="s">
        <v>1548</v>
      </c>
      <c r="K2955">
        <v>0</v>
      </c>
      <c r="M2955">
        <v>0</v>
      </c>
      <c r="O2955">
        <v>0</v>
      </c>
    </row>
    <row r="2956" spans="3:18" x14ac:dyDescent="0.25">
      <c r="E2956" t="s">
        <v>1549</v>
      </c>
      <c r="K2956">
        <v>0</v>
      </c>
      <c r="M2956">
        <v>0</v>
      </c>
      <c r="O2956">
        <v>0</v>
      </c>
      <c r="R2956" t="s">
        <v>201</v>
      </c>
    </row>
    <row r="2957" spans="3:18" x14ac:dyDescent="0.25">
      <c r="C2957" t="s">
        <v>481</v>
      </c>
      <c r="D2957" t="s">
        <v>176</v>
      </c>
      <c r="E2957">
        <v>220108</v>
      </c>
      <c r="H2957" t="s">
        <v>1550</v>
      </c>
      <c r="K2957">
        <v>0</v>
      </c>
      <c r="M2957">
        <v>0</v>
      </c>
      <c r="O2957">
        <v>0</v>
      </c>
    </row>
    <row r="2958" spans="3:18" x14ac:dyDescent="0.25">
      <c r="C2958" t="s">
        <v>481</v>
      </c>
      <c r="D2958" t="s">
        <v>176</v>
      </c>
      <c r="E2958">
        <v>220138</v>
      </c>
      <c r="H2958" t="s">
        <v>1550</v>
      </c>
      <c r="K2958">
        <v>0</v>
      </c>
      <c r="M2958">
        <v>0</v>
      </c>
      <c r="O2958">
        <v>0</v>
      </c>
    </row>
    <row r="2959" spans="3:18" x14ac:dyDescent="0.25">
      <c r="E2959" t="s">
        <v>1503</v>
      </c>
      <c r="K2959">
        <v>0</v>
      </c>
      <c r="M2959">
        <v>0</v>
      </c>
      <c r="O2959">
        <v>0</v>
      </c>
      <c r="R2959" t="s">
        <v>201</v>
      </c>
    </row>
    <row r="2960" spans="3:18" x14ac:dyDescent="0.25">
      <c r="C2960" t="s">
        <v>481</v>
      </c>
      <c r="D2960" t="s">
        <v>176</v>
      </c>
      <c r="E2960">
        <v>220109</v>
      </c>
      <c r="H2960" t="s">
        <v>1551</v>
      </c>
      <c r="K2960">
        <v>0</v>
      </c>
      <c r="M2960">
        <v>0</v>
      </c>
      <c r="O2960">
        <v>0</v>
      </c>
    </row>
    <row r="2961" spans="3:18" x14ac:dyDescent="0.25">
      <c r="C2961" t="s">
        <v>481</v>
      </c>
      <c r="D2961" t="s">
        <v>176</v>
      </c>
      <c r="E2961">
        <v>220139</v>
      </c>
      <c r="H2961" t="s">
        <v>1551</v>
      </c>
      <c r="K2961">
        <v>0</v>
      </c>
      <c r="M2961">
        <v>0</v>
      </c>
      <c r="O2961">
        <v>0</v>
      </c>
    </row>
    <row r="2962" spans="3:18" x14ac:dyDescent="0.25">
      <c r="E2962" t="s">
        <v>1552</v>
      </c>
      <c r="K2962">
        <v>0</v>
      </c>
      <c r="M2962">
        <v>0</v>
      </c>
      <c r="O2962">
        <v>0</v>
      </c>
      <c r="R2962" t="s">
        <v>201</v>
      </c>
    </row>
    <row r="2963" spans="3:18" x14ac:dyDescent="0.25">
      <c r="E2963" t="s">
        <v>347</v>
      </c>
      <c r="K2963" s="40">
        <v>-2126560373.9200001</v>
      </c>
      <c r="M2963" s="40">
        <v>-2176263819.6399999</v>
      </c>
      <c r="O2963" s="40">
        <v>49703445.719999999</v>
      </c>
      <c r="Q2963">
        <v>2.2999999999999998</v>
      </c>
      <c r="R2963" t="s">
        <v>325</v>
      </c>
    </row>
    <row r="2965" spans="3:18" x14ac:dyDescent="0.25">
      <c r="E2965" t="s">
        <v>348</v>
      </c>
    </row>
    <row r="2966" spans="3:18" x14ac:dyDescent="0.25">
      <c r="C2966" t="s">
        <v>481</v>
      </c>
      <c r="D2966" t="s">
        <v>176</v>
      </c>
      <c r="E2966">
        <v>380000</v>
      </c>
      <c r="H2966" t="s">
        <v>351</v>
      </c>
      <c r="K2966" s="40">
        <v>-8865600</v>
      </c>
      <c r="M2966" s="40">
        <v>-7545250</v>
      </c>
      <c r="O2966" s="40">
        <v>-1320350</v>
      </c>
      <c r="Q2966">
        <v>-17.5</v>
      </c>
    </row>
    <row r="2967" spans="3:18" x14ac:dyDescent="0.25">
      <c r="C2967" t="s">
        <v>481</v>
      </c>
      <c r="D2967" t="s">
        <v>176</v>
      </c>
      <c r="E2967">
        <v>380002</v>
      </c>
      <c r="H2967" t="s">
        <v>2166</v>
      </c>
      <c r="K2967">
        <v>0</v>
      </c>
      <c r="M2967">
        <v>0</v>
      </c>
      <c r="O2967">
        <v>0</v>
      </c>
    </row>
    <row r="2968" spans="3:18" x14ac:dyDescent="0.25">
      <c r="K2968" s="40">
        <v>-8865600</v>
      </c>
      <c r="M2968" s="40">
        <v>-7545250</v>
      </c>
      <c r="O2968" s="40">
        <v>-1320350</v>
      </c>
      <c r="Q2968">
        <v>-17.5</v>
      </c>
      <c r="R2968" t="s">
        <v>201</v>
      </c>
    </row>
    <row r="2969" spans="3:18" x14ac:dyDescent="0.25">
      <c r="C2969" t="s">
        <v>481</v>
      </c>
      <c r="D2969" t="s">
        <v>176</v>
      </c>
      <c r="E2969">
        <v>380001</v>
      </c>
      <c r="H2969" t="s">
        <v>2167</v>
      </c>
      <c r="K2969">
        <v>0</v>
      </c>
      <c r="M2969">
        <v>0</v>
      </c>
      <c r="O2969">
        <v>0</v>
      </c>
    </row>
    <row r="2970" spans="3:18" x14ac:dyDescent="0.25">
      <c r="K2970">
        <v>0</v>
      </c>
      <c r="M2970">
        <v>0</v>
      </c>
      <c r="O2970">
        <v>0</v>
      </c>
      <c r="R2970" t="s">
        <v>201</v>
      </c>
    </row>
    <row r="2971" spans="3:18" x14ac:dyDescent="0.25">
      <c r="C2971" t="s">
        <v>481</v>
      </c>
      <c r="D2971" t="s">
        <v>176</v>
      </c>
      <c r="E2971">
        <v>300000</v>
      </c>
      <c r="H2971" t="s">
        <v>675</v>
      </c>
      <c r="K2971" s="40">
        <v>-2708665284</v>
      </c>
      <c r="M2971" s="40">
        <v>-2708665284</v>
      </c>
      <c r="O2971">
        <v>0</v>
      </c>
    </row>
    <row r="2972" spans="3:18" x14ac:dyDescent="0.25">
      <c r="E2972" t="s">
        <v>676</v>
      </c>
      <c r="K2972" s="40">
        <v>-2708665284</v>
      </c>
      <c r="M2972" s="40">
        <v>-2708665284</v>
      </c>
      <c r="O2972">
        <v>0</v>
      </c>
      <c r="R2972" t="s">
        <v>201</v>
      </c>
    </row>
    <row r="2973" spans="3:18" x14ac:dyDescent="0.25">
      <c r="C2973" t="s">
        <v>481</v>
      </c>
      <c r="D2973" t="s">
        <v>176</v>
      </c>
      <c r="E2973">
        <v>300001</v>
      </c>
      <c r="H2973" t="s">
        <v>677</v>
      </c>
      <c r="K2973" s="40">
        <v>-250000000</v>
      </c>
      <c r="M2973" s="40">
        <v>-250000000</v>
      </c>
      <c r="O2973">
        <v>0</v>
      </c>
    </row>
    <row r="2974" spans="3:18" x14ac:dyDescent="0.25">
      <c r="K2974" s="40">
        <v>-250000000</v>
      </c>
      <c r="M2974" s="40">
        <v>-250000000</v>
      </c>
      <c r="O2974">
        <v>0</v>
      </c>
      <c r="R2974" t="s">
        <v>201</v>
      </c>
    </row>
    <row r="2975" spans="3:18" x14ac:dyDescent="0.25">
      <c r="C2975" t="s">
        <v>481</v>
      </c>
      <c r="D2975" t="s">
        <v>176</v>
      </c>
      <c r="E2975">
        <v>399999</v>
      </c>
      <c r="H2975" t="s">
        <v>353</v>
      </c>
      <c r="K2975" s="40">
        <v>1226494031.0599999</v>
      </c>
      <c r="M2975" s="40">
        <v>1226494031.0599999</v>
      </c>
      <c r="O2975">
        <v>0</v>
      </c>
    </row>
    <row r="2976" spans="3:18" x14ac:dyDescent="0.25">
      <c r="E2976" t="s">
        <v>354</v>
      </c>
      <c r="K2976" s="40">
        <v>1226494031.0599999</v>
      </c>
      <c r="M2976" s="40">
        <v>1226494031.0599999</v>
      </c>
      <c r="O2976">
        <v>0</v>
      </c>
      <c r="R2976" t="s">
        <v>201</v>
      </c>
    </row>
    <row r="2977" spans="1:18" x14ac:dyDescent="0.25">
      <c r="E2977" t="s">
        <v>355</v>
      </c>
      <c r="K2977" s="40">
        <v>-7611661.1200000001</v>
      </c>
      <c r="M2977">
        <v>0</v>
      </c>
      <c r="O2977" s="40">
        <v>-7611661.1200000001</v>
      </c>
      <c r="R2977" t="s">
        <v>201</v>
      </c>
    </row>
    <row r="2978" spans="1:18" x14ac:dyDescent="0.25">
      <c r="K2978">
        <v>0</v>
      </c>
      <c r="M2978" s="40">
        <v>26003224.149999999</v>
      </c>
      <c r="O2978" s="40">
        <v>-26003224.149999999</v>
      </c>
      <c r="Q2978">
        <v>-100</v>
      </c>
      <c r="R2978" t="s">
        <v>201</v>
      </c>
    </row>
    <row r="2979" spans="1:18" x14ac:dyDescent="0.25">
      <c r="E2979" t="s">
        <v>356</v>
      </c>
      <c r="K2979" s="40">
        <v>-1748648514.0599999</v>
      </c>
      <c r="M2979" s="40">
        <v>-1713713278.79</v>
      </c>
      <c r="O2979" s="40">
        <v>-34935235.270000003</v>
      </c>
      <c r="Q2979">
        <v>-2</v>
      </c>
      <c r="R2979" t="s">
        <v>325</v>
      </c>
    </row>
    <row r="2981" spans="1:18" x14ac:dyDescent="0.25">
      <c r="E2981" t="s">
        <v>357</v>
      </c>
      <c r="K2981" s="40">
        <v>-3875208887.98</v>
      </c>
      <c r="M2981" s="40">
        <v>-3889977098.4299998</v>
      </c>
      <c r="O2981" s="40">
        <v>14768210.449999999</v>
      </c>
      <c r="Q2981">
        <v>0.4</v>
      </c>
      <c r="R2981" t="s">
        <v>327</v>
      </c>
    </row>
    <row r="2984" spans="1:18" x14ac:dyDescent="0.25">
      <c r="A2984" t="s">
        <v>2545</v>
      </c>
    </row>
    <row r="2985" spans="1:18" x14ac:dyDescent="0.25">
      <c r="A2985" t="s">
        <v>678</v>
      </c>
    </row>
    <row r="2987" spans="1:18" x14ac:dyDescent="0.25">
      <c r="A2987" t="s">
        <v>173</v>
      </c>
      <c r="F2987" t="s">
        <v>481</v>
      </c>
      <c r="G2987" t="s">
        <v>175</v>
      </c>
      <c r="I2987" t="s">
        <v>176</v>
      </c>
      <c r="N2987" t="s">
        <v>177</v>
      </c>
      <c r="P2987" t="s">
        <v>11</v>
      </c>
    </row>
    <row r="2989" spans="1:18" x14ac:dyDescent="0.25">
      <c r="B2989" t="s">
        <v>178</v>
      </c>
      <c r="C2989" t="s">
        <v>179</v>
      </c>
      <c r="D2989" t="s">
        <v>180</v>
      </c>
      <c r="E2989" t="s">
        <v>181</v>
      </c>
      <c r="J2989" t="s">
        <v>182</v>
      </c>
      <c r="L2989" t="s">
        <v>183</v>
      </c>
      <c r="O2989" t="s">
        <v>184</v>
      </c>
      <c r="Q2989" t="s">
        <v>185</v>
      </c>
      <c r="R2989" t="s">
        <v>186</v>
      </c>
    </row>
    <row r="2990" spans="1:18" x14ac:dyDescent="0.25">
      <c r="B2990" t="s">
        <v>187</v>
      </c>
      <c r="C2990" t="s">
        <v>188</v>
      </c>
      <c r="D2990" t="s">
        <v>189</v>
      </c>
      <c r="J2990" t="s">
        <v>190</v>
      </c>
      <c r="L2990" t="s">
        <v>191</v>
      </c>
      <c r="O2990" t="s">
        <v>192</v>
      </c>
      <c r="Q2990" t="s">
        <v>193</v>
      </c>
      <c r="R2990" t="s">
        <v>194</v>
      </c>
    </row>
    <row r="2992" spans="1:18" x14ac:dyDescent="0.25">
      <c r="E2992" t="s">
        <v>359</v>
      </c>
    </row>
    <row r="2993" spans="3:18" x14ac:dyDescent="0.25">
      <c r="E2993" t="s">
        <v>360</v>
      </c>
    </row>
    <row r="2994" spans="3:18" x14ac:dyDescent="0.25">
      <c r="E2994" t="s">
        <v>361</v>
      </c>
    </row>
    <row r="2995" spans="3:18" x14ac:dyDescent="0.25">
      <c r="E2995" t="s">
        <v>362</v>
      </c>
    </row>
    <row r="2996" spans="3:18" x14ac:dyDescent="0.25">
      <c r="C2996" t="s">
        <v>481</v>
      </c>
      <c r="D2996" t="s">
        <v>176</v>
      </c>
      <c r="E2996">
        <v>400110</v>
      </c>
      <c r="H2996" t="s">
        <v>2168</v>
      </c>
      <c r="K2996">
        <v>0</v>
      </c>
      <c r="M2996">
        <v>0</v>
      </c>
      <c r="O2996">
        <v>0</v>
      </c>
    </row>
    <row r="2997" spans="3:18" x14ac:dyDescent="0.25">
      <c r="K2997">
        <v>0</v>
      </c>
      <c r="M2997">
        <v>0</v>
      </c>
      <c r="O2997">
        <v>0</v>
      </c>
      <c r="R2997" t="s">
        <v>364</v>
      </c>
    </row>
    <row r="2998" spans="3:18" x14ac:dyDescent="0.25">
      <c r="C2998" t="s">
        <v>481</v>
      </c>
      <c r="D2998" t="s">
        <v>176</v>
      </c>
      <c r="E2998">
        <v>400104</v>
      </c>
      <c r="H2998" t="s">
        <v>1555</v>
      </c>
      <c r="K2998">
        <v>0</v>
      </c>
      <c r="M2998">
        <v>0</v>
      </c>
      <c r="O2998">
        <v>0</v>
      </c>
    </row>
    <row r="2999" spans="3:18" x14ac:dyDescent="0.25">
      <c r="K2999">
        <v>0</v>
      </c>
      <c r="M2999">
        <v>0</v>
      </c>
      <c r="O2999">
        <v>0</v>
      </c>
      <c r="R2999" t="s">
        <v>364</v>
      </c>
    </row>
    <row r="3000" spans="3:18" x14ac:dyDescent="0.25">
      <c r="C3000" t="s">
        <v>481</v>
      </c>
      <c r="D3000" t="s">
        <v>176</v>
      </c>
      <c r="E3000">
        <v>400100</v>
      </c>
      <c r="H3000" t="s">
        <v>679</v>
      </c>
      <c r="K3000" s="40">
        <v>-21402418.850000001</v>
      </c>
      <c r="M3000" s="40">
        <v>-17251732.210000001</v>
      </c>
      <c r="O3000" s="40">
        <v>-4150686.64</v>
      </c>
      <c r="Q3000">
        <v>-24.1</v>
      </c>
    </row>
    <row r="3001" spans="3:18" x14ac:dyDescent="0.25">
      <c r="C3001" t="s">
        <v>481</v>
      </c>
      <c r="D3001" t="s">
        <v>176</v>
      </c>
      <c r="E3001">
        <v>400105</v>
      </c>
      <c r="H3001" t="s">
        <v>680</v>
      </c>
      <c r="K3001" s="40">
        <v>-1031.25</v>
      </c>
      <c r="M3001" s="40">
        <v>-1031.25</v>
      </c>
      <c r="O3001">
        <v>0</v>
      </c>
    </row>
    <row r="3002" spans="3:18" x14ac:dyDescent="0.25">
      <c r="C3002" t="s">
        <v>481</v>
      </c>
      <c r="D3002" t="s">
        <v>176</v>
      </c>
      <c r="E3002">
        <v>400111</v>
      </c>
      <c r="H3002" t="s">
        <v>2169</v>
      </c>
      <c r="K3002">
        <v>0</v>
      </c>
      <c r="M3002">
        <v>0</v>
      </c>
      <c r="O3002">
        <v>0</v>
      </c>
    </row>
    <row r="3003" spans="3:18" x14ac:dyDescent="0.25">
      <c r="C3003" t="s">
        <v>481</v>
      </c>
      <c r="D3003" t="s">
        <v>176</v>
      </c>
      <c r="E3003">
        <v>400113</v>
      </c>
      <c r="H3003" t="s">
        <v>2170</v>
      </c>
      <c r="K3003">
        <v>0</v>
      </c>
      <c r="M3003">
        <v>0</v>
      </c>
      <c r="O3003">
        <v>0</v>
      </c>
    </row>
    <row r="3004" spans="3:18" x14ac:dyDescent="0.25">
      <c r="C3004" t="s">
        <v>481</v>
      </c>
      <c r="D3004" t="s">
        <v>176</v>
      </c>
      <c r="E3004">
        <v>400115</v>
      </c>
      <c r="H3004" t="s">
        <v>368</v>
      </c>
      <c r="K3004" s="40">
        <v>143896.59</v>
      </c>
      <c r="M3004" s="40">
        <v>141449.95000000001</v>
      </c>
      <c r="O3004" s="40">
        <v>2446.64</v>
      </c>
      <c r="Q3004">
        <v>1.7</v>
      </c>
    </row>
    <row r="3005" spans="3:18" x14ac:dyDescent="0.25">
      <c r="C3005" t="s">
        <v>481</v>
      </c>
      <c r="D3005" t="s">
        <v>176</v>
      </c>
      <c r="E3005">
        <v>400116</v>
      </c>
      <c r="H3005" t="s">
        <v>368</v>
      </c>
      <c r="K3005">
        <v>0</v>
      </c>
      <c r="M3005">
        <v>0</v>
      </c>
      <c r="O3005">
        <v>0</v>
      </c>
    </row>
    <row r="3006" spans="3:18" x14ac:dyDescent="0.25">
      <c r="C3006" t="s">
        <v>481</v>
      </c>
      <c r="D3006" t="s">
        <v>176</v>
      </c>
      <c r="E3006">
        <v>400117</v>
      </c>
      <c r="H3006" t="s">
        <v>2171</v>
      </c>
      <c r="K3006">
        <v>0</v>
      </c>
      <c r="M3006">
        <v>0</v>
      </c>
      <c r="O3006">
        <v>0</v>
      </c>
    </row>
    <row r="3007" spans="3:18" x14ac:dyDescent="0.25">
      <c r="C3007" t="s">
        <v>481</v>
      </c>
      <c r="D3007" t="s">
        <v>176</v>
      </c>
      <c r="E3007">
        <v>400118</v>
      </c>
      <c r="H3007" t="s">
        <v>1557</v>
      </c>
      <c r="K3007">
        <v>0</v>
      </c>
      <c r="M3007">
        <v>0</v>
      </c>
      <c r="O3007">
        <v>0</v>
      </c>
    </row>
    <row r="3008" spans="3:18" x14ac:dyDescent="0.25">
      <c r="C3008" t="s">
        <v>481</v>
      </c>
      <c r="D3008" t="s">
        <v>176</v>
      </c>
      <c r="E3008">
        <v>400119</v>
      </c>
      <c r="H3008" t="s">
        <v>2172</v>
      </c>
      <c r="K3008">
        <v>0</v>
      </c>
      <c r="M3008">
        <v>0</v>
      </c>
      <c r="O3008">
        <v>0</v>
      </c>
    </row>
    <row r="3009" spans="3:18" x14ac:dyDescent="0.25">
      <c r="E3009" t="s">
        <v>681</v>
      </c>
      <c r="K3009" s="40">
        <v>-21259553.510000002</v>
      </c>
      <c r="M3009" s="40">
        <v>-17111313.510000002</v>
      </c>
      <c r="O3009" s="40">
        <v>-4148240</v>
      </c>
      <c r="Q3009">
        <v>-24.2</v>
      </c>
      <c r="R3009" t="s">
        <v>364</v>
      </c>
    </row>
    <row r="3010" spans="3:18" x14ac:dyDescent="0.25">
      <c r="C3010" t="s">
        <v>481</v>
      </c>
      <c r="D3010" t="s">
        <v>176</v>
      </c>
      <c r="E3010">
        <v>400101</v>
      </c>
      <c r="H3010" t="s">
        <v>682</v>
      </c>
      <c r="K3010" s="40">
        <v>-1726209.83</v>
      </c>
      <c r="M3010" s="40">
        <v>-1726209.83</v>
      </c>
      <c r="O3010">
        <v>0</v>
      </c>
    </row>
    <row r="3011" spans="3:18" x14ac:dyDescent="0.25">
      <c r="C3011" t="s">
        <v>481</v>
      </c>
      <c r="D3011" t="s">
        <v>176</v>
      </c>
      <c r="E3011">
        <v>400106</v>
      </c>
      <c r="H3011" t="s">
        <v>2173</v>
      </c>
      <c r="K3011">
        <v>0</v>
      </c>
      <c r="M3011">
        <v>0</v>
      </c>
      <c r="O3011">
        <v>0</v>
      </c>
    </row>
    <row r="3012" spans="3:18" x14ac:dyDescent="0.25">
      <c r="C3012" t="s">
        <v>481</v>
      </c>
      <c r="D3012" t="s">
        <v>176</v>
      </c>
      <c r="E3012">
        <v>400112</v>
      </c>
      <c r="H3012" t="s">
        <v>683</v>
      </c>
      <c r="K3012" s="40">
        <v>-18253.07</v>
      </c>
      <c r="M3012" s="40">
        <v>-14798.38</v>
      </c>
      <c r="O3012" s="40">
        <v>-3454.69</v>
      </c>
      <c r="Q3012">
        <v>-23.3</v>
      </c>
    </row>
    <row r="3013" spans="3:18" x14ac:dyDescent="0.25">
      <c r="C3013" t="s">
        <v>481</v>
      </c>
      <c r="D3013" t="s">
        <v>176</v>
      </c>
      <c r="E3013">
        <v>400114</v>
      </c>
      <c r="H3013" t="s">
        <v>2174</v>
      </c>
      <c r="K3013">
        <v>0</v>
      </c>
      <c r="M3013">
        <v>0</v>
      </c>
      <c r="O3013">
        <v>0</v>
      </c>
    </row>
    <row r="3014" spans="3:18" x14ac:dyDescent="0.25">
      <c r="E3014" t="s">
        <v>684</v>
      </c>
      <c r="K3014" s="40">
        <v>-1744462.9</v>
      </c>
      <c r="M3014" s="40">
        <v>-1741008.21</v>
      </c>
      <c r="O3014" s="40">
        <v>-3454.69</v>
      </c>
      <c r="Q3014">
        <v>-0.2</v>
      </c>
      <c r="R3014" t="s">
        <v>364</v>
      </c>
    </row>
    <row r="3015" spans="3:18" x14ac:dyDescent="0.25">
      <c r="C3015" t="s">
        <v>481</v>
      </c>
      <c r="D3015" t="s">
        <v>176</v>
      </c>
      <c r="E3015">
        <v>400200</v>
      </c>
      <c r="H3015" t="s">
        <v>1559</v>
      </c>
      <c r="K3015">
        <v>0</v>
      </c>
      <c r="M3015">
        <v>0</v>
      </c>
      <c r="O3015">
        <v>0</v>
      </c>
    </row>
    <row r="3016" spans="3:18" x14ac:dyDescent="0.25">
      <c r="C3016" t="s">
        <v>481</v>
      </c>
      <c r="D3016" t="s">
        <v>176</v>
      </c>
      <c r="E3016">
        <v>400201</v>
      </c>
      <c r="H3016" t="s">
        <v>685</v>
      </c>
      <c r="K3016" s="40">
        <v>-282531.21000000002</v>
      </c>
      <c r="M3016" s="40">
        <v>-247959.52</v>
      </c>
      <c r="O3016" s="40">
        <v>-34571.69</v>
      </c>
      <c r="Q3016">
        <v>-13.9</v>
      </c>
    </row>
    <row r="3017" spans="3:18" x14ac:dyDescent="0.25">
      <c r="E3017" t="s">
        <v>373</v>
      </c>
      <c r="K3017" s="40">
        <v>-282531.21000000002</v>
      </c>
      <c r="M3017" s="40">
        <v>-247959.52</v>
      </c>
      <c r="O3017" s="40">
        <v>-34571.69</v>
      </c>
      <c r="Q3017">
        <v>-13.9</v>
      </c>
      <c r="R3017" t="s">
        <v>364</v>
      </c>
    </row>
    <row r="3018" spans="3:18" x14ac:dyDescent="0.25">
      <c r="C3018" t="s">
        <v>481</v>
      </c>
      <c r="D3018" t="s">
        <v>176</v>
      </c>
      <c r="E3018">
        <v>400203</v>
      </c>
      <c r="H3018" t="s">
        <v>1560</v>
      </c>
      <c r="K3018">
        <v>0</v>
      </c>
      <c r="M3018">
        <v>0</v>
      </c>
      <c r="O3018">
        <v>0</v>
      </c>
    </row>
    <row r="3019" spans="3:18" x14ac:dyDescent="0.25">
      <c r="E3019" t="s">
        <v>1561</v>
      </c>
      <c r="K3019">
        <v>0</v>
      </c>
      <c r="M3019">
        <v>0</v>
      </c>
      <c r="O3019">
        <v>0</v>
      </c>
      <c r="R3019" t="s">
        <v>364</v>
      </c>
    </row>
    <row r="3020" spans="3:18" x14ac:dyDescent="0.25">
      <c r="C3020" t="s">
        <v>481</v>
      </c>
      <c r="D3020" t="s">
        <v>176</v>
      </c>
      <c r="E3020">
        <v>400204</v>
      </c>
      <c r="H3020" t="s">
        <v>1562</v>
      </c>
      <c r="K3020">
        <v>0</v>
      </c>
      <c r="M3020">
        <v>0</v>
      </c>
      <c r="O3020">
        <v>0</v>
      </c>
    </row>
    <row r="3021" spans="3:18" x14ac:dyDescent="0.25">
      <c r="K3021">
        <v>0</v>
      </c>
      <c r="M3021">
        <v>0</v>
      </c>
      <c r="O3021">
        <v>0</v>
      </c>
      <c r="R3021" t="s">
        <v>364</v>
      </c>
    </row>
    <row r="3022" spans="3:18" x14ac:dyDescent="0.25">
      <c r="C3022" t="s">
        <v>481</v>
      </c>
      <c r="D3022" t="s">
        <v>176</v>
      </c>
      <c r="E3022">
        <v>400102</v>
      </c>
      <c r="H3022" t="s">
        <v>686</v>
      </c>
      <c r="K3022" s="40">
        <v>-2365277.21</v>
      </c>
      <c r="M3022" s="40">
        <v>-1802128.76</v>
      </c>
      <c r="O3022" s="40">
        <v>-563148.44999999995</v>
      </c>
      <c r="Q3022">
        <v>-31.2</v>
      </c>
    </row>
    <row r="3023" spans="3:18" x14ac:dyDescent="0.25">
      <c r="C3023" t="s">
        <v>481</v>
      </c>
      <c r="D3023" t="s">
        <v>176</v>
      </c>
      <c r="E3023">
        <v>400103</v>
      </c>
      <c r="H3023" t="s">
        <v>686</v>
      </c>
      <c r="K3023" s="40">
        <v>-750421.42</v>
      </c>
      <c r="M3023" s="40">
        <v>-588083.93000000005</v>
      </c>
      <c r="O3023" s="40">
        <v>-162337.49</v>
      </c>
      <c r="Q3023">
        <v>-27.6</v>
      </c>
    </row>
    <row r="3024" spans="3:18" x14ac:dyDescent="0.25">
      <c r="C3024" t="s">
        <v>481</v>
      </c>
      <c r="D3024" t="s">
        <v>176</v>
      </c>
      <c r="E3024">
        <v>400300</v>
      </c>
      <c r="H3024" t="s">
        <v>1563</v>
      </c>
      <c r="K3024">
        <v>0</v>
      </c>
      <c r="M3024">
        <v>0</v>
      </c>
      <c r="O3024">
        <v>0</v>
      </c>
    </row>
    <row r="3025" spans="3:18" x14ac:dyDescent="0.25">
      <c r="C3025" t="s">
        <v>481</v>
      </c>
      <c r="D3025" t="s">
        <v>176</v>
      </c>
      <c r="E3025">
        <v>410703</v>
      </c>
      <c r="H3025" t="s">
        <v>687</v>
      </c>
      <c r="K3025" s="40">
        <v>-6298.11</v>
      </c>
      <c r="M3025" s="40">
        <v>-3863.11</v>
      </c>
      <c r="O3025" s="40">
        <v>-2435</v>
      </c>
      <c r="Q3025">
        <v>-63</v>
      </c>
    </row>
    <row r="3026" spans="3:18" x14ac:dyDescent="0.25">
      <c r="E3026" t="s">
        <v>688</v>
      </c>
      <c r="K3026" s="40">
        <v>-3121996.74</v>
      </c>
      <c r="M3026" s="40">
        <v>-2394075.7999999998</v>
      </c>
      <c r="O3026" s="40">
        <v>-727920.94</v>
      </c>
      <c r="Q3026">
        <v>-30.4</v>
      </c>
      <c r="R3026" t="s">
        <v>364</v>
      </c>
    </row>
    <row r="3027" spans="3:18" x14ac:dyDescent="0.25">
      <c r="E3027" t="s">
        <v>374</v>
      </c>
      <c r="K3027" s="40">
        <v>-26408544.359999999</v>
      </c>
      <c r="M3027" s="40">
        <v>-21494357.039999999</v>
      </c>
      <c r="O3027" s="40">
        <v>-4914187.32</v>
      </c>
      <c r="Q3027">
        <v>-22.9</v>
      </c>
      <c r="R3027" t="s">
        <v>375</v>
      </c>
    </row>
    <row r="3028" spans="3:18" x14ac:dyDescent="0.25">
      <c r="C3028" t="s">
        <v>481</v>
      </c>
      <c r="D3028" t="s">
        <v>176</v>
      </c>
      <c r="E3028">
        <v>400309</v>
      </c>
      <c r="H3028" t="s">
        <v>2175</v>
      </c>
      <c r="K3028">
        <v>0</v>
      </c>
      <c r="M3028">
        <v>0</v>
      </c>
      <c r="O3028">
        <v>0</v>
      </c>
    </row>
    <row r="3029" spans="3:18" x14ac:dyDescent="0.25">
      <c r="K3029">
        <v>0</v>
      </c>
      <c r="M3029">
        <v>0</v>
      </c>
      <c r="O3029">
        <v>0</v>
      </c>
      <c r="R3029" t="s">
        <v>364</v>
      </c>
    </row>
    <row r="3030" spans="3:18" x14ac:dyDescent="0.25">
      <c r="E3030" t="s">
        <v>689</v>
      </c>
    </row>
    <row r="3031" spans="3:18" x14ac:dyDescent="0.25">
      <c r="C3031" t="s">
        <v>481</v>
      </c>
      <c r="D3031" t="s">
        <v>176</v>
      </c>
      <c r="E3031">
        <v>400405</v>
      </c>
      <c r="H3031" t="s">
        <v>2176</v>
      </c>
      <c r="K3031">
        <v>0</v>
      </c>
      <c r="M3031">
        <v>0</v>
      </c>
      <c r="O3031">
        <v>0</v>
      </c>
    </row>
    <row r="3032" spans="3:18" x14ac:dyDescent="0.25">
      <c r="K3032">
        <v>0</v>
      </c>
      <c r="M3032">
        <v>0</v>
      </c>
      <c r="O3032">
        <v>0</v>
      </c>
      <c r="R3032" t="s">
        <v>692</v>
      </c>
    </row>
    <row r="3033" spans="3:18" x14ac:dyDescent="0.25">
      <c r="C3033" t="s">
        <v>481</v>
      </c>
      <c r="D3033" t="s">
        <v>176</v>
      </c>
      <c r="E3033">
        <v>400308</v>
      </c>
      <c r="H3033" t="s">
        <v>2177</v>
      </c>
      <c r="K3033">
        <v>0</v>
      </c>
      <c r="M3033">
        <v>0</v>
      </c>
      <c r="O3033">
        <v>0</v>
      </c>
    </row>
    <row r="3034" spans="3:18" x14ac:dyDescent="0.25">
      <c r="K3034">
        <v>0</v>
      </c>
      <c r="M3034">
        <v>0</v>
      </c>
      <c r="O3034">
        <v>0</v>
      </c>
      <c r="R3034" t="s">
        <v>692</v>
      </c>
    </row>
    <row r="3035" spans="3:18" x14ac:dyDescent="0.25">
      <c r="C3035" t="s">
        <v>481</v>
      </c>
      <c r="D3035" t="s">
        <v>176</v>
      </c>
      <c r="E3035">
        <v>400301</v>
      </c>
      <c r="H3035" t="s">
        <v>690</v>
      </c>
      <c r="K3035" s="40">
        <v>-347244.96</v>
      </c>
      <c r="M3035" s="40">
        <v>-225556.19</v>
      </c>
      <c r="O3035" s="40">
        <v>-121688.77</v>
      </c>
      <c r="Q3035">
        <v>-54</v>
      </c>
    </row>
    <row r="3036" spans="3:18" x14ac:dyDescent="0.25">
      <c r="C3036" t="s">
        <v>481</v>
      </c>
      <c r="D3036" t="s">
        <v>176</v>
      </c>
      <c r="E3036">
        <v>400306</v>
      </c>
      <c r="H3036" t="s">
        <v>1570</v>
      </c>
      <c r="K3036">
        <v>0</v>
      </c>
      <c r="M3036">
        <v>0</v>
      </c>
      <c r="O3036">
        <v>0</v>
      </c>
    </row>
    <row r="3037" spans="3:18" x14ac:dyDescent="0.25">
      <c r="E3037" t="s">
        <v>691</v>
      </c>
      <c r="K3037" s="40">
        <v>-347244.96</v>
      </c>
      <c r="M3037" s="40">
        <v>-225556.19</v>
      </c>
      <c r="O3037" s="40">
        <v>-121688.77</v>
      </c>
      <c r="Q3037">
        <v>-54</v>
      </c>
      <c r="R3037" t="s">
        <v>692</v>
      </c>
    </row>
    <row r="3038" spans="3:18" x14ac:dyDescent="0.25">
      <c r="C3038" t="s">
        <v>481</v>
      </c>
      <c r="D3038" t="s">
        <v>176</v>
      </c>
      <c r="E3038">
        <v>400302</v>
      </c>
      <c r="H3038" t="s">
        <v>1571</v>
      </c>
      <c r="K3038">
        <v>0</v>
      </c>
      <c r="M3038">
        <v>0</v>
      </c>
      <c r="O3038">
        <v>0</v>
      </c>
    </row>
    <row r="3039" spans="3:18" x14ac:dyDescent="0.25">
      <c r="E3039" t="s">
        <v>1572</v>
      </c>
      <c r="K3039">
        <v>0</v>
      </c>
      <c r="M3039">
        <v>0</v>
      </c>
      <c r="O3039">
        <v>0</v>
      </c>
      <c r="R3039" t="s">
        <v>692</v>
      </c>
    </row>
    <row r="3040" spans="3:18" x14ac:dyDescent="0.25">
      <c r="C3040" t="s">
        <v>481</v>
      </c>
      <c r="D3040" t="s">
        <v>176</v>
      </c>
      <c r="E3040">
        <v>400303</v>
      </c>
      <c r="H3040" t="s">
        <v>1573</v>
      </c>
      <c r="K3040">
        <v>0</v>
      </c>
      <c r="M3040">
        <v>0</v>
      </c>
      <c r="O3040">
        <v>0</v>
      </c>
    </row>
    <row r="3041" spans="3:18" x14ac:dyDescent="0.25">
      <c r="E3041" t="s">
        <v>1574</v>
      </c>
      <c r="K3041">
        <v>0</v>
      </c>
      <c r="M3041">
        <v>0</v>
      </c>
      <c r="O3041">
        <v>0</v>
      </c>
      <c r="R3041" t="s">
        <v>692</v>
      </c>
    </row>
    <row r="3042" spans="3:18" x14ac:dyDescent="0.25">
      <c r="C3042" t="s">
        <v>481</v>
      </c>
      <c r="D3042" t="s">
        <v>176</v>
      </c>
      <c r="E3042">
        <v>400304</v>
      </c>
      <c r="H3042" t="s">
        <v>1575</v>
      </c>
      <c r="K3042">
        <v>0</v>
      </c>
      <c r="M3042">
        <v>0</v>
      </c>
      <c r="O3042">
        <v>0</v>
      </c>
    </row>
    <row r="3043" spans="3:18" x14ac:dyDescent="0.25">
      <c r="E3043" t="s">
        <v>1576</v>
      </c>
      <c r="K3043">
        <v>0</v>
      </c>
      <c r="M3043">
        <v>0</v>
      </c>
      <c r="O3043">
        <v>0</v>
      </c>
      <c r="R3043" t="s">
        <v>692</v>
      </c>
    </row>
    <row r="3044" spans="3:18" x14ac:dyDescent="0.25">
      <c r="C3044" t="s">
        <v>481</v>
      </c>
      <c r="D3044" t="s">
        <v>176</v>
      </c>
      <c r="E3044">
        <v>400305</v>
      </c>
      <c r="H3044" t="s">
        <v>1577</v>
      </c>
      <c r="K3044">
        <v>0</v>
      </c>
      <c r="M3044">
        <v>0</v>
      </c>
      <c r="O3044">
        <v>0</v>
      </c>
    </row>
    <row r="3045" spans="3:18" x14ac:dyDescent="0.25">
      <c r="E3045" t="s">
        <v>1578</v>
      </c>
      <c r="K3045">
        <v>0</v>
      </c>
      <c r="M3045">
        <v>0</v>
      </c>
      <c r="O3045">
        <v>0</v>
      </c>
      <c r="R3045" t="s">
        <v>692</v>
      </c>
    </row>
    <row r="3046" spans="3:18" x14ac:dyDescent="0.25">
      <c r="C3046" t="s">
        <v>481</v>
      </c>
      <c r="D3046" t="s">
        <v>176</v>
      </c>
      <c r="E3046">
        <v>400400</v>
      </c>
      <c r="H3046" t="s">
        <v>1579</v>
      </c>
      <c r="K3046">
        <v>0</v>
      </c>
      <c r="M3046">
        <v>0</v>
      </c>
      <c r="O3046">
        <v>0</v>
      </c>
    </row>
    <row r="3047" spans="3:18" x14ac:dyDescent="0.25">
      <c r="E3047" t="s">
        <v>1580</v>
      </c>
      <c r="K3047">
        <v>0</v>
      </c>
      <c r="M3047">
        <v>0</v>
      </c>
      <c r="O3047">
        <v>0</v>
      </c>
      <c r="R3047" t="s">
        <v>692</v>
      </c>
    </row>
    <row r="3048" spans="3:18" x14ac:dyDescent="0.25">
      <c r="E3048" t="s">
        <v>2178</v>
      </c>
    </row>
    <row r="3049" spans="3:18" x14ac:dyDescent="0.25">
      <c r="C3049" t="s">
        <v>481</v>
      </c>
      <c r="D3049" t="s">
        <v>176</v>
      </c>
      <c r="E3049">
        <v>400307</v>
      </c>
      <c r="H3049" t="s">
        <v>2179</v>
      </c>
      <c r="K3049">
        <v>0</v>
      </c>
      <c r="M3049">
        <v>0</v>
      </c>
      <c r="O3049">
        <v>0</v>
      </c>
    </row>
    <row r="3050" spans="3:18" x14ac:dyDescent="0.25">
      <c r="E3050" t="s">
        <v>2178</v>
      </c>
      <c r="K3050">
        <v>0</v>
      </c>
      <c r="M3050">
        <v>0</v>
      </c>
      <c r="O3050">
        <v>0</v>
      </c>
      <c r="R3050" t="s">
        <v>692</v>
      </c>
    </row>
    <row r="3051" spans="3:18" x14ac:dyDescent="0.25">
      <c r="C3051" t="s">
        <v>481</v>
      </c>
      <c r="D3051" t="s">
        <v>176</v>
      </c>
      <c r="E3051">
        <v>450000</v>
      </c>
      <c r="H3051" t="s">
        <v>1581</v>
      </c>
      <c r="K3051">
        <v>0</v>
      </c>
      <c r="M3051">
        <v>0</v>
      </c>
      <c r="O3051">
        <v>0</v>
      </c>
    </row>
    <row r="3052" spans="3:18" x14ac:dyDescent="0.25">
      <c r="E3052" t="s">
        <v>1582</v>
      </c>
      <c r="K3052">
        <v>0</v>
      </c>
      <c r="M3052">
        <v>0</v>
      </c>
      <c r="O3052">
        <v>0</v>
      </c>
      <c r="R3052" t="s">
        <v>692</v>
      </c>
    </row>
    <row r="3053" spans="3:18" x14ac:dyDescent="0.25">
      <c r="E3053" t="s">
        <v>693</v>
      </c>
      <c r="K3053" s="40">
        <v>-347244.96</v>
      </c>
      <c r="M3053" s="40">
        <v>-225556.19</v>
      </c>
      <c r="O3053" s="40">
        <v>-121688.77</v>
      </c>
      <c r="Q3053">
        <v>-54</v>
      </c>
      <c r="R3053" t="s">
        <v>364</v>
      </c>
    </row>
    <row r="3054" spans="3:18" x14ac:dyDescent="0.25">
      <c r="C3054" t="s">
        <v>481</v>
      </c>
      <c r="D3054" t="s">
        <v>176</v>
      </c>
      <c r="E3054">
        <v>400404</v>
      </c>
      <c r="H3054" t="s">
        <v>1583</v>
      </c>
      <c r="K3054">
        <v>0</v>
      </c>
      <c r="M3054">
        <v>0</v>
      </c>
      <c r="O3054">
        <v>0</v>
      </c>
    </row>
    <row r="3055" spans="3:18" x14ac:dyDescent="0.25">
      <c r="E3055" t="s">
        <v>1584</v>
      </c>
      <c r="K3055">
        <v>0</v>
      </c>
      <c r="M3055">
        <v>0</v>
      </c>
      <c r="O3055">
        <v>0</v>
      </c>
      <c r="R3055" t="s">
        <v>692</v>
      </c>
    </row>
    <row r="3056" spans="3:18" x14ac:dyDescent="0.25">
      <c r="C3056" t="s">
        <v>481</v>
      </c>
      <c r="D3056" t="s">
        <v>176</v>
      </c>
      <c r="E3056">
        <v>400401</v>
      </c>
      <c r="H3056" t="s">
        <v>1585</v>
      </c>
      <c r="K3056">
        <v>0</v>
      </c>
      <c r="M3056">
        <v>0</v>
      </c>
      <c r="O3056">
        <v>0</v>
      </c>
    </row>
    <row r="3057" spans="3:18" x14ac:dyDescent="0.25">
      <c r="C3057" t="s">
        <v>481</v>
      </c>
      <c r="D3057" t="s">
        <v>176</v>
      </c>
      <c r="E3057">
        <v>400406</v>
      </c>
      <c r="H3057" t="s">
        <v>2180</v>
      </c>
      <c r="K3057">
        <v>0</v>
      </c>
      <c r="M3057">
        <v>0</v>
      </c>
      <c r="O3057">
        <v>0</v>
      </c>
    </row>
    <row r="3058" spans="3:18" x14ac:dyDescent="0.25">
      <c r="E3058" t="s">
        <v>1572</v>
      </c>
      <c r="K3058">
        <v>0</v>
      </c>
      <c r="M3058">
        <v>0</v>
      </c>
      <c r="O3058">
        <v>0</v>
      </c>
      <c r="R3058" t="s">
        <v>692</v>
      </c>
    </row>
    <row r="3059" spans="3:18" x14ac:dyDescent="0.25">
      <c r="C3059" t="s">
        <v>481</v>
      </c>
      <c r="D3059" t="s">
        <v>176</v>
      </c>
      <c r="E3059">
        <v>400402</v>
      </c>
      <c r="H3059" t="s">
        <v>1586</v>
      </c>
      <c r="K3059">
        <v>0</v>
      </c>
      <c r="M3059">
        <v>0</v>
      </c>
      <c r="O3059">
        <v>0</v>
      </c>
    </row>
    <row r="3060" spans="3:18" x14ac:dyDescent="0.25">
      <c r="E3060" t="s">
        <v>1587</v>
      </c>
      <c r="K3060">
        <v>0</v>
      </c>
      <c r="M3060">
        <v>0</v>
      </c>
      <c r="O3060">
        <v>0</v>
      </c>
      <c r="R3060" t="s">
        <v>692</v>
      </c>
    </row>
    <row r="3061" spans="3:18" x14ac:dyDescent="0.25">
      <c r="C3061" t="s">
        <v>481</v>
      </c>
      <c r="D3061" t="s">
        <v>176</v>
      </c>
      <c r="E3061">
        <v>400403</v>
      </c>
      <c r="H3061" t="s">
        <v>1588</v>
      </c>
      <c r="K3061">
        <v>0</v>
      </c>
      <c r="M3061">
        <v>0</v>
      </c>
      <c r="O3061">
        <v>0</v>
      </c>
    </row>
    <row r="3062" spans="3:18" x14ac:dyDescent="0.25">
      <c r="E3062" t="s">
        <v>1589</v>
      </c>
      <c r="K3062">
        <v>0</v>
      </c>
      <c r="M3062">
        <v>0</v>
      </c>
      <c r="O3062">
        <v>0</v>
      </c>
      <c r="R3062" t="s">
        <v>692</v>
      </c>
    </row>
    <row r="3063" spans="3:18" x14ac:dyDescent="0.25">
      <c r="C3063" t="s">
        <v>481</v>
      </c>
      <c r="D3063" t="s">
        <v>176</v>
      </c>
      <c r="E3063">
        <v>400501</v>
      </c>
      <c r="H3063" t="s">
        <v>1590</v>
      </c>
      <c r="K3063">
        <v>0</v>
      </c>
      <c r="M3063">
        <v>0</v>
      </c>
      <c r="O3063">
        <v>0</v>
      </c>
    </row>
    <row r="3064" spans="3:18" x14ac:dyDescent="0.25">
      <c r="E3064" t="s">
        <v>1591</v>
      </c>
      <c r="K3064">
        <v>0</v>
      </c>
      <c r="M3064">
        <v>0</v>
      </c>
      <c r="O3064">
        <v>0</v>
      </c>
      <c r="R3064" t="s">
        <v>692</v>
      </c>
    </row>
    <row r="3065" spans="3:18" x14ac:dyDescent="0.25">
      <c r="C3065" t="s">
        <v>481</v>
      </c>
      <c r="D3065" t="s">
        <v>176</v>
      </c>
      <c r="E3065">
        <v>400500</v>
      </c>
      <c r="H3065" t="s">
        <v>694</v>
      </c>
      <c r="K3065" s="40">
        <v>-51016.83</v>
      </c>
      <c r="M3065" s="40">
        <v>-51016.83</v>
      </c>
      <c r="O3065">
        <v>0</v>
      </c>
    </row>
    <row r="3066" spans="3:18" x14ac:dyDescent="0.25">
      <c r="E3066" t="s">
        <v>695</v>
      </c>
      <c r="K3066" s="40">
        <v>-51016.83</v>
      </c>
      <c r="M3066" s="40">
        <v>-51016.83</v>
      </c>
      <c r="O3066">
        <v>0</v>
      </c>
      <c r="R3066" t="s">
        <v>692</v>
      </c>
    </row>
    <row r="3067" spans="3:18" x14ac:dyDescent="0.25">
      <c r="C3067" t="s">
        <v>481</v>
      </c>
      <c r="D3067" t="s">
        <v>176</v>
      </c>
      <c r="E3067">
        <v>500150</v>
      </c>
      <c r="H3067" t="s">
        <v>2181</v>
      </c>
      <c r="K3067">
        <v>0</v>
      </c>
      <c r="M3067">
        <v>0</v>
      </c>
      <c r="O3067">
        <v>0</v>
      </c>
    </row>
    <row r="3068" spans="3:18" x14ac:dyDescent="0.25">
      <c r="C3068" t="s">
        <v>481</v>
      </c>
      <c r="D3068" t="s">
        <v>176</v>
      </c>
      <c r="E3068">
        <v>500151</v>
      </c>
      <c r="H3068" t="s">
        <v>2182</v>
      </c>
      <c r="K3068">
        <v>0</v>
      </c>
      <c r="M3068">
        <v>0</v>
      </c>
      <c r="O3068">
        <v>0</v>
      </c>
    </row>
    <row r="3069" spans="3:18" x14ac:dyDescent="0.25">
      <c r="C3069" t="s">
        <v>481</v>
      </c>
      <c r="D3069" t="s">
        <v>176</v>
      </c>
      <c r="E3069">
        <v>500152</v>
      </c>
      <c r="H3069" t="s">
        <v>696</v>
      </c>
      <c r="K3069" s="40">
        <v>35711.78</v>
      </c>
      <c r="M3069" s="40">
        <v>35711.78</v>
      </c>
      <c r="O3069">
        <v>0</v>
      </c>
    </row>
    <row r="3070" spans="3:18" x14ac:dyDescent="0.25">
      <c r="E3070" t="s">
        <v>697</v>
      </c>
      <c r="K3070" s="40">
        <v>35711.78</v>
      </c>
      <c r="M3070" s="40">
        <v>35711.78</v>
      </c>
      <c r="O3070">
        <v>0</v>
      </c>
      <c r="R3070" t="s">
        <v>692</v>
      </c>
    </row>
    <row r="3071" spans="3:18" x14ac:dyDescent="0.25">
      <c r="E3071" t="s">
        <v>698</v>
      </c>
      <c r="K3071" s="40">
        <v>-15305.05</v>
      </c>
      <c r="M3071" s="40">
        <v>-15305.05</v>
      </c>
      <c r="O3071">
        <v>0</v>
      </c>
      <c r="R3071" t="s">
        <v>364</v>
      </c>
    </row>
    <row r="3072" spans="3:18" x14ac:dyDescent="0.25">
      <c r="C3072" t="s">
        <v>481</v>
      </c>
      <c r="D3072" t="s">
        <v>176</v>
      </c>
      <c r="E3072">
        <v>400502</v>
      </c>
      <c r="H3072" t="s">
        <v>1592</v>
      </c>
      <c r="K3072">
        <v>0</v>
      </c>
      <c r="M3072">
        <v>0</v>
      </c>
      <c r="O3072">
        <v>0</v>
      </c>
    </row>
    <row r="3073" spans="3:18" x14ac:dyDescent="0.25">
      <c r="C3073" t="s">
        <v>481</v>
      </c>
      <c r="D3073" t="s">
        <v>176</v>
      </c>
      <c r="E3073">
        <v>400503</v>
      </c>
      <c r="H3073" t="s">
        <v>699</v>
      </c>
      <c r="K3073" s="40">
        <v>-669796.75</v>
      </c>
      <c r="M3073" s="40">
        <v>-521815.15</v>
      </c>
      <c r="O3073" s="40">
        <v>-147981.6</v>
      </c>
      <c r="Q3073">
        <v>-28.4</v>
      </c>
    </row>
    <row r="3074" spans="3:18" x14ac:dyDescent="0.25">
      <c r="C3074" t="s">
        <v>481</v>
      </c>
      <c r="D3074" t="s">
        <v>176</v>
      </c>
      <c r="E3074">
        <v>400504</v>
      </c>
      <c r="H3074" t="s">
        <v>2183</v>
      </c>
      <c r="K3074">
        <v>0</v>
      </c>
      <c r="M3074">
        <v>0</v>
      </c>
      <c r="O3074">
        <v>0</v>
      </c>
    </row>
    <row r="3075" spans="3:18" x14ac:dyDescent="0.25">
      <c r="C3075" t="s">
        <v>481</v>
      </c>
      <c r="D3075" t="s">
        <v>176</v>
      </c>
      <c r="E3075">
        <v>400505</v>
      </c>
      <c r="H3075" t="s">
        <v>700</v>
      </c>
      <c r="K3075" s="40">
        <v>464971.74</v>
      </c>
      <c r="M3075" s="40">
        <v>362182.41</v>
      </c>
      <c r="O3075" s="40">
        <v>102789.33</v>
      </c>
      <c r="Q3075">
        <v>28.4</v>
      </c>
    </row>
    <row r="3076" spans="3:18" x14ac:dyDescent="0.25">
      <c r="C3076" t="s">
        <v>481</v>
      </c>
      <c r="D3076" t="s">
        <v>176</v>
      </c>
      <c r="E3076">
        <v>400506</v>
      </c>
      <c r="H3076" t="s">
        <v>2184</v>
      </c>
      <c r="K3076">
        <v>0</v>
      </c>
      <c r="M3076">
        <v>0</v>
      </c>
      <c r="O3076">
        <v>0</v>
      </c>
    </row>
    <row r="3077" spans="3:18" x14ac:dyDescent="0.25">
      <c r="C3077" t="s">
        <v>481</v>
      </c>
      <c r="D3077" t="s">
        <v>176</v>
      </c>
      <c r="E3077">
        <v>400507</v>
      </c>
      <c r="H3077" t="s">
        <v>2185</v>
      </c>
      <c r="K3077">
        <v>0</v>
      </c>
      <c r="M3077">
        <v>0</v>
      </c>
      <c r="O3077">
        <v>0</v>
      </c>
    </row>
    <row r="3078" spans="3:18" x14ac:dyDescent="0.25">
      <c r="E3078" t="s">
        <v>701</v>
      </c>
      <c r="K3078" s="40">
        <v>-204825.01</v>
      </c>
      <c r="M3078" s="40">
        <v>-159632.74</v>
      </c>
      <c r="O3078" s="40">
        <v>-45192.27</v>
      </c>
      <c r="Q3078">
        <v>-28.3</v>
      </c>
      <c r="R3078" t="s">
        <v>364</v>
      </c>
    </row>
    <row r="3079" spans="3:18" x14ac:dyDescent="0.25">
      <c r="E3079" t="s">
        <v>378</v>
      </c>
      <c r="K3079" s="40">
        <v>-567375.02</v>
      </c>
      <c r="M3079" s="40">
        <v>-400493.98</v>
      </c>
      <c r="O3079" s="40">
        <v>-166881.04</v>
      </c>
      <c r="Q3079">
        <v>-41.7</v>
      </c>
      <c r="R3079" t="s">
        <v>375</v>
      </c>
    </row>
    <row r="3080" spans="3:18" x14ac:dyDescent="0.25">
      <c r="E3080" t="s">
        <v>379</v>
      </c>
    </row>
    <row r="3081" spans="3:18" x14ac:dyDescent="0.25">
      <c r="C3081" t="s">
        <v>481</v>
      </c>
      <c r="D3081" t="s">
        <v>176</v>
      </c>
      <c r="E3081">
        <v>410125</v>
      </c>
      <c r="H3081" t="s">
        <v>702</v>
      </c>
      <c r="K3081" s="40">
        <v>-6405.61</v>
      </c>
      <c r="M3081" s="40">
        <v>-5517.03</v>
      </c>
      <c r="O3081">
        <v>-888.58</v>
      </c>
      <c r="Q3081">
        <v>-16.100000000000001</v>
      </c>
    </row>
    <row r="3082" spans="3:18" x14ac:dyDescent="0.25">
      <c r="K3082" s="40">
        <v>-6405.61</v>
      </c>
      <c r="M3082" s="40">
        <v>-5517.03</v>
      </c>
      <c r="O3082">
        <v>-888.58</v>
      </c>
      <c r="Q3082">
        <v>-16.100000000000001</v>
      </c>
      <c r="R3082" t="s">
        <v>364</v>
      </c>
    </row>
    <row r="3083" spans="3:18" x14ac:dyDescent="0.25">
      <c r="C3083" t="s">
        <v>481</v>
      </c>
      <c r="D3083" t="s">
        <v>176</v>
      </c>
      <c r="E3083">
        <v>410301</v>
      </c>
      <c r="H3083" t="s">
        <v>2186</v>
      </c>
      <c r="K3083">
        <v>0</v>
      </c>
      <c r="M3083">
        <v>0</v>
      </c>
      <c r="O3083">
        <v>0</v>
      </c>
    </row>
    <row r="3084" spans="3:18" x14ac:dyDescent="0.25">
      <c r="K3084">
        <v>0</v>
      </c>
      <c r="M3084">
        <v>0</v>
      </c>
      <c r="O3084">
        <v>0</v>
      </c>
      <c r="R3084" t="s">
        <v>364</v>
      </c>
    </row>
    <row r="3085" spans="3:18" x14ac:dyDescent="0.25">
      <c r="C3085" t="s">
        <v>481</v>
      </c>
      <c r="D3085" t="s">
        <v>176</v>
      </c>
      <c r="E3085">
        <v>410655</v>
      </c>
      <c r="H3085" t="s">
        <v>1595</v>
      </c>
      <c r="K3085">
        <v>0</v>
      </c>
      <c r="M3085">
        <v>0</v>
      </c>
      <c r="O3085">
        <v>0</v>
      </c>
    </row>
    <row r="3086" spans="3:18" x14ac:dyDescent="0.25">
      <c r="K3086">
        <v>0</v>
      </c>
      <c r="M3086">
        <v>0</v>
      </c>
      <c r="O3086">
        <v>0</v>
      </c>
      <c r="R3086" t="s">
        <v>364</v>
      </c>
    </row>
    <row r="3087" spans="3:18" x14ac:dyDescent="0.25">
      <c r="C3087" t="s">
        <v>481</v>
      </c>
      <c r="D3087" t="s">
        <v>176</v>
      </c>
      <c r="E3087">
        <v>410108</v>
      </c>
      <c r="H3087" t="s">
        <v>2187</v>
      </c>
      <c r="K3087">
        <v>0</v>
      </c>
      <c r="M3087">
        <v>0</v>
      </c>
      <c r="O3087">
        <v>0</v>
      </c>
    </row>
    <row r="3088" spans="3:18" x14ac:dyDescent="0.25">
      <c r="K3088">
        <v>0</v>
      </c>
      <c r="M3088">
        <v>0</v>
      </c>
      <c r="O3088">
        <v>0</v>
      </c>
      <c r="R3088" t="s">
        <v>364</v>
      </c>
    </row>
    <row r="3089" spans="3:18" x14ac:dyDescent="0.25">
      <c r="C3089" t="s">
        <v>481</v>
      </c>
      <c r="D3089" t="s">
        <v>176</v>
      </c>
      <c r="E3089">
        <v>410107</v>
      </c>
      <c r="H3089" t="s">
        <v>2188</v>
      </c>
      <c r="K3089">
        <v>0</v>
      </c>
      <c r="M3089">
        <v>0</v>
      </c>
      <c r="O3089">
        <v>0</v>
      </c>
    </row>
    <row r="3090" spans="3:18" x14ac:dyDescent="0.25">
      <c r="C3090" t="s">
        <v>481</v>
      </c>
      <c r="D3090" t="s">
        <v>176</v>
      </c>
      <c r="E3090">
        <v>410122</v>
      </c>
      <c r="H3090" t="s">
        <v>2189</v>
      </c>
      <c r="K3090">
        <v>0</v>
      </c>
      <c r="M3090">
        <v>0</v>
      </c>
      <c r="O3090">
        <v>0</v>
      </c>
    </row>
    <row r="3091" spans="3:18" x14ac:dyDescent="0.25">
      <c r="C3091" t="s">
        <v>481</v>
      </c>
      <c r="D3091" t="s">
        <v>176</v>
      </c>
      <c r="E3091">
        <v>410123</v>
      </c>
      <c r="H3091" t="s">
        <v>2190</v>
      </c>
      <c r="K3091">
        <v>0</v>
      </c>
      <c r="M3091">
        <v>0</v>
      </c>
      <c r="O3091">
        <v>0</v>
      </c>
    </row>
    <row r="3092" spans="3:18" x14ac:dyDescent="0.25">
      <c r="C3092" t="s">
        <v>481</v>
      </c>
      <c r="D3092" t="s">
        <v>176</v>
      </c>
      <c r="E3092">
        <v>410124</v>
      </c>
      <c r="H3092" t="s">
        <v>2191</v>
      </c>
      <c r="K3092">
        <v>0</v>
      </c>
      <c r="M3092">
        <v>0</v>
      </c>
      <c r="O3092">
        <v>0</v>
      </c>
    </row>
    <row r="3093" spans="3:18" x14ac:dyDescent="0.25">
      <c r="C3093" t="s">
        <v>481</v>
      </c>
      <c r="D3093" t="s">
        <v>176</v>
      </c>
      <c r="E3093">
        <v>410126</v>
      </c>
      <c r="H3093" t="s">
        <v>2192</v>
      </c>
      <c r="K3093">
        <v>0</v>
      </c>
      <c r="M3093">
        <v>0</v>
      </c>
      <c r="O3093">
        <v>0</v>
      </c>
    </row>
    <row r="3094" spans="3:18" x14ac:dyDescent="0.25">
      <c r="K3094">
        <v>0</v>
      </c>
      <c r="M3094">
        <v>0</v>
      </c>
      <c r="O3094">
        <v>0</v>
      </c>
      <c r="R3094" t="s">
        <v>364</v>
      </c>
    </row>
    <row r="3095" spans="3:18" x14ac:dyDescent="0.25">
      <c r="C3095" t="s">
        <v>481</v>
      </c>
      <c r="D3095" t="s">
        <v>176</v>
      </c>
      <c r="E3095">
        <v>410106</v>
      </c>
      <c r="H3095" t="s">
        <v>2193</v>
      </c>
      <c r="K3095">
        <v>0</v>
      </c>
      <c r="M3095">
        <v>0</v>
      </c>
      <c r="O3095">
        <v>0</v>
      </c>
    </row>
    <row r="3096" spans="3:18" x14ac:dyDescent="0.25">
      <c r="K3096">
        <v>0</v>
      </c>
      <c r="M3096">
        <v>0</v>
      </c>
      <c r="O3096">
        <v>0</v>
      </c>
      <c r="R3096" t="s">
        <v>364</v>
      </c>
    </row>
    <row r="3097" spans="3:18" x14ac:dyDescent="0.25">
      <c r="C3097" t="s">
        <v>481</v>
      </c>
      <c r="D3097" t="s">
        <v>176</v>
      </c>
      <c r="E3097">
        <v>410105</v>
      </c>
      <c r="H3097" t="s">
        <v>1596</v>
      </c>
      <c r="K3097">
        <v>0</v>
      </c>
      <c r="M3097">
        <v>0</v>
      </c>
      <c r="O3097">
        <v>0</v>
      </c>
    </row>
    <row r="3098" spans="3:18" x14ac:dyDescent="0.25">
      <c r="C3098" t="s">
        <v>481</v>
      </c>
      <c r="D3098" t="s">
        <v>176</v>
      </c>
      <c r="E3098">
        <v>410119</v>
      </c>
      <c r="H3098" t="s">
        <v>2194</v>
      </c>
      <c r="K3098">
        <v>0</v>
      </c>
      <c r="M3098">
        <v>0</v>
      </c>
      <c r="O3098">
        <v>0</v>
      </c>
    </row>
    <row r="3099" spans="3:18" x14ac:dyDescent="0.25">
      <c r="C3099" t="s">
        <v>481</v>
      </c>
      <c r="D3099" t="s">
        <v>176</v>
      </c>
      <c r="E3099">
        <v>410120</v>
      </c>
      <c r="H3099" t="s">
        <v>703</v>
      </c>
      <c r="K3099">
        <v>0</v>
      </c>
      <c r="M3099">
        <v>0</v>
      </c>
      <c r="O3099">
        <v>0</v>
      </c>
    </row>
    <row r="3100" spans="3:18" x14ac:dyDescent="0.25">
      <c r="C3100" t="s">
        <v>481</v>
      </c>
      <c r="D3100" t="s">
        <v>176</v>
      </c>
      <c r="E3100">
        <v>410121</v>
      </c>
      <c r="H3100" t="s">
        <v>703</v>
      </c>
      <c r="K3100" s="40">
        <v>-11887.03</v>
      </c>
      <c r="M3100" s="40">
        <v>-11887.03</v>
      </c>
      <c r="O3100">
        <v>0</v>
      </c>
    </row>
    <row r="3101" spans="3:18" x14ac:dyDescent="0.25">
      <c r="K3101" s="40">
        <v>-11887.03</v>
      </c>
      <c r="M3101" s="40">
        <v>-11887.03</v>
      </c>
      <c r="O3101">
        <v>0</v>
      </c>
      <c r="R3101" t="s">
        <v>364</v>
      </c>
    </row>
    <row r="3102" spans="3:18" x14ac:dyDescent="0.25">
      <c r="C3102" t="s">
        <v>481</v>
      </c>
      <c r="D3102" t="s">
        <v>176</v>
      </c>
      <c r="E3102">
        <v>410104</v>
      </c>
      <c r="H3102" t="s">
        <v>1598</v>
      </c>
      <c r="K3102">
        <v>0</v>
      </c>
      <c r="M3102">
        <v>0</v>
      </c>
      <c r="O3102">
        <v>0</v>
      </c>
    </row>
    <row r="3103" spans="3:18" x14ac:dyDescent="0.25">
      <c r="C3103" t="s">
        <v>481</v>
      </c>
      <c r="D3103" t="s">
        <v>176</v>
      </c>
      <c r="E3103">
        <v>410116</v>
      </c>
      <c r="H3103" t="s">
        <v>2195</v>
      </c>
      <c r="K3103">
        <v>0</v>
      </c>
      <c r="M3103">
        <v>0</v>
      </c>
      <c r="O3103">
        <v>0</v>
      </c>
    </row>
    <row r="3104" spans="3:18" x14ac:dyDescent="0.25">
      <c r="C3104" t="s">
        <v>481</v>
      </c>
      <c r="D3104" t="s">
        <v>176</v>
      </c>
      <c r="E3104">
        <v>410117</v>
      </c>
      <c r="H3104" t="s">
        <v>2196</v>
      </c>
      <c r="K3104">
        <v>0</v>
      </c>
      <c r="M3104">
        <v>0</v>
      </c>
      <c r="O3104">
        <v>0</v>
      </c>
    </row>
    <row r="3105" spans="3:18" x14ac:dyDescent="0.25">
      <c r="C3105" t="s">
        <v>481</v>
      </c>
      <c r="D3105" t="s">
        <v>176</v>
      </c>
      <c r="E3105">
        <v>410118</v>
      </c>
      <c r="H3105" t="s">
        <v>2197</v>
      </c>
      <c r="K3105">
        <v>0</v>
      </c>
      <c r="M3105">
        <v>0</v>
      </c>
      <c r="O3105">
        <v>0</v>
      </c>
    </row>
    <row r="3106" spans="3:18" x14ac:dyDescent="0.25">
      <c r="K3106">
        <v>0</v>
      </c>
      <c r="M3106">
        <v>0</v>
      </c>
      <c r="O3106">
        <v>0</v>
      </c>
      <c r="R3106" t="s">
        <v>364</v>
      </c>
    </row>
    <row r="3107" spans="3:18" x14ac:dyDescent="0.25">
      <c r="C3107" t="s">
        <v>481</v>
      </c>
      <c r="D3107" t="s">
        <v>176</v>
      </c>
      <c r="E3107">
        <v>410680</v>
      </c>
      <c r="H3107" t="s">
        <v>1599</v>
      </c>
      <c r="K3107">
        <v>0</v>
      </c>
      <c r="M3107">
        <v>0</v>
      </c>
      <c r="O3107">
        <v>0</v>
      </c>
    </row>
    <row r="3108" spans="3:18" x14ac:dyDescent="0.25">
      <c r="K3108">
        <v>0</v>
      </c>
      <c r="M3108">
        <v>0</v>
      </c>
      <c r="O3108">
        <v>0</v>
      </c>
      <c r="R3108" t="s">
        <v>364</v>
      </c>
    </row>
    <row r="3109" spans="3:18" x14ac:dyDescent="0.25">
      <c r="C3109" t="s">
        <v>481</v>
      </c>
      <c r="D3109" t="s">
        <v>176</v>
      </c>
      <c r="E3109">
        <v>410101</v>
      </c>
      <c r="H3109" t="s">
        <v>1600</v>
      </c>
      <c r="K3109">
        <v>0</v>
      </c>
      <c r="M3109">
        <v>0</v>
      </c>
      <c r="O3109">
        <v>0</v>
      </c>
    </row>
    <row r="3110" spans="3:18" x14ac:dyDescent="0.25">
      <c r="C3110" t="s">
        <v>481</v>
      </c>
      <c r="D3110" t="s">
        <v>176</v>
      </c>
      <c r="E3110">
        <v>410103</v>
      </c>
      <c r="H3110" t="s">
        <v>1601</v>
      </c>
      <c r="K3110">
        <v>0</v>
      </c>
      <c r="M3110">
        <v>0</v>
      </c>
      <c r="O3110">
        <v>0</v>
      </c>
    </row>
    <row r="3111" spans="3:18" x14ac:dyDescent="0.25">
      <c r="C3111" t="s">
        <v>481</v>
      </c>
      <c r="D3111" t="s">
        <v>176</v>
      </c>
      <c r="E3111">
        <v>410109</v>
      </c>
      <c r="H3111" t="s">
        <v>704</v>
      </c>
      <c r="K3111" s="40">
        <v>-131142.79999999999</v>
      </c>
      <c r="M3111" s="40">
        <v>-105461.79</v>
      </c>
      <c r="O3111" s="40">
        <v>-25681.01</v>
      </c>
      <c r="Q3111">
        <v>-24.4</v>
      </c>
    </row>
    <row r="3112" spans="3:18" x14ac:dyDescent="0.25">
      <c r="C3112" t="s">
        <v>481</v>
      </c>
      <c r="D3112" t="s">
        <v>176</v>
      </c>
      <c r="E3112">
        <v>410113</v>
      </c>
      <c r="H3112" t="s">
        <v>2198</v>
      </c>
      <c r="K3112">
        <v>0</v>
      </c>
      <c r="M3112">
        <v>0</v>
      </c>
      <c r="O3112">
        <v>0</v>
      </c>
    </row>
    <row r="3113" spans="3:18" x14ac:dyDescent="0.25">
      <c r="C3113" t="s">
        <v>481</v>
      </c>
      <c r="D3113" t="s">
        <v>176</v>
      </c>
      <c r="E3113">
        <v>410114</v>
      </c>
      <c r="H3113" t="s">
        <v>2199</v>
      </c>
      <c r="K3113">
        <v>0</v>
      </c>
      <c r="M3113">
        <v>0</v>
      </c>
      <c r="O3113">
        <v>0</v>
      </c>
    </row>
    <row r="3114" spans="3:18" x14ac:dyDescent="0.25">
      <c r="C3114" t="s">
        <v>481</v>
      </c>
      <c r="D3114" t="s">
        <v>176</v>
      </c>
      <c r="E3114">
        <v>410701</v>
      </c>
      <c r="H3114" t="s">
        <v>705</v>
      </c>
      <c r="K3114">
        <v>-107</v>
      </c>
      <c r="M3114">
        <v>-107</v>
      </c>
      <c r="O3114">
        <v>0</v>
      </c>
    </row>
    <row r="3115" spans="3:18" x14ac:dyDescent="0.25">
      <c r="C3115" t="s">
        <v>481</v>
      </c>
      <c r="D3115" t="s">
        <v>176</v>
      </c>
      <c r="E3115">
        <v>410706</v>
      </c>
      <c r="H3115" t="s">
        <v>2200</v>
      </c>
      <c r="K3115">
        <v>0</v>
      </c>
      <c r="M3115">
        <v>0</v>
      </c>
      <c r="O3115">
        <v>0</v>
      </c>
    </row>
    <row r="3116" spans="3:18" x14ac:dyDescent="0.25">
      <c r="E3116" t="s">
        <v>384</v>
      </c>
      <c r="K3116" s="40">
        <v>-131249.79999999999</v>
      </c>
      <c r="M3116" s="40">
        <v>-105568.79</v>
      </c>
      <c r="O3116" s="40">
        <v>-25681.01</v>
      </c>
      <c r="Q3116">
        <v>-24.3</v>
      </c>
      <c r="R3116" t="s">
        <v>364</v>
      </c>
    </row>
    <row r="3117" spans="3:18" x14ac:dyDescent="0.25">
      <c r="C3117" t="s">
        <v>481</v>
      </c>
      <c r="D3117" t="s">
        <v>176</v>
      </c>
      <c r="E3117">
        <v>410704</v>
      </c>
      <c r="H3117" t="s">
        <v>706</v>
      </c>
      <c r="K3117" s="40">
        <v>-1492836.67</v>
      </c>
      <c r="M3117" s="40">
        <v>-1458207.72</v>
      </c>
      <c r="O3117" s="40">
        <v>-34628.949999999997</v>
      </c>
      <c r="Q3117">
        <v>-2.4</v>
      </c>
    </row>
    <row r="3118" spans="3:18" x14ac:dyDescent="0.25">
      <c r="K3118" s="40">
        <v>-1492836.67</v>
      </c>
      <c r="M3118" s="40">
        <v>-1458207.72</v>
      </c>
      <c r="O3118" s="40">
        <v>-34628.949999999997</v>
      </c>
      <c r="Q3118">
        <v>-2.4</v>
      </c>
      <c r="R3118" t="s">
        <v>364</v>
      </c>
    </row>
    <row r="3119" spans="3:18" x14ac:dyDescent="0.25">
      <c r="C3119" t="s">
        <v>481</v>
      </c>
      <c r="D3119" t="s">
        <v>176</v>
      </c>
      <c r="E3119">
        <v>410100</v>
      </c>
      <c r="H3119" t="s">
        <v>1605</v>
      </c>
      <c r="K3119">
        <v>0</v>
      </c>
      <c r="M3119">
        <v>0</v>
      </c>
      <c r="O3119">
        <v>0</v>
      </c>
    </row>
    <row r="3120" spans="3:18" x14ac:dyDescent="0.25">
      <c r="C3120" t="s">
        <v>481</v>
      </c>
      <c r="D3120" t="s">
        <v>176</v>
      </c>
      <c r="E3120">
        <v>410102</v>
      </c>
      <c r="H3120" t="s">
        <v>1606</v>
      </c>
      <c r="K3120">
        <v>0</v>
      </c>
      <c r="M3120">
        <v>0</v>
      </c>
      <c r="O3120">
        <v>0</v>
      </c>
    </row>
    <row r="3121" spans="3:18" x14ac:dyDescent="0.25">
      <c r="C3121" t="s">
        <v>481</v>
      </c>
      <c r="D3121" t="s">
        <v>176</v>
      </c>
      <c r="E3121">
        <v>410110</v>
      </c>
      <c r="H3121" t="s">
        <v>2201</v>
      </c>
      <c r="K3121">
        <v>0</v>
      </c>
      <c r="M3121">
        <v>0</v>
      </c>
      <c r="O3121">
        <v>0</v>
      </c>
    </row>
    <row r="3122" spans="3:18" x14ac:dyDescent="0.25">
      <c r="C3122" t="s">
        <v>481</v>
      </c>
      <c r="D3122" t="s">
        <v>176</v>
      </c>
      <c r="E3122">
        <v>410111</v>
      </c>
      <c r="H3122" t="s">
        <v>2202</v>
      </c>
      <c r="K3122">
        <v>0</v>
      </c>
      <c r="M3122">
        <v>0</v>
      </c>
      <c r="O3122">
        <v>0</v>
      </c>
    </row>
    <row r="3123" spans="3:18" x14ac:dyDescent="0.25">
      <c r="C3123" t="s">
        <v>481</v>
      </c>
      <c r="D3123" t="s">
        <v>176</v>
      </c>
      <c r="E3123">
        <v>410112</v>
      </c>
      <c r="H3123" t="s">
        <v>2203</v>
      </c>
      <c r="K3123">
        <v>0</v>
      </c>
      <c r="M3123">
        <v>0</v>
      </c>
      <c r="O3123">
        <v>0</v>
      </c>
    </row>
    <row r="3124" spans="3:18" x14ac:dyDescent="0.25">
      <c r="C3124" t="s">
        <v>481</v>
      </c>
      <c r="D3124" t="s">
        <v>176</v>
      </c>
      <c r="E3124">
        <v>410115</v>
      </c>
      <c r="H3124" t="s">
        <v>2204</v>
      </c>
      <c r="K3124">
        <v>0</v>
      </c>
      <c r="M3124">
        <v>0</v>
      </c>
      <c r="O3124">
        <v>0</v>
      </c>
    </row>
    <row r="3125" spans="3:18" x14ac:dyDescent="0.25">
      <c r="C3125" t="s">
        <v>481</v>
      </c>
      <c r="D3125" t="s">
        <v>176</v>
      </c>
      <c r="E3125">
        <v>410650</v>
      </c>
      <c r="H3125" t="s">
        <v>1607</v>
      </c>
      <c r="K3125">
        <v>0</v>
      </c>
      <c r="M3125">
        <v>0</v>
      </c>
      <c r="O3125">
        <v>0</v>
      </c>
    </row>
    <row r="3126" spans="3:18" x14ac:dyDescent="0.25">
      <c r="C3126" t="s">
        <v>481</v>
      </c>
      <c r="D3126" t="s">
        <v>176</v>
      </c>
      <c r="E3126">
        <v>410702</v>
      </c>
      <c r="H3126" t="s">
        <v>707</v>
      </c>
      <c r="K3126">
        <v>-437</v>
      </c>
      <c r="M3126">
        <v>-320</v>
      </c>
      <c r="O3126">
        <v>-117</v>
      </c>
      <c r="Q3126">
        <v>-36.6</v>
      </c>
    </row>
    <row r="3127" spans="3:18" x14ac:dyDescent="0.25">
      <c r="E3127" t="s">
        <v>386</v>
      </c>
      <c r="K3127">
        <v>-437</v>
      </c>
      <c r="M3127">
        <v>-320</v>
      </c>
      <c r="O3127">
        <v>-117</v>
      </c>
      <c r="Q3127">
        <v>-36.6</v>
      </c>
      <c r="R3127" t="s">
        <v>364</v>
      </c>
    </row>
    <row r="3128" spans="3:18" x14ac:dyDescent="0.25">
      <c r="C3128" t="s">
        <v>481</v>
      </c>
      <c r="D3128" t="s">
        <v>176</v>
      </c>
      <c r="E3128">
        <v>410705</v>
      </c>
      <c r="H3128" t="s">
        <v>708</v>
      </c>
      <c r="K3128">
        <v>-115</v>
      </c>
      <c r="M3128">
        <v>-115</v>
      </c>
      <c r="O3128">
        <v>0</v>
      </c>
    </row>
    <row r="3129" spans="3:18" x14ac:dyDescent="0.25">
      <c r="K3129">
        <v>-115</v>
      </c>
      <c r="M3129">
        <v>-115</v>
      </c>
      <c r="O3129">
        <v>0</v>
      </c>
      <c r="R3129" t="s">
        <v>364</v>
      </c>
    </row>
    <row r="3130" spans="3:18" x14ac:dyDescent="0.25">
      <c r="C3130" t="s">
        <v>481</v>
      </c>
      <c r="D3130" t="s">
        <v>176</v>
      </c>
      <c r="E3130">
        <v>410200</v>
      </c>
      <c r="H3130" t="s">
        <v>709</v>
      </c>
      <c r="K3130">
        <v>-500</v>
      </c>
      <c r="M3130">
        <v>-500</v>
      </c>
      <c r="O3130">
        <v>0</v>
      </c>
    </row>
    <row r="3131" spans="3:18" x14ac:dyDescent="0.25">
      <c r="C3131" t="s">
        <v>481</v>
      </c>
      <c r="D3131" t="s">
        <v>176</v>
      </c>
      <c r="E3131">
        <v>410201</v>
      </c>
      <c r="H3131" t="s">
        <v>1609</v>
      </c>
      <c r="K3131">
        <v>0</v>
      </c>
      <c r="M3131">
        <v>0</v>
      </c>
      <c r="O3131">
        <v>0</v>
      </c>
    </row>
    <row r="3132" spans="3:18" x14ac:dyDescent="0.25">
      <c r="E3132" t="s">
        <v>389</v>
      </c>
      <c r="K3132">
        <v>-500</v>
      </c>
      <c r="M3132">
        <v>-500</v>
      </c>
      <c r="O3132">
        <v>0</v>
      </c>
      <c r="R3132" t="s">
        <v>364</v>
      </c>
    </row>
    <row r="3133" spans="3:18" x14ac:dyDescent="0.25">
      <c r="C3133" t="s">
        <v>481</v>
      </c>
      <c r="D3133" t="s">
        <v>176</v>
      </c>
      <c r="E3133">
        <v>410300</v>
      </c>
      <c r="H3133" t="s">
        <v>710</v>
      </c>
      <c r="K3133">
        <v>-450</v>
      </c>
      <c r="M3133">
        <v>-450</v>
      </c>
      <c r="O3133">
        <v>0</v>
      </c>
    </row>
    <row r="3134" spans="3:18" x14ac:dyDescent="0.25">
      <c r="E3134" t="s">
        <v>391</v>
      </c>
      <c r="K3134">
        <v>-450</v>
      </c>
      <c r="M3134">
        <v>-450</v>
      </c>
      <c r="O3134">
        <v>0</v>
      </c>
      <c r="R3134" t="s">
        <v>364</v>
      </c>
    </row>
    <row r="3135" spans="3:18" x14ac:dyDescent="0.25">
      <c r="C3135" t="s">
        <v>481</v>
      </c>
      <c r="D3135" t="s">
        <v>176</v>
      </c>
      <c r="E3135">
        <v>410600</v>
      </c>
      <c r="H3135" t="s">
        <v>1612</v>
      </c>
      <c r="K3135">
        <v>0</v>
      </c>
      <c r="M3135">
        <v>0</v>
      </c>
      <c r="O3135">
        <v>0</v>
      </c>
    </row>
    <row r="3136" spans="3:18" x14ac:dyDescent="0.25">
      <c r="E3136" t="s">
        <v>1614</v>
      </c>
      <c r="K3136">
        <v>0</v>
      </c>
      <c r="M3136">
        <v>0</v>
      </c>
      <c r="O3136">
        <v>0</v>
      </c>
      <c r="R3136" t="s">
        <v>364</v>
      </c>
    </row>
    <row r="3137" spans="3:18" x14ac:dyDescent="0.25">
      <c r="C3137" t="s">
        <v>481</v>
      </c>
      <c r="D3137" t="s">
        <v>176</v>
      </c>
      <c r="E3137">
        <v>410500</v>
      </c>
      <c r="H3137" t="s">
        <v>711</v>
      </c>
      <c r="K3137" s="40">
        <v>-14217.21</v>
      </c>
      <c r="M3137" s="40">
        <v>-14217.21</v>
      </c>
      <c r="O3137">
        <v>0</v>
      </c>
    </row>
    <row r="3138" spans="3:18" x14ac:dyDescent="0.25">
      <c r="E3138" t="s">
        <v>712</v>
      </c>
      <c r="K3138" s="40">
        <v>-14217.21</v>
      </c>
      <c r="M3138" s="40">
        <v>-14217.21</v>
      </c>
      <c r="O3138">
        <v>0</v>
      </c>
      <c r="R3138" t="s">
        <v>364</v>
      </c>
    </row>
    <row r="3139" spans="3:18" x14ac:dyDescent="0.25">
      <c r="E3139" t="s">
        <v>1615</v>
      </c>
    </row>
    <row r="3140" spans="3:18" x14ac:dyDescent="0.25">
      <c r="C3140" t="s">
        <v>481</v>
      </c>
      <c r="D3140" t="s">
        <v>176</v>
      </c>
      <c r="E3140">
        <v>450001</v>
      </c>
      <c r="H3140" t="s">
        <v>1616</v>
      </c>
      <c r="K3140">
        <v>0</v>
      </c>
      <c r="M3140">
        <v>0</v>
      </c>
      <c r="O3140">
        <v>0</v>
      </c>
    </row>
    <row r="3141" spans="3:18" x14ac:dyDescent="0.25">
      <c r="E3141" t="s">
        <v>1615</v>
      </c>
      <c r="K3141">
        <v>0</v>
      </c>
      <c r="M3141">
        <v>0</v>
      </c>
      <c r="O3141">
        <v>0</v>
      </c>
      <c r="R3141" t="s">
        <v>364</v>
      </c>
    </row>
    <row r="3142" spans="3:18" x14ac:dyDescent="0.25">
      <c r="C3142" t="s">
        <v>481</v>
      </c>
      <c r="D3142" t="s">
        <v>176</v>
      </c>
      <c r="E3142">
        <v>410400</v>
      </c>
      <c r="H3142" t="s">
        <v>1617</v>
      </c>
      <c r="K3142">
        <v>0</v>
      </c>
      <c r="M3142">
        <v>0</v>
      </c>
      <c r="O3142">
        <v>0</v>
      </c>
    </row>
    <row r="3143" spans="3:18" x14ac:dyDescent="0.25">
      <c r="C3143" t="s">
        <v>481</v>
      </c>
      <c r="D3143" t="s">
        <v>176</v>
      </c>
      <c r="E3143">
        <v>410401</v>
      </c>
      <c r="H3143" t="s">
        <v>2205</v>
      </c>
      <c r="K3143">
        <v>0</v>
      </c>
      <c r="M3143">
        <v>0</v>
      </c>
      <c r="O3143">
        <v>0</v>
      </c>
    </row>
    <row r="3144" spans="3:18" x14ac:dyDescent="0.25">
      <c r="C3144" t="s">
        <v>481</v>
      </c>
      <c r="D3144" t="s">
        <v>176</v>
      </c>
      <c r="E3144">
        <v>410450</v>
      </c>
      <c r="H3144" t="s">
        <v>713</v>
      </c>
      <c r="K3144" s="40">
        <v>-2678.38</v>
      </c>
      <c r="M3144" s="40">
        <v>-2678.38</v>
      </c>
      <c r="O3144">
        <v>0</v>
      </c>
    </row>
    <row r="3145" spans="3:18" x14ac:dyDescent="0.25">
      <c r="E3145" t="s">
        <v>714</v>
      </c>
      <c r="K3145" s="40">
        <v>-2678.38</v>
      </c>
      <c r="M3145" s="40">
        <v>-2678.38</v>
      </c>
      <c r="O3145">
        <v>0</v>
      </c>
      <c r="R3145" t="s">
        <v>364</v>
      </c>
    </row>
    <row r="3146" spans="3:18" x14ac:dyDescent="0.25">
      <c r="E3146" t="s">
        <v>392</v>
      </c>
      <c r="K3146" s="40">
        <v>-1660776.7</v>
      </c>
      <c r="M3146" s="40">
        <v>-1599461.16</v>
      </c>
      <c r="O3146" s="40">
        <v>-61315.54</v>
      </c>
      <c r="Q3146">
        <v>-3.8</v>
      </c>
      <c r="R3146" t="s">
        <v>375</v>
      </c>
    </row>
    <row r="3147" spans="3:18" x14ac:dyDescent="0.25">
      <c r="E3147" t="s">
        <v>393</v>
      </c>
    </row>
    <row r="3148" spans="3:18" x14ac:dyDescent="0.25">
      <c r="C3148" t="s">
        <v>481</v>
      </c>
      <c r="D3148" t="s">
        <v>176</v>
      </c>
      <c r="E3148">
        <v>400107</v>
      </c>
      <c r="H3148" t="s">
        <v>2206</v>
      </c>
      <c r="K3148">
        <v>0</v>
      </c>
      <c r="M3148">
        <v>0</v>
      </c>
      <c r="O3148">
        <v>0</v>
      </c>
    </row>
    <row r="3149" spans="3:18" x14ac:dyDescent="0.25">
      <c r="K3149">
        <v>0</v>
      </c>
      <c r="M3149">
        <v>0</v>
      </c>
      <c r="O3149">
        <v>0</v>
      </c>
      <c r="R3149" t="s">
        <v>364</v>
      </c>
    </row>
    <row r="3150" spans="3:18" x14ac:dyDescent="0.25">
      <c r="C3150" t="s">
        <v>481</v>
      </c>
      <c r="D3150" t="s">
        <v>176</v>
      </c>
      <c r="E3150">
        <v>420700</v>
      </c>
      <c r="H3150" t="s">
        <v>715</v>
      </c>
      <c r="K3150" s="40">
        <v>-7686005.6100000003</v>
      </c>
      <c r="M3150" s="40">
        <v>-6172184.5700000003</v>
      </c>
      <c r="O3150" s="40">
        <v>-1513821.04</v>
      </c>
      <c r="Q3150">
        <v>-24.5</v>
      </c>
    </row>
    <row r="3151" spans="3:18" x14ac:dyDescent="0.25">
      <c r="C3151" t="s">
        <v>481</v>
      </c>
      <c r="D3151" t="s">
        <v>176</v>
      </c>
      <c r="E3151">
        <v>430100</v>
      </c>
      <c r="H3151" t="s">
        <v>1619</v>
      </c>
      <c r="K3151">
        <v>0</v>
      </c>
      <c r="M3151">
        <v>0</v>
      </c>
      <c r="O3151">
        <v>0</v>
      </c>
    </row>
    <row r="3152" spans="3:18" x14ac:dyDescent="0.25">
      <c r="C3152" t="s">
        <v>481</v>
      </c>
      <c r="D3152" t="s">
        <v>176</v>
      </c>
      <c r="E3152">
        <v>430101</v>
      </c>
      <c r="H3152" t="s">
        <v>716</v>
      </c>
      <c r="K3152" s="40">
        <v>-25841.98</v>
      </c>
      <c r="M3152" s="40">
        <v>-15376.21</v>
      </c>
      <c r="O3152" s="40">
        <v>-10465.77</v>
      </c>
      <c r="Q3152">
        <v>-68.099999999999994</v>
      </c>
    </row>
    <row r="3153" spans="3:18" x14ac:dyDescent="0.25">
      <c r="E3153" t="s">
        <v>395</v>
      </c>
      <c r="K3153" s="40">
        <v>-7711847.5899999999</v>
      </c>
      <c r="M3153" s="40">
        <v>-6187560.7800000003</v>
      </c>
      <c r="O3153" s="40">
        <v>-1524286.81</v>
      </c>
      <c r="Q3153">
        <v>-24.6</v>
      </c>
      <c r="R3153" t="s">
        <v>364</v>
      </c>
    </row>
    <row r="3154" spans="3:18" x14ac:dyDescent="0.25">
      <c r="C3154" t="s">
        <v>481</v>
      </c>
      <c r="D3154" t="s">
        <v>176</v>
      </c>
      <c r="E3154">
        <v>430102</v>
      </c>
      <c r="H3154" t="s">
        <v>1621</v>
      </c>
      <c r="K3154">
        <v>0</v>
      </c>
      <c r="M3154">
        <v>0</v>
      </c>
      <c r="O3154">
        <v>0</v>
      </c>
    </row>
    <row r="3155" spans="3:18" x14ac:dyDescent="0.25">
      <c r="E3155" t="s">
        <v>1623</v>
      </c>
      <c r="K3155">
        <v>0</v>
      </c>
      <c r="M3155">
        <v>0</v>
      </c>
      <c r="O3155">
        <v>0</v>
      </c>
      <c r="R3155" t="s">
        <v>364</v>
      </c>
    </row>
    <row r="3156" spans="3:18" x14ac:dyDescent="0.25">
      <c r="E3156" t="s">
        <v>396</v>
      </c>
      <c r="K3156" s="40">
        <v>-7711847.5899999999</v>
      </c>
      <c r="M3156" s="40">
        <v>-6187560.7800000003</v>
      </c>
      <c r="O3156" s="40">
        <v>-1524286.81</v>
      </c>
      <c r="Q3156">
        <v>-24.6</v>
      </c>
      <c r="R3156" t="s">
        <v>375</v>
      </c>
    </row>
    <row r="3157" spans="3:18" x14ac:dyDescent="0.25">
      <c r="E3157" t="s">
        <v>397</v>
      </c>
      <c r="K3157" s="40">
        <v>-36348543.670000002</v>
      </c>
      <c r="M3157" s="40">
        <v>-29681872.960000001</v>
      </c>
      <c r="O3157" s="40">
        <v>-6666670.71</v>
      </c>
      <c r="Q3157">
        <v>-22.5</v>
      </c>
      <c r="R3157" t="s">
        <v>205</v>
      </c>
    </row>
    <row r="3158" spans="3:18" x14ac:dyDescent="0.25">
      <c r="C3158" t="s">
        <v>481</v>
      </c>
      <c r="D3158" t="s">
        <v>176</v>
      </c>
      <c r="E3158">
        <v>400108</v>
      </c>
      <c r="H3158" t="s">
        <v>2207</v>
      </c>
      <c r="K3158">
        <v>0</v>
      </c>
      <c r="M3158">
        <v>0</v>
      </c>
      <c r="O3158">
        <v>0</v>
      </c>
    </row>
    <row r="3159" spans="3:18" x14ac:dyDescent="0.25">
      <c r="C3159" t="s">
        <v>481</v>
      </c>
      <c r="D3159" t="s">
        <v>176</v>
      </c>
      <c r="E3159">
        <v>400109</v>
      </c>
      <c r="H3159" t="s">
        <v>2208</v>
      </c>
      <c r="K3159">
        <v>0</v>
      </c>
      <c r="M3159">
        <v>0</v>
      </c>
      <c r="O3159">
        <v>0</v>
      </c>
    </row>
    <row r="3160" spans="3:18" x14ac:dyDescent="0.25">
      <c r="C3160" t="s">
        <v>481</v>
      </c>
      <c r="D3160" t="s">
        <v>176</v>
      </c>
      <c r="E3160">
        <v>440100</v>
      </c>
      <c r="H3160" t="s">
        <v>1624</v>
      </c>
      <c r="K3160">
        <v>0</v>
      </c>
      <c r="M3160">
        <v>0</v>
      </c>
      <c r="O3160">
        <v>0</v>
      </c>
    </row>
    <row r="3161" spans="3:18" x14ac:dyDescent="0.25">
      <c r="E3161" t="s">
        <v>1628</v>
      </c>
      <c r="K3161">
        <v>0</v>
      </c>
      <c r="M3161">
        <v>0</v>
      </c>
      <c r="O3161">
        <v>0</v>
      </c>
      <c r="R3161" t="s">
        <v>205</v>
      </c>
    </row>
    <row r="3162" spans="3:18" x14ac:dyDescent="0.25">
      <c r="E3162" t="s">
        <v>398</v>
      </c>
      <c r="K3162" s="40">
        <v>-36348543.670000002</v>
      </c>
      <c r="M3162" s="40">
        <v>-29681872.960000001</v>
      </c>
      <c r="O3162" s="40">
        <v>-6666670.71</v>
      </c>
      <c r="Q3162">
        <v>-22.5</v>
      </c>
      <c r="R3162" t="s">
        <v>201</v>
      </c>
    </row>
    <row r="3163" spans="3:18" x14ac:dyDescent="0.25">
      <c r="E3163" t="s">
        <v>399</v>
      </c>
    </row>
    <row r="3164" spans="3:18" x14ac:dyDescent="0.25">
      <c r="C3164" t="s">
        <v>481</v>
      </c>
      <c r="D3164" t="s">
        <v>176</v>
      </c>
      <c r="E3164">
        <v>420250</v>
      </c>
      <c r="H3164" t="s">
        <v>2209</v>
      </c>
      <c r="K3164">
        <v>0</v>
      </c>
      <c r="M3164">
        <v>0</v>
      </c>
      <c r="O3164">
        <v>0</v>
      </c>
    </row>
    <row r="3165" spans="3:18" x14ac:dyDescent="0.25">
      <c r="C3165" t="s">
        <v>481</v>
      </c>
      <c r="D3165" t="s">
        <v>176</v>
      </c>
      <c r="E3165">
        <v>420251</v>
      </c>
      <c r="H3165" t="s">
        <v>2210</v>
      </c>
      <c r="K3165">
        <v>0</v>
      </c>
      <c r="M3165">
        <v>0</v>
      </c>
      <c r="O3165">
        <v>0</v>
      </c>
    </row>
    <row r="3166" spans="3:18" x14ac:dyDescent="0.25">
      <c r="C3166" t="s">
        <v>481</v>
      </c>
      <c r="D3166" t="s">
        <v>176</v>
      </c>
      <c r="E3166">
        <v>420252</v>
      </c>
      <c r="H3166" t="s">
        <v>2211</v>
      </c>
      <c r="K3166">
        <v>0</v>
      </c>
      <c r="M3166">
        <v>0</v>
      </c>
      <c r="O3166">
        <v>0</v>
      </c>
    </row>
    <row r="3167" spans="3:18" x14ac:dyDescent="0.25">
      <c r="C3167" t="s">
        <v>481</v>
      </c>
      <c r="D3167" t="s">
        <v>176</v>
      </c>
      <c r="E3167">
        <v>420253</v>
      </c>
      <c r="H3167" t="s">
        <v>717</v>
      </c>
      <c r="K3167" s="40">
        <v>-5787516.6600000001</v>
      </c>
      <c r="M3167" s="40">
        <v>-4621003.5199999996</v>
      </c>
      <c r="O3167" s="40">
        <v>-1166513.1399999999</v>
      </c>
      <c r="Q3167">
        <v>-25.2</v>
      </c>
    </row>
    <row r="3168" spans="3:18" x14ac:dyDescent="0.25">
      <c r="C3168" t="s">
        <v>481</v>
      </c>
      <c r="D3168" t="s">
        <v>176</v>
      </c>
      <c r="E3168">
        <v>420255</v>
      </c>
      <c r="H3168" t="s">
        <v>2212</v>
      </c>
      <c r="K3168">
        <v>0</v>
      </c>
      <c r="M3168">
        <v>0</v>
      </c>
      <c r="O3168">
        <v>0</v>
      </c>
    </row>
    <row r="3169" spans="3:17" x14ac:dyDescent="0.25">
      <c r="C3169" t="s">
        <v>481</v>
      </c>
      <c r="D3169" t="s">
        <v>176</v>
      </c>
      <c r="E3169">
        <v>420256</v>
      </c>
      <c r="H3169" t="s">
        <v>2213</v>
      </c>
      <c r="K3169">
        <v>0</v>
      </c>
      <c r="M3169">
        <v>0</v>
      </c>
      <c r="O3169">
        <v>0</v>
      </c>
    </row>
    <row r="3170" spans="3:17" x14ac:dyDescent="0.25">
      <c r="C3170" t="s">
        <v>481</v>
      </c>
      <c r="D3170" t="s">
        <v>176</v>
      </c>
      <c r="E3170">
        <v>420257</v>
      </c>
      <c r="H3170" t="s">
        <v>2214</v>
      </c>
      <c r="K3170">
        <v>0</v>
      </c>
      <c r="M3170">
        <v>0</v>
      </c>
      <c r="O3170">
        <v>0</v>
      </c>
    </row>
    <row r="3171" spans="3:17" x14ac:dyDescent="0.25">
      <c r="C3171" t="s">
        <v>481</v>
      </c>
      <c r="D3171" t="s">
        <v>176</v>
      </c>
      <c r="E3171">
        <v>420258</v>
      </c>
      <c r="H3171" t="s">
        <v>718</v>
      </c>
      <c r="K3171" s="40">
        <v>-716750.67</v>
      </c>
      <c r="M3171" s="40">
        <v>-569975.36</v>
      </c>
      <c r="O3171" s="40">
        <v>-146775.31</v>
      </c>
      <c r="Q3171">
        <v>-25.8</v>
      </c>
    </row>
    <row r="3172" spans="3:17" x14ac:dyDescent="0.25">
      <c r="C3172" t="s">
        <v>481</v>
      </c>
      <c r="D3172" t="s">
        <v>176</v>
      </c>
      <c r="E3172">
        <v>420650</v>
      </c>
      <c r="H3172" t="s">
        <v>1630</v>
      </c>
      <c r="K3172">
        <v>0</v>
      </c>
      <c r="M3172">
        <v>0</v>
      </c>
      <c r="O3172">
        <v>0</v>
      </c>
    </row>
    <row r="3173" spans="3:17" x14ac:dyDescent="0.25">
      <c r="C3173" t="s">
        <v>481</v>
      </c>
      <c r="D3173" t="s">
        <v>176</v>
      </c>
      <c r="E3173">
        <v>420651</v>
      </c>
      <c r="H3173" t="s">
        <v>1631</v>
      </c>
      <c r="K3173">
        <v>0</v>
      </c>
      <c r="M3173">
        <v>0</v>
      </c>
      <c r="O3173">
        <v>0</v>
      </c>
    </row>
    <row r="3174" spans="3:17" x14ac:dyDescent="0.25">
      <c r="C3174" t="s">
        <v>481</v>
      </c>
      <c r="D3174" t="s">
        <v>176</v>
      </c>
      <c r="E3174">
        <v>420652</v>
      </c>
      <c r="H3174" t="s">
        <v>719</v>
      </c>
      <c r="K3174" s="40">
        <v>204147.20000000001</v>
      </c>
      <c r="M3174" s="40">
        <v>204147.23</v>
      </c>
      <c r="O3174">
        <v>-0.03</v>
      </c>
    </row>
    <row r="3175" spans="3:17" x14ac:dyDescent="0.25">
      <c r="C3175" t="s">
        <v>481</v>
      </c>
      <c r="D3175" t="s">
        <v>176</v>
      </c>
      <c r="E3175">
        <v>420653</v>
      </c>
      <c r="H3175" t="s">
        <v>1632</v>
      </c>
      <c r="K3175">
        <v>0</v>
      </c>
      <c r="M3175">
        <v>0</v>
      </c>
      <c r="O3175">
        <v>0</v>
      </c>
    </row>
    <row r="3176" spans="3:17" x14ac:dyDescent="0.25">
      <c r="C3176" t="s">
        <v>481</v>
      </c>
      <c r="D3176" t="s">
        <v>176</v>
      </c>
      <c r="E3176">
        <v>420654</v>
      </c>
      <c r="H3176" t="s">
        <v>1633</v>
      </c>
      <c r="K3176">
        <v>0</v>
      </c>
      <c r="M3176">
        <v>0</v>
      </c>
      <c r="O3176">
        <v>0</v>
      </c>
    </row>
    <row r="3177" spans="3:17" x14ac:dyDescent="0.25">
      <c r="C3177" t="s">
        <v>481</v>
      </c>
      <c r="D3177" t="s">
        <v>176</v>
      </c>
      <c r="E3177">
        <v>420655</v>
      </c>
      <c r="H3177" t="s">
        <v>1634</v>
      </c>
      <c r="K3177">
        <v>0</v>
      </c>
      <c r="M3177">
        <v>0</v>
      </c>
      <c r="O3177">
        <v>0</v>
      </c>
    </row>
    <row r="3178" spans="3:17" x14ac:dyDescent="0.25">
      <c r="C3178" t="s">
        <v>481</v>
      </c>
      <c r="D3178" t="s">
        <v>176</v>
      </c>
      <c r="E3178">
        <v>420656</v>
      </c>
      <c r="H3178" t="s">
        <v>1635</v>
      </c>
      <c r="K3178">
        <v>0</v>
      </c>
      <c r="M3178">
        <v>0</v>
      </c>
      <c r="O3178">
        <v>0</v>
      </c>
    </row>
    <row r="3179" spans="3:17" x14ac:dyDescent="0.25">
      <c r="C3179" t="s">
        <v>481</v>
      </c>
      <c r="D3179" t="s">
        <v>176</v>
      </c>
      <c r="E3179">
        <v>420657</v>
      </c>
      <c r="H3179" t="s">
        <v>1636</v>
      </c>
      <c r="K3179">
        <v>0</v>
      </c>
      <c r="M3179">
        <v>0</v>
      </c>
      <c r="O3179">
        <v>0</v>
      </c>
    </row>
    <row r="3180" spans="3:17" x14ac:dyDescent="0.25">
      <c r="C3180" t="s">
        <v>481</v>
      </c>
      <c r="D3180" t="s">
        <v>176</v>
      </c>
      <c r="E3180">
        <v>420658</v>
      </c>
      <c r="H3180" t="s">
        <v>1637</v>
      </c>
      <c r="K3180">
        <v>0</v>
      </c>
      <c r="M3180">
        <v>0</v>
      </c>
      <c r="O3180">
        <v>0</v>
      </c>
    </row>
    <row r="3181" spans="3:17" x14ac:dyDescent="0.25">
      <c r="C3181" t="s">
        <v>481</v>
      </c>
      <c r="D3181" t="s">
        <v>176</v>
      </c>
      <c r="E3181">
        <v>420659</v>
      </c>
      <c r="H3181" t="s">
        <v>1638</v>
      </c>
      <c r="K3181">
        <v>0</v>
      </c>
      <c r="M3181">
        <v>0</v>
      </c>
      <c r="O3181">
        <v>0</v>
      </c>
    </row>
    <row r="3182" spans="3:17" x14ac:dyDescent="0.25">
      <c r="C3182" t="s">
        <v>481</v>
      </c>
      <c r="D3182" t="s">
        <v>176</v>
      </c>
      <c r="E3182">
        <v>420660</v>
      </c>
      <c r="H3182" t="s">
        <v>2215</v>
      </c>
      <c r="K3182">
        <v>0</v>
      </c>
      <c r="M3182">
        <v>0</v>
      </c>
      <c r="O3182">
        <v>0</v>
      </c>
    </row>
    <row r="3183" spans="3:17" x14ac:dyDescent="0.25">
      <c r="C3183" t="s">
        <v>481</v>
      </c>
      <c r="D3183" t="s">
        <v>176</v>
      </c>
      <c r="E3183">
        <v>420661</v>
      </c>
      <c r="H3183" t="s">
        <v>2216</v>
      </c>
      <c r="K3183">
        <v>0</v>
      </c>
      <c r="M3183">
        <v>0</v>
      </c>
      <c r="O3183">
        <v>0</v>
      </c>
    </row>
    <row r="3184" spans="3:17" x14ac:dyDescent="0.25">
      <c r="C3184" t="s">
        <v>481</v>
      </c>
      <c r="D3184" t="s">
        <v>176</v>
      </c>
      <c r="E3184">
        <v>420662</v>
      </c>
      <c r="H3184" t="s">
        <v>2217</v>
      </c>
      <c r="K3184">
        <v>0</v>
      </c>
      <c r="M3184">
        <v>0</v>
      </c>
      <c r="O3184">
        <v>0</v>
      </c>
    </row>
    <row r="3185" spans="3:17" x14ac:dyDescent="0.25">
      <c r="C3185" t="s">
        <v>481</v>
      </c>
      <c r="D3185" t="s">
        <v>176</v>
      </c>
      <c r="E3185">
        <v>420663</v>
      </c>
      <c r="H3185" t="s">
        <v>2218</v>
      </c>
      <c r="K3185">
        <v>0</v>
      </c>
      <c r="M3185">
        <v>0</v>
      </c>
      <c r="O3185">
        <v>0</v>
      </c>
    </row>
    <row r="3186" spans="3:17" x14ac:dyDescent="0.25">
      <c r="C3186" t="s">
        <v>481</v>
      </c>
      <c r="D3186" t="s">
        <v>176</v>
      </c>
      <c r="E3186">
        <v>420664</v>
      </c>
      <c r="H3186" t="s">
        <v>2219</v>
      </c>
      <c r="K3186">
        <v>0</v>
      </c>
      <c r="M3186">
        <v>0</v>
      </c>
      <c r="O3186">
        <v>0</v>
      </c>
    </row>
    <row r="3187" spans="3:17" x14ac:dyDescent="0.25">
      <c r="C3187" t="s">
        <v>481</v>
      </c>
      <c r="D3187" t="s">
        <v>176</v>
      </c>
      <c r="E3187">
        <v>420665</v>
      </c>
      <c r="H3187" t="s">
        <v>2220</v>
      </c>
      <c r="K3187">
        <v>0</v>
      </c>
      <c r="M3187">
        <v>0</v>
      </c>
      <c r="O3187">
        <v>0</v>
      </c>
    </row>
    <row r="3188" spans="3:17" x14ac:dyDescent="0.25">
      <c r="C3188" t="s">
        <v>481</v>
      </c>
      <c r="D3188" t="s">
        <v>176</v>
      </c>
      <c r="E3188">
        <v>420670</v>
      </c>
      <c r="H3188" t="s">
        <v>1639</v>
      </c>
      <c r="K3188">
        <v>0</v>
      </c>
      <c r="M3188">
        <v>0</v>
      </c>
      <c r="O3188">
        <v>0</v>
      </c>
    </row>
    <row r="3189" spans="3:17" x14ac:dyDescent="0.25">
      <c r="C3189" t="s">
        <v>481</v>
      </c>
      <c r="D3189" t="s">
        <v>176</v>
      </c>
      <c r="E3189">
        <v>420671</v>
      </c>
      <c r="H3189" t="s">
        <v>1198</v>
      </c>
      <c r="K3189">
        <v>0</v>
      </c>
      <c r="M3189">
        <v>0</v>
      </c>
      <c r="O3189">
        <v>0</v>
      </c>
    </row>
    <row r="3190" spans="3:17" x14ac:dyDescent="0.25">
      <c r="C3190" t="s">
        <v>481</v>
      </c>
      <c r="D3190" t="s">
        <v>176</v>
      </c>
      <c r="E3190">
        <v>420672</v>
      </c>
      <c r="H3190" t="s">
        <v>2221</v>
      </c>
      <c r="K3190">
        <v>0</v>
      </c>
      <c r="M3190">
        <v>0</v>
      </c>
      <c r="O3190">
        <v>0</v>
      </c>
    </row>
    <row r="3191" spans="3:17" x14ac:dyDescent="0.25">
      <c r="C3191" t="s">
        <v>481</v>
      </c>
      <c r="D3191" t="s">
        <v>176</v>
      </c>
      <c r="E3191">
        <v>420673</v>
      </c>
      <c r="H3191" t="s">
        <v>2222</v>
      </c>
      <c r="K3191">
        <v>0</v>
      </c>
      <c r="M3191">
        <v>0</v>
      </c>
      <c r="O3191">
        <v>0</v>
      </c>
    </row>
    <row r="3192" spans="3:17" x14ac:dyDescent="0.25">
      <c r="C3192" t="s">
        <v>481</v>
      </c>
      <c r="D3192" t="s">
        <v>176</v>
      </c>
      <c r="E3192">
        <v>420674</v>
      </c>
      <c r="H3192" t="s">
        <v>2223</v>
      </c>
      <c r="K3192">
        <v>0</v>
      </c>
      <c r="M3192">
        <v>0</v>
      </c>
      <c r="O3192">
        <v>0</v>
      </c>
    </row>
    <row r="3193" spans="3:17" x14ac:dyDescent="0.25">
      <c r="C3193" t="s">
        <v>481</v>
      </c>
      <c r="D3193" t="s">
        <v>176</v>
      </c>
      <c r="E3193">
        <v>420675</v>
      </c>
      <c r="H3193" t="s">
        <v>2224</v>
      </c>
      <c r="K3193">
        <v>0</v>
      </c>
      <c r="M3193">
        <v>0</v>
      </c>
      <c r="O3193">
        <v>0</v>
      </c>
    </row>
    <row r="3194" spans="3:17" x14ac:dyDescent="0.25">
      <c r="C3194" t="s">
        <v>481</v>
      </c>
      <c r="D3194" t="s">
        <v>176</v>
      </c>
      <c r="E3194">
        <v>420676</v>
      </c>
      <c r="H3194" t="s">
        <v>720</v>
      </c>
      <c r="K3194" s="40">
        <v>49566.66</v>
      </c>
      <c r="M3194" s="40">
        <v>39390.720000000001</v>
      </c>
      <c r="O3194" s="40">
        <v>10175.94</v>
      </c>
      <c r="Q3194">
        <v>25.8</v>
      </c>
    </row>
    <row r="3195" spans="3:17" x14ac:dyDescent="0.25">
      <c r="C3195" t="s">
        <v>481</v>
      </c>
      <c r="D3195" t="s">
        <v>176</v>
      </c>
      <c r="E3195">
        <v>420677</v>
      </c>
      <c r="H3195" t="s">
        <v>2225</v>
      </c>
      <c r="K3195">
        <v>0</v>
      </c>
      <c r="M3195">
        <v>0</v>
      </c>
      <c r="O3195">
        <v>0</v>
      </c>
    </row>
    <row r="3196" spans="3:17" x14ac:dyDescent="0.25">
      <c r="C3196" t="s">
        <v>481</v>
      </c>
      <c r="D3196" t="s">
        <v>176</v>
      </c>
      <c r="E3196">
        <v>420900</v>
      </c>
      <c r="H3196" t="s">
        <v>721</v>
      </c>
      <c r="K3196" s="40">
        <v>-19613256.219999999</v>
      </c>
      <c r="M3196" s="40">
        <v>-15771302.470000001</v>
      </c>
      <c r="O3196" s="40">
        <v>-3841953.75</v>
      </c>
      <c r="Q3196">
        <v>-24.4</v>
      </c>
    </row>
    <row r="3197" spans="3:17" x14ac:dyDescent="0.25">
      <c r="C3197" t="s">
        <v>481</v>
      </c>
      <c r="D3197" t="s">
        <v>176</v>
      </c>
      <c r="E3197">
        <v>420901</v>
      </c>
      <c r="H3197" t="s">
        <v>2226</v>
      </c>
      <c r="K3197">
        <v>0</v>
      </c>
      <c r="M3197">
        <v>0</v>
      </c>
      <c r="O3197">
        <v>0</v>
      </c>
    </row>
    <row r="3198" spans="3:17" x14ac:dyDescent="0.25">
      <c r="C3198" t="s">
        <v>481</v>
      </c>
      <c r="D3198" t="s">
        <v>176</v>
      </c>
      <c r="E3198">
        <v>420902</v>
      </c>
      <c r="H3198" t="s">
        <v>2227</v>
      </c>
      <c r="K3198">
        <v>0</v>
      </c>
      <c r="M3198">
        <v>0</v>
      </c>
      <c r="O3198">
        <v>0</v>
      </c>
    </row>
    <row r="3199" spans="3:17" x14ac:dyDescent="0.25">
      <c r="C3199" t="s">
        <v>481</v>
      </c>
      <c r="D3199" t="s">
        <v>176</v>
      </c>
      <c r="E3199">
        <v>420903</v>
      </c>
      <c r="H3199" t="s">
        <v>2228</v>
      </c>
      <c r="K3199">
        <v>0</v>
      </c>
      <c r="M3199">
        <v>0</v>
      </c>
      <c r="O3199">
        <v>0</v>
      </c>
    </row>
    <row r="3200" spans="3:17" x14ac:dyDescent="0.25">
      <c r="C3200" t="s">
        <v>481</v>
      </c>
      <c r="D3200" t="s">
        <v>176</v>
      </c>
      <c r="E3200">
        <v>420904</v>
      </c>
      <c r="H3200" t="s">
        <v>2229</v>
      </c>
      <c r="K3200">
        <v>0</v>
      </c>
      <c r="M3200">
        <v>0</v>
      </c>
      <c r="O3200">
        <v>0</v>
      </c>
    </row>
    <row r="3201" spans="3:18" x14ac:dyDescent="0.25">
      <c r="E3201" t="s">
        <v>238</v>
      </c>
      <c r="K3201" s="40">
        <v>-25863809.690000001</v>
      </c>
      <c r="M3201" s="40">
        <v>-20718743.399999999</v>
      </c>
      <c r="O3201" s="40">
        <v>-5145066.29</v>
      </c>
      <c r="Q3201">
        <v>-24.8</v>
      </c>
      <c r="R3201" t="s">
        <v>205</v>
      </c>
    </row>
    <row r="3202" spans="3:18" x14ac:dyDescent="0.25">
      <c r="C3202" t="s">
        <v>481</v>
      </c>
      <c r="D3202" t="s">
        <v>176</v>
      </c>
      <c r="E3202">
        <v>420402</v>
      </c>
      <c r="H3202" t="s">
        <v>2230</v>
      </c>
      <c r="K3202">
        <v>0</v>
      </c>
      <c r="M3202">
        <v>0</v>
      </c>
      <c r="O3202">
        <v>0</v>
      </c>
    </row>
    <row r="3203" spans="3:18" x14ac:dyDescent="0.25">
      <c r="C3203" t="s">
        <v>481</v>
      </c>
      <c r="D3203" t="s">
        <v>176</v>
      </c>
      <c r="E3203">
        <v>420403</v>
      </c>
      <c r="H3203" t="s">
        <v>2231</v>
      </c>
      <c r="K3203">
        <v>0</v>
      </c>
      <c r="M3203">
        <v>0</v>
      </c>
      <c r="O3203">
        <v>0</v>
      </c>
    </row>
    <row r="3204" spans="3:18" x14ac:dyDescent="0.25">
      <c r="C3204" t="s">
        <v>481</v>
      </c>
      <c r="D3204" t="s">
        <v>176</v>
      </c>
      <c r="E3204">
        <v>420825</v>
      </c>
      <c r="H3204" t="s">
        <v>2232</v>
      </c>
      <c r="K3204">
        <v>0</v>
      </c>
      <c r="M3204">
        <v>0</v>
      </c>
      <c r="O3204">
        <v>0</v>
      </c>
    </row>
    <row r="3205" spans="3:18" x14ac:dyDescent="0.25">
      <c r="C3205" t="s">
        <v>481</v>
      </c>
      <c r="D3205" t="s">
        <v>176</v>
      </c>
      <c r="E3205">
        <v>420826</v>
      </c>
      <c r="H3205" t="s">
        <v>2233</v>
      </c>
      <c r="K3205">
        <v>0</v>
      </c>
      <c r="M3205">
        <v>0</v>
      </c>
      <c r="O3205">
        <v>0</v>
      </c>
    </row>
    <row r="3206" spans="3:18" x14ac:dyDescent="0.25">
      <c r="C3206" t="s">
        <v>481</v>
      </c>
      <c r="D3206" t="s">
        <v>176</v>
      </c>
      <c r="E3206">
        <v>420827</v>
      </c>
      <c r="H3206" t="s">
        <v>2234</v>
      </c>
      <c r="K3206">
        <v>0</v>
      </c>
      <c r="M3206">
        <v>0</v>
      </c>
      <c r="O3206">
        <v>0</v>
      </c>
    </row>
    <row r="3207" spans="3:18" x14ac:dyDescent="0.25">
      <c r="C3207" t="s">
        <v>481</v>
      </c>
      <c r="D3207" t="s">
        <v>176</v>
      </c>
      <c r="E3207">
        <v>420828</v>
      </c>
      <c r="H3207" t="s">
        <v>2235</v>
      </c>
      <c r="K3207">
        <v>0</v>
      </c>
      <c r="M3207">
        <v>0</v>
      </c>
      <c r="O3207">
        <v>0</v>
      </c>
    </row>
    <row r="3208" spans="3:18" x14ac:dyDescent="0.25">
      <c r="C3208" t="s">
        <v>481</v>
      </c>
      <c r="D3208" t="s">
        <v>176</v>
      </c>
      <c r="E3208">
        <v>421203</v>
      </c>
      <c r="H3208" t="s">
        <v>1653</v>
      </c>
      <c r="K3208">
        <v>0</v>
      </c>
      <c r="M3208">
        <v>0</v>
      </c>
      <c r="O3208">
        <v>0</v>
      </c>
    </row>
    <row r="3209" spans="3:18" x14ac:dyDescent="0.25">
      <c r="E3209" t="s">
        <v>1653</v>
      </c>
      <c r="K3209">
        <v>0</v>
      </c>
      <c r="M3209">
        <v>0</v>
      </c>
      <c r="O3209">
        <v>0</v>
      </c>
      <c r="R3209" t="s">
        <v>205</v>
      </c>
    </row>
    <row r="3210" spans="3:18" x14ac:dyDescent="0.25">
      <c r="C3210" t="s">
        <v>481</v>
      </c>
      <c r="D3210" t="s">
        <v>176</v>
      </c>
      <c r="E3210">
        <v>420206</v>
      </c>
      <c r="H3210" t="s">
        <v>1654</v>
      </c>
      <c r="K3210">
        <v>0</v>
      </c>
      <c r="M3210">
        <v>0</v>
      </c>
      <c r="O3210">
        <v>0</v>
      </c>
    </row>
    <row r="3211" spans="3:18" x14ac:dyDescent="0.25">
      <c r="C3211" t="s">
        <v>481</v>
      </c>
      <c r="D3211" t="s">
        <v>176</v>
      </c>
      <c r="E3211">
        <v>420209</v>
      </c>
      <c r="H3211" t="s">
        <v>2236</v>
      </c>
      <c r="K3211">
        <v>0</v>
      </c>
      <c r="M3211">
        <v>0</v>
      </c>
      <c r="O3211">
        <v>0</v>
      </c>
    </row>
    <row r="3212" spans="3:18" x14ac:dyDescent="0.25">
      <c r="E3212" t="s">
        <v>1655</v>
      </c>
      <c r="K3212">
        <v>0</v>
      </c>
      <c r="M3212">
        <v>0</v>
      </c>
      <c r="O3212">
        <v>0</v>
      </c>
      <c r="R3212" t="s">
        <v>205</v>
      </c>
    </row>
    <row r="3213" spans="3:18" x14ac:dyDescent="0.25">
      <c r="C3213" t="s">
        <v>481</v>
      </c>
      <c r="D3213" t="s">
        <v>176</v>
      </c>
      <c r="E3213">
        <v>420200</v>
      </c>
      <c r="H3213" t="s">
        <v>1656</v>
      </c>
      <c r="K3213">
        <v>0</v>
      </c>
      <c r="M3213">
        <v>0</v>
      </c>
      <c r="O3213">
        <v>0</v>
      </c>
    </row>
    <row r="3214" spans="3:18" x14ac:dyDescent="0.25">
      <c r="C3214" t="s">
        <v>481</v>
      </c>
      <c r="D3214" t="s">
        <v>176</v>
      </c>
      <c r="E3214">
        <v>420201</v>
      </c>
      <c r="H3214" t="s">
        <v>1657</v>
      </c>
      <c r="K3214">
        <v>0</v>
      </c>
      <c r="M3214">
        <v>0</v>
      </c>
      <c r="O3214">
        <v>0</v>
      </c>
    </row>
    <row r="3215" spans="3:18" x14ac:dyDescent="0.25">
      <c r="C3215" t="s">
        <v>481</v>
      </c>
      <c r="D3215" t="s">
        <v>176</v>
      </c>
      <c r="E3215">
        <v>420202</v>
      </c>
      <c r="H3215" t="s">
        <v>1658</v>
      </c>
      <c r="K3215">
        <v>0</v>
      </c>
      <c r="M3215">
        <v>0</v>
      </c>
      <c r="O3215">
        <v>0</v>
      </c>
    </row>
    <row r="3216" spans="3:18" x14ac:dyDescent="0.25">
      <c r="C3216" t="s">
        <v>481</v>
      </c>
      <c r="D3216" t="s">
        <v>176</v>
      </c>
      <c r="E3216">
        <v>420203</v>
      </c>
      <c r="H3216" t="s">
        <v>1659</v>
      </c>
      <c r="K3216">
        <v>0</v>
      </c>
      <c r="M3216">
        <v>0</v>
      </c>
      <c r="O3216">
        <v>0</v>
      </c>
    </row>
    <row r="3217" spans="3:18" x14ac:dyDescent="0.25">
      <c r="C3217" t="s">
        <v>481</v>
      </c>
      <c r="D3217" t="s">
        <v>176</v>
      </c>
      <c r="E3217">
        <v>420204</v>
      </c>
      <c r="H3217" t="s">
        <v>1660</v>
      </c>
      <c r="K3217">
        <v>0</v>
      </c>
      <c r="M3217">
        <v>0</v>
      </c>
      <c r="O3217">
        <v>0</v>
      </c>
    </row>
    <row r="3218" spans="3:18" x14ac:dyDescent="0.25">
      <c r="C3218" t="s">
        <v>481</v>
      </c>
      <c r="D3218" t="s">
        <v>176</v>
      </c>
      <c r="E3218">
        <v>420205</v>
      </c>
      <c r="H3218" t="s">
        <v>1661</v>
      </c>
      <c r="K3218">
        <v>0</v>
      </c>
      <c r="M3218">
        <v>0</v>
      </c>
      <c r="O3218">
        <v>0</v>
      </c>
    </row>
    <row r="3219" spans="3:18" x14ac:dyDescent="0.25">
      <c r="E3219" t="s">
        <v>1662</v>
      </c>
      <c r="K3219">
        <v>0</v>
      </c>
      <c r="M3219">
        <v>0</v>
      </c>
      <c r="O3219">
        <v>0</v>
      </c>
      <c r="R3219" t="s">
        <v>205</v>
      </c>
    </row>
    <row r="3220" spans="3:18" x14ac:dyDescent="0.25">
      <c r="C3220" t="s">
        <v>481</v>
      </c>
      <c r="D3220" t="s">
        <v>176</v>
      </c>
      <c r="E3220">
        <v>420100</v>
      </c>
      <c r="H3220" t="s">
        <v>722</v>
      </c>
      <c r="K3220" s="40">
        <v>-1340414.43</v>
      </c>
      <c r="M3220" s="40">
        <v>-1007347.17</v>
      </c>
      <c r="O3220" s="40">
        <v>-333067.26</v>
      </c>
      <c r="Q3220">
        <v>-33.1</v>
      </c>
    </row>
    <row r="3221" spans="3:18" x14ac:dyDescent="0.25">
      <c r="C3221" t="s">
        <v>481</v>
      </c>
      <c r="D3221" t="s">
        <v>176</v>
      </c>
      <c r="E3221">
        <v>420210</v>
      </c>
      <c r="H3221" t="s">
        <v>2237</v>
      </c>
      <c r="K3221">
        <v>0</v>
      </c>
      <c r="M3221">
        <v>0</v>
      </c>
      <c r="O3221">
        <v>0</v>
      </c>
    </row>
    <row r="3222" spans="3:18" x14ac:dyDescent="0.25">
      <c r="C3222" t="s">
        <v>481</v>
      </c>
      <c r="D3222" t="s">
        <v>176</v>
      </c>
      <c r="E3222">
        <v>420404</v>
      </c>
      <c r="H3222" t="s">
        <v>2238</v>
      </c>
      <c r="K3222">
        <v>0</v>
      </c>
      <c r="M3222">
        <v>0</v>
      </c>
      <c r="O3222">
        <v>0</v>
      </c>
    </row>
    <row r="3223" spans="3:18" x14ac:dyDescent="0.25">
      <c r="C3223" t="s">
        <v>481</v>
      </c>
      <c r="D3223" t="s">
        <v>176</v>
      </c>
      <c r="E3223">
        <v>420405</v>
      </c>
      <c r="H3223" t="s">
        <v>723</v>
      </c>
      <c r="K3223" s="40">
        <v>-11092.75</v>
      </c>
      <c r="M3223" s="40">
        <v>-11092.75</v>
      </c>
      <c r="O3223">
        <v>0</v>
      </c>
    </row>
    <row r="3224" spans="3:18" x14ac:dyDescent="0.25">
      <c r="C3224" t="s">
        <v>481</v>
      </c>
      <c r="D3224" t="s">
        <v>176</v>
      </c>
      <c r="E3224">
        <v>420406</v>
      </c>
      <c r="H3224" t="s">
        <v>2239</v>
      </c>
      <c r="K3224">
        <v>0</v>
      </c>
      <c r="M3224">
        <v>0</v>
      </c>
      <c r="O3224">
        <v>0</v>
      </c>
    </row>
    <row r="3225" spans="3:18" x14ac:dyDescent="0.25">
      <c r="C3225" t="s">
        <v>481</v>
      </c>
      <c r="D3225" t="s">
        <v>176</v>
      </c>
      <c r="E3225">
        <v>420407</v>
      </c>
      <c r="H3225" t="s">
        <v>2240</v>
      </c>
      <c r="K3225">
        <v>0</v>
      </c>
      <c r="M3225">
        <v>0</v>
      </c>
      <c r="O3225">
        <v>0</v>
      </c>
    </row>
    <row r="3226" spans="3:18" x14ac:dyDescent="0.25">
      <c r="C3226" t="s">
        <v>481</v>
      </c>
      <c r="D3226" t="s">
        <v>176</v>
      </c>
      <c r="E3226">
        <v>420501</v>
      </c>
      <c r="H3226" t="s">
        <v>1663</v>
      </c>
      <c r="K3226">
        <v>0</v>
      </c>
      <c r="M3226">
        <v>0</v>
      </c>
      <c r="O3226">
        <v>0</v>
      </c>
    </row>
    <row r="3227" spans="3:18" x14ac:dyDescent="0.25">
      <c r="E3227" t="s">
        <v>415</v>
      </c>
      <c r="K3227" s="40">
        <v>-1351507.18</v>
      </c>
      <c r="M3227" s="40">
        <v>-1018439.92</v>
      </c>
      <c r="O3227" s="40">
        <v>-333067.26</v>
      </c>
      <c r="Q3227">
        <v>-32.700000000000003</v>
      </c>
      <c r="R3227" t="s">
        <v>205</v>
      </c>
    </row>
    <row r="3228" spans="3:18" x14ac:dyDescent="0.25">
      <c r="C3228" t="s">
        <v>481</v>
      </c>
      <c r="D3228" t="s">
        <v>176</v>
      </c>
      <c r="E3228">
        <v>420254</v>
      </c>
      <c r="H3228" t="s">
        <v>724</v>
      </c>
      <c r="K3228" s="40">
        <v>-77772.740000000005</v>
      </c>
      <c r="M3228" s="40">
        <v>-77772.740000000005</v>
      </c>
      <c r="O3228">
        <v>0</v>
      </c>
    </row>
    <row r="3229" spans="3:18" x14ac:dyDescent="0.25">
      <c r="C3229" t="s">
        <v>481</v>
      </c>
      <c r="D3229" t="s">
        <v>176</v>
      </c>
      <c r="E3229">
        <v>420300</v>
      </c>
      <c r="H3229" t="s">
        <v>725</v>
      </c>
      <c r="K3229" s="40">
        <v>-13889881.880000001</v>
      </c>
      <c r="M3229" s="40">
        <v>-11017622.460000001</v>
      </c>
      <c r="O3229" s="40">
        <v>-2872259.42</v>
      </c>
      <c r="Q3229">
        <v>-26.1</v>
      </c>
    </row>
    <row r="3230" spans="3:18" x14ac:dyDescent="0.25">
      <c r="C3230" t="s">
        <v>481</v>
      </c>
      <c r="D3230" t="s">
        <v>176</v>
      </c>
      <c r="E3230">
        <v>420301</v>
      </c>
      <c r="H3230" t="s">
        <v>1668</v>
      </c>
      <c r="K3230">
        <v>0</v>
      </c>
      <c r="M3230">
        <v>0</v>
      </c>
      <c r="O3230">
        <v>0</v>
      </c>
    </row>
    <row r="3231" spans="3:18" x14ac:dyDescent="0.25">
      <c r="C3231" t="s">
        <v>481</v>
      </c>
      <c r="D3231" t="s">
        <v>176</v>
      </c>
      <c r="E3231">
        <v>420302</v>
      </c>
      <c r="H3231" t="s">
        <v>1669</v>
      </c>
      <c r="K3231">
        <v>0</v>
      </c>
      <c r="M3231">
        <v>0</v>
      </c>
      <c r="O3231">
        <v>0</v>
      </c>
    </row>
    <row r="3232" spans="3:18" x14ac:dyDescent="0.25">
      <c r="C3232" t="s">
        <v>481</v>
      </c>
      <c r="D3232" t="s">
        <v>176</v>
      </c>
      <c r="E3232">
        <v>420303</v>
      </c>
      <c r="H3232" t="s">
        <v>1670</v>
      </c>
      <c r="K3232">
        <v>0</v>
      </c>
      <c r="M3232">
        <v>0</v>
      </c>
      <c r="O3232">
        <v>0</v>
      </c>
    </row>
    <row r="3233" spans="3:18" x14ac:dyDescent="0.25">
      <c r="C3233" t="s">
        <v>481</v>
      </c>
      <c r="D3233" t="s">
        <v>176</v>
      </c>
      <c r="E3233">
        <v>420304</v>
      </c>
      <c r="H3233" t="s">
        <v>726</v>
      </c>
      <c r="K3233" s="40">
        <v>-73480.759999999995</v>
      </c>
      <c r="M3233" s="40">
        <v>-73480.759999999995</v>
      </c>
      <c r="O3233">
        <v>0</v>
      </c>
    </row>
    <row r="3234" spans="3:18" x14ac:dyDescent="0.25">
      <c r="C3234" t="s">
        <v>481</v>
      </c>
      <c r="D3234" t="s">
        <v>176</v>
      </c>
      <c r="E3234">
        <v>420305</v>
      </c>
      <c r="H3234" t="s">
        <v>727</v>
      </c>
      <c r="K3234" s="40">
        <v>-97547.47</v>
      </c>
      <c r="M3234" s="40">
        <v>-97547.47</v>
      </c>
      <c r="O3234">
        <v>0</v>
      </c>
    </row>
    <row r="3235" spans="3:18" x14ac:dyDescent="0.25">
      <c r="C3235" t="s">
        <v>481</v>
      </c>
      <c r="D3235" t="s">
        <v>176</v>
      </c>
      <c r="E3235">
        <v>420308</v>
      </c>
      <c r="H3235" t="s">
        <v>2241</v>
      </c>
      <c r="K3235">
        <v>0</v>
      </c>
      <c r="M3235">
        <v>0</v>
      </c>
      <c r="O3235">
        <v>0</v>
      </c>
    </row>
    <row r="3236" spans="3:18" x14ac:dyDescent="0.25">
      <c r="C3236" t="s">
        <v>481</v>
      </c>
      <c r="D3236" t="s">
        <v>176</v>
      </c>
      <c r="E3236">
        <v>420309</v>
      </c>
      <c r="H3236" t="s">
        <v>2242</v>
      </c>
      <c r="K3236">
        <v>0</v>
      </c>
      <c r="M3236">
        <v>0</v>
      </c>
      <c r="O3236">
        <v>0</v>
      </c>
    </row>
    <row r="3237" spans="3:18" x14ac:dyDescent="0.25">
      <c r="E3237" t="s">
        <v>728</v>
      </c>
      <c r="K3237" s="40">
        <v>-14138682.85</v>
      </c>
      <c r="M3237" s="40">
        <v>-11266423.43</v>
      </c>
      <c r="O3237" s="40">
        <v>-2872259.42</v>
      </c>
      <c r="Q3237">
        <v>-25.5</v>
      </c>
      <c r="R3237" t="s">
        <v>205</v>
      </c>
    </row>
    <row r="3238" spans="3:18" x14ac:dyDescent="0.25">
      <c r="C3238" t="s">
        <v>481</v>
      </c>
      <c r="D3238" t="s">
        <v>176</v>
      </c>
      <c r="E3238">
        <v>420400</v>
      </c>
      <c r="H3238" t="s">
        <v>1671</v>
      </c>
      <c r="K3238">
        <v>0</v>
      </c>
      <c r="M3238">
        <v>0</v>
      </c>
      <c r="O3238">
        <v>0</v>
      </c>
    </row>
    <row r="3239" spans="3:18" x14ac:dyDescent="0.25">
      <c r="C3239" t="s">
        <v>481</v>
      </c>
      <c r="D3239" t="s">
        <v>176</v>
      </c>
      <c r="E3239">
        <v>420401</v>
      </c>
      <c r="H3239" t="s">
        <v>1672</v>
      </c>
      <c r="K3239">
        <v>0</v>
      </c>
      <c r="M3239">
        <v>0</v>
      </c>
      <c r="O3239">
        <v>0</v>
      </c>
    </row>
    <row r="3240" spans="3:18" x14ac:dyDescent="0.25">
      <c r="E3240" t="s">
        <v>1673</v>
      </c>
      <c r="K3240">
        <v>0</v>
      </c>
      <c r="M3240">
        <v>0</v>
      </c>
      <c r="O3240">
        <v>0</v>
      </c>
      <c r="R3240" t="s">
        <v>205</v>
      </c>
    </row>
    <row r="3241" spans="3:18" x14ac:dyDescent="0.25">
      <c r="C3241" t="s">
        <v>481</v>
      </c>
      <c r="D3241" t="s">
        <v>176</v>
      </c>
      <c r="E3241">
        <v>420500</v>
      </c>
      <c r="H3241" t="s">
        <v>1674</v>
      </c>
      <c r="K3241">
        <v>0</v>
      </c>
      <c r="M3241">
        <v>0</v>
      </c>
      <c r="O3241">
        <v>0</v>
      </c>
    </row>
    <row r="3242" spans="3:18" x14ac:dyDescent="0.25">
      <c r="E3242" t="s">
        <v>1675</v>
      </c>
      <c r="K3242">
        <v>0</v>
      </c>
      <c r="M3242">
        <v>0</v>
      </c>
      <c r="O3242">
        <v>0</v>
      </c>
      <c r="R3242" t="s">
        <v>205</v>
      </c>
    </row>
    <row r="3243" spans="3:18" x14ac:dyDescent="0.25">
      <c r="C3243" t="s">
        <v>481</v>
      </c>
      <c r="D3243" t="s">
        <v>176</v>
      </c>
      <c r="E3243">
        <v>420207</v>
      </c>
      <c r="H3243" t="s">
        <v>729</v>
      </c>
      <c r="K3243" s="40">
        <v>-24210.23</v>
      </c>
      <c r="M3243" s="40">
        <v>-24210.23</v>
      </c>
      <c r="O3243">
        <v>0</v>
      </c>
    </row>
    <row r="3244" spans="3:18" x14ac:dyDescent="0.25">
      <c r="K3244" s="40">
        <v>-24210.23</v>
      </c>
      <c r="M3244" s="40">
        <v>-24210.23</v>
      </c>
      <c r="O3244">
        <v>0</v>
      </c>
      <c r="R3244" t="s">
        <v>205</v>
      </c>
    </row>
    <row r="3245" spans="3:18" x14ac:dyDescent="0.25">
      <c r="C3245" t="s">
        <v>481</v>
      </c>
      <c r="D3245" t="s">
        <v>176</v>
      </c>
      <c r="E3245">
        <v>420208</v>
      </c>
      <c r="H3245" t="s">
        <v>1676</v>
      </c>
      <c r="K3245">
        <v>0</v>
      </c>
      <c r="M3245">
        <v>0</v>
      </c>
      <c r="O3245">
        <v>0</v>
      </c>
    </row>
    <row r="3246" spans="3:18" x14ac:dyDescent="0.25">
      <c r="K3246">
        <v>0</v>
      </c>
      <c r="M3246">
        <v>0</v>
      </c>
      <c r="O3246">
        <v>0</v>
      </c>
      <c r="R3246" t="s">
        <v>205</v>
      </c>
    </row>
    <row r="3247" spans="3:18" x14ac:dyDescent="0.25">
      <c r="C3247" t="s">
        <v>481</v>
      </c>
      <c r="D3247" t="s">
        <v>176</v>
      </c>
      <c r="E3247">
        <v>420211</v>
      </c>
      <c r="H3247" t="s">
        <v>2243</v>
      </c>
      <c r="K3247">
        <v>0</v>
      </c>
      <c r="M3247">
        <v>0</v>
      </c>
      <c r="O3247">
        <v>0</v>
      </c>
    </row>
    <row r="3248" spans="3:18" x14ac:dyDescent="0.25">
      <c r="C3248" t="s">
        <v>481</v>
      </c>
      <c r="D3248" t="s">
        <v>176</v>
      </c>
      <c r="E3248">
        <v>420212</v>
      </c>
      <c r="H3248" t="s">
        <v>2244</v>
      </c>
      <c r="K3248">
        <v>0</v>
      </c>
      <c r="M3248">
        <v>0</v>
      </c>
      <c r="O3248">
        <v>0</v>
      </c>
    </row>
    <row r="3249" spans="3:18" x14ac:dyDescent="0.25">
      <c r="C3249" t="s">
        <v>481</v>
      </c>
      <c r="D3249" t="s">
        <v>176</v>
      </c>
      <c r="E3249">
        <v>420307</v>
      </c>
      <c r="H3249" t="s">
        <v>2245</v>
      </c>
      <c r="K3249">
        <v>0</v>
      </c>
      <c r="M3249">
        <v>0</v>
      </c>
      <c r="O3249">
        <v>0</v>
      </c>
    </row>
    <row r="3250" spans="3:18" x14ac:dyDescent="0.25">
      <c r="K3250">
        <v>0</v>
      </c>
      <c r="M3250">
        <v>0</v>
      </c>
      <c r="O3250">
        <v>0</v>
      </c>
      <c r="R3250" t="s">
        <v>205</v>
      </c>
    </row>
    <row r="3251" spans="3:18" x14ac:dyDescent="0.25">
      <c r="C3251" t="s">
        <v>481</v>
      </c>
      <c r="D3251" t="s">
        <v>176</v>
      </c>
      <c r="E3251">
        <v>420600</v>
      </c>
      <c r="H3251" t="s">
        <v>1679</v>
      </c>
      <c r="K3251">
        <v>0</v>
      </c>
      <c r="M3251">
        <v>0</v>
      </c>
      <c r="O3251">
        <v>0</v>
      </c>
    </row>
    <row r="3252" spans="3:18" x14ac:dyDescent="0.25">
      <c r="E3252" t="s">
        <v>1680</v>
      </c>
      <c r="K3252">
        <v>0</v>
      </c>
      <c r="M3252">
        <v>0</v>
      </c>
      <c r="O3252">
        <v>0</v>
      </c>
      <c r="R3252" t="s">
        <v>205</v>
      </c>
    </row>
    <row r="3253" spans="3:18" x14ac:dyDescent="0.25">
      <c r="C3253" t="s">
        <v>481</v>
      </c>
      <c r="D3253" t="s">
        <v>176</v>
      </c>
      <c r="E3253">
        <v>420502</v>
      </c>
      <c r="H3253" t="s">
        <v>2246</v>
      </c>
      <c r="K3253">
        <v>0</v>
      </c>
      <c r="M3253">
        <v>0</v>
      </c>
      <c r="O3253">
        <v>0</v>
      </c>
    </row>
    <row r="3254" spans="3:18" x14ac:dyDescent="0.25">
      <c r="C3254" t="s">
        <v>481</v>
      </c>
      <c r="D3254" t="s">
        <v>176</v>
      </c>
      <c r="E3254">
        <v>420503</v>
      </c>
      <c r="H3254" t="s">
        <v>2247</v>
      </c>
      <c r="K3254">
        <v>0</v>
      </c>
      <c r="M3254">
        <v>0</v>
      </c>
      <c r="O3254">
        <v>0</v>
      </c>
    </row>
    <row r="3255" spans="3:18" x14ac:dyDescent="0.25">
      <c r="K3255">
        <v>0</v>
      </c>
      <c r="M3255">
        <v>0</v>
      </c>
      <c r="O3255">
        <v>0</v>
      </c>
      <c r="R3255" t="s">
        <v>205</v>
      </c>
    </row>
    <row r="3256" spans="3:18" x14ac:dyDescent="0.25">
      <c r="C3256" t="s">
        <v>481</v>
      </c>
      <c r="D3256" t="s">
        <v>176</v>
      </c>
      <c r="E3256">
        <v>420820</v>
      </c>
      <c r="H3256" t="s">
        <v>1683</v>
      </c>
      <c r="K3256">
        <v>0</v>
      </c>
      <c r="M3256">
        <v>0</v>
      </c>
      <c r="O3256">
        <v>0</v>
      </c>
    </row>
    <row r="3257" spans="3:18" x14ac:dyDescent="0.25">
      <c r="C3257" t="s">
        <v>481</v>
      </c>
      <c r="D3257" t="s">
        <v>176</v>
      </c>
      <c r="E3257">
        <v>420821</v>
      </c>
      <c r="H3257" t="s">
        <v>1684</v>
      </c>
      <c r="K3257">
        <v>0</v>
      </c>
      <c r="M3257">
        <v>0</v>
      </c>
      <c r="O3257">
        <v>0</v>
      </c>
    </row>
    <row r="3258" spans="3:18" x14ac:dyDescent="0.25">
      <c r="C3258" t="s">
        <v>481</v>
      </c>
      <c r="D3258" t="s">
        <v>176</v>
      </c>
      <c r="E3258">
        <v>420822</v>
      </c>
      <c r="H3258" t="s">
        <v>1685</v>
      </c>
      <c r="K3258">
        <v>0</v>
      </c>
      <c r="M3258">
        <v>0</v>
      </c>
      <c r="O3258">
        <v>0</v>
      </c>
    </row>
    <row r="3259" spans="3:18" x14ac:dyDescent="0.25">
      <c r="C3259" t="s">
        <v>481</v>
      </c>
      <c r="D3259" t="s">
        <v>176</v>
      </c>
      <c r="E3259">
        <v>420823</v>
      </c>
      <c r="H3259" t="s">
        <v>1686</v>
      </c>
      <c r="K3259">
        <v>0</v>
      </c>
      <c r="M3259">
        <v>0</v>
      </c>
      <c r="O3259">
        <v>0</v>
      </c>
    </row>
    <row r="3260" spans="3:18" x14ac:dyDescent="0.25">
      <c r="C3260" t="s">
        <v>481</v>
      </c>
      <c r="D3260" t="s">
        <v>176</v>
      </c>
      <c r="E3260">
        <v>420824</v>
      </c>
      <c r="H3260" t="s">
        <v>2248</v>
      </c>
      <c r="K3260">
        <v>0</v>
      </c>
      <c r="M3260">
        <v>0</v>
      </c>
      <c r="O3260">
        <v>0</v>
      </c>
    </row>
    <row r="3261" spans="3:18" x14ac:dyDescent="0.25">
      <c r="E3261" t="s">
        <v>1687</v>
      </c>
      <c r="K3261">
        <v>0</v>
      </c>
      <c r="M3261">
        <v>0</v>
      </c>
      <c r="O3261">
        <v>0</v>
      </c>
      <c r="R3261" t="s">
        <v>205</v>
      </c>
    </row>
    <row r="3262" spans="3:18" x14ac:dyDescent="0.25">
      <c r="C3262" t="s">
        <v>481</v>
      </c>
      <c r="D3262" t="s">
        <v>176</v>
      </c>
      <c r="E3262">
        <v>420800</v>
      </c>
      <c r="H3262" t="s">
        <v>1688</v>
      </c>
      <c r="K3262">
        <v>0</v>
      </c>
      <c r="M3262">
        <v>0</v>
      </c>
      <c r="O3262">
        <v>0</v>
      </c>
    </row>
    <row r="3263" spans="3:18" x14ac:dyDescent="0.25">
      <c r="C3263" t="s">
        <v>481</v>
      </c>
      <c r="D3263" t="s">
        <v>176</v>
      </c>
      <c r="E3263">
        <v>420801</v>
      </c>
      <c r="H3263" t="s">
        <v>1689</v>
      </c>
      <c r="K3263">
        <v>0</v>
      </c>
      <c r="M3263">
        <v>0</v>
      </c>
      <c r="O3263">
        <v>0</v>
      </c>
    </row>
    <row r="3264" spans="3:18" x14ac:dyDescent="0.25">
      <c r="C3264" t="s">
        <v>481</v>
      </c>
      <c r="D3264" t="s">
        <v>176</v>
      </c>
      <c r="E3264">
        <v>420802</v>
      </c>
      <c r="H3264" t="s">
        <v>1690</v>
      </c>
      <c r="K3264">
        <v>0</v>
      </c>
      <c r="M3264">
        <v>0</v>
      </c>
      <c r="O3264">
        <v>0</v>
      </c>
    </row>
    <row r="3265" spans="3:18" x14ac:dyDescent="0.25">
      <c r="C3265" t="s">
        <v>481</v>
      </c>
      <c r="D3265" t="s">
        <v>176</v>
      </c>
      <c r="E3265">
        <v>420803</v>
      </c>
      <c r="H3265" t="s">
        <v>1691</v>
      </c>
      <c r="K3265">
        <v>0</v>
      </c>
      <c r="M3265">
        <v>0</v>
      </c>
      <c r="O3265">
        <v>0</v>
      </c>
    </row>
    <row r="3266" spans="3:18" x14ac:dyDescent="0.25">
      <c r="C3266" t="s">
        <v>481</v>
      </c>
      <c r="D3266" t="s">
        <v>176</v>
      </c>
      <c r="E3266">
        <v>420804</v>
      </c>
      <c r="H3266" t="s">
        <v>2249</v>
      </c>
      <c r="K3266">
        <v>0</v>
      </c>
      <c r="M3266">
        <v>0</v>
      </c>
      <c r="O3266">
        <v>0</v>
      </c>
    </row>
    <row r="3267" spans="3:18" x14ac:dyDescent="0.25">
      <c r="E3267" t="s">
        <v>1692</v>
      </c>
      <c r="K3267">
        <v>0</v>
      </c>
      <c r="M3267">
        <v>0</v>
      </c>
      <c r="O3267">
        <v>0</v>
      </c>
      <c r="R3267" t="s">
        <v>205</v>
      </c>
    </row>
    <row r="3268" spans="3:18" x14ac:dyDescent="0.25">
      <c r="C3268" t="s">
        <v>481</v>
      </c>
      <c r="D3268" t="s">
        <v>176</v>
      </c>
      <c r="E3268">
        <v>421200</v>
      </c>
      <c r="H3268" t="s">
        <v>1693</v>
      </c>
      <c r="K3268">
        <v>0</v>
      </c>
      <c r="M3268">
        <v>0</v>
      </c>
      <c r="O3268">
        <v>0</v>
      </c>
    </row>
    <row r="3269" spans="3:18" x14ac:dyDescent="0.25">
      <c r="E3269" t="s">
        <v>1694</v>
      </c>
      <c r="K3269">
        <v>0</v>
      </c>
      <c r="M3269">
        <v>0</v>
      </c>
      <c r="O3269">
        <v>0</v>
      </c>
      <c r="R3269" t="s">
        <v>205</v>
      </c>
    </row>
    <row r="3270" spans="3:18" x14ac:dyDescent="0.25">
      <c r="C3270" t="s">
        <v>481</v>
      </c>
      <c r="D3270" t="s">
        <v>176</v>
      </c>
      <c r="E3270">
        <v>430104</v>
      </c>
      <c r="H3270" t="s">
        <v>1695</v>
      </c>
      <c r="K3270">
        <v>0</v>
      </c>
      <c r="M3270">
        <v>0</v>
      </c>
      <c r="O3270">
        <v>0</v>
      </c>
    </row>
    <row r="3271" spans="3:18" x14ac:dyDescent="0.25">
      <c r="E3271" t="s">
        <v>1696</v>
      </c>
      <c r="K3271">
        <v>0</v>
      </c>
      <c r="M3271">
        <v>0</v>
      </c>
      <c r="O3271">
        <v>0</v>
      </c>
      <c r="R3271" t="s">
        <v>205</v>
      </c>
    </row>
    <row r="3272" spans="3:18" x14ac:dyDescent="0.25">
      <c r="C3272" t="s">
        <v>481</v>
      </c>
      <c r="D3272" t="s">
        <v>176</v>
      </c>
      <c r="E3272">
        <v>421400</v>
      </c>
      <c r="H3272" t="s">
        <v>1697</v>
      </c>
      <c r="K3272">
        <v>0</v>
      </c>
      <c r="M3272">
        <v>0</v>
      </c>
      <c r="O3272">
        <v>0</v>
      </c>
    </row>
    <row r="3273" spans="3:18" x14ac:dyDescent="0.25">
      <c r="C3273" t="s">
        <v>481</v>
      </c>
      <c r="D3273" t="s">
        <v>176</v>
      </c>
      <c r="E3273">
        <v>500107</v>
      </c>
      <c r="H3273" t="s">
        <v>1698</v>
      </c>
      <c r="K3273">
        <v>0</v>
      </c>
      <c r="M3273">
        <v>0</v>
      </c>
      <c r="O3273">
        <v>0</v>
      </c>
    </row>
    <row r="3274" spans="3:18" x14ac:dyDescent="0.25">
      <c r="C3274" t="s">
        <v>481</v>
      </c>
      <c r="D3274" t="s">
        <v>176</v>
      </c>
      <c r="E3274">
        <v>511310</v>
      </c>
      <c r="H3274" t="s">
        <v>2250</v>
      </c>
      <c r="K3274">
        <v>0</v>
      </c>
      <c r="M3274">
        <v>0</v>
      </c>
      <c r="O3274">
        <v>0</v>
      </c>
    </row>
    <row r="3275" spans="3:18" x14ac:dyDescent="0.25">
      <c r="C3275" t="s">
        <v>481</v>
      </c>
      <c r="D3275" t="s">
        <v>176</v>
      </c>
      <c r="E3275">
        <v>511311</v>
      </c>
      <c r="H3275" t="s">
        <v>2251</v>
      </c>
      <c r="K3275">
        <v>0</v>
      </c>
      <c r="M3275">
        <v>0</v>
      </c>
      <c r="O3275">
        <v>0</v>
      </c>
    </row>
    <row r="3276" spans="3:18" x14ac:dyDescent="0.25">
      <c r="C3276" t="s">
        <v>481</v>
      </c>
      <c r="D3276" t="s">
        <v>176</v>
      </c>
      <c r="E3276">
        <v>511312</v>
      </c>
      <c r="H3276" t="s">
        <v>2252</v>
      </c>
      <c r="K3276">
        <v>0</v>
      </c>
      <c r="M3276">
        <v>0</v>
      </c>
      <c r="O3276">
        <v>0</v>
      </c>
    </row>
    <row r="3277" spans="3:18" x14ac:dyDescent="0.25">
      <c r="C3277" t="s">
        <v>481</v>
      </c>
      <c r="D3277" t="s">
        <v>176</v>
      </c>
      <c r="E3277">
        <v>511313</v>
      </c>
      <c r="H3277" t="s">
        <v>2253</v>
      </c>
      <c r="K3277">
        <v>0</v>
      </c>
      <c r="M3277">
        <v>0</v>
      </c>
      <c r="O3277">
        <v>0</v>
      </c>
    </row>
    <row r="3278" spans="3:18" x14ac:dyDescent="0.25">
      <c r="E3278" t="s">
        <v>1699</v>
      </c>
      <c r="K3278">
        <v>0</v>
      </c>
      <c r="M3278">
        <v>0</v>
      </c>
      <c r="O3278">
        <v>0</v>
      </c>
      <c r="R3278" t="s">
        <v>205</v>
      </c>
    </row>
    <row r="3279" spans="3:18" x14ac:dyDescent="0.25">
      <c r="C3279" t="s">
        <v>481</v>
      </c>
      <c r="D3279" t="s">
        <v>176</v>
      </c>
      <c r="E3279">
        <v>421100</v>
      </c>
      <c r="H3279" t="s">
        <v>1700</v>
      </c>
      <c r="K3279">
        <v>0</v>
      </c>
      <c r="M3279">
        <v>0</v>
      </c>
      <c r="O3279">
        <v>0</v>
      </c>
    </row>
    <row r="3280" spans="3:18" x14ac:dyDescent="0.25">
      <c r="E3280" t="s">
        <v>1701</v>
      </c>
      <c r="K3280">
        <v>0</v>
      </c>
      <c r="M3280">
        <v>0</v>
      </c>
      <c r="O3280">
        <v>0</v>
      </c>
      <c r="R3280" t="s">
        <v>205</v>
      </c>
    </row>
    <row r="3281" spans="3:18" x14ac:dyDescent="0.25">
      <c r="C3281" t="s">
        <v>481</v>
      </c>
      <c r="D3281" t="s">
        <v>176</v>
      </c>
      <c r="E3281">
        <v>421300</v>
      </c>
      <c r="H3281" t="s">
        <v>1702</v>
      </c>
      <c r="K3281">
        <v>0</v>
      </c>
      <c r="M3281">
        <v>0</v>
      </c>
      <c r="O3281">
        <v>0</v>
      </c>
    </row>
    <row r="3282" spans="3:18" x14ac:dyDescent="0.25">
      <c r="C3282" t="s">
        <v>481</v>
      </c>
      <c r="D3282" t="s">
        <v>176</v>
      </c>
      <c r="E3282">
        <v>421301</v>
      </c>
      <c r="H3282" t="s">
        <v>2254</v>
      </c>
      <c r="K3282">
        <v>0</v>
      </c>
      <c r="M3282">
        <v>0</v>
      </c>
      <c r="O3282">
        <v>0</v>
      </c>
    </row>
    <row r="3283" spans="3:18" x14ac:dyDescent="0.25">
      <c r="C3283" t="s">
        <v>481</v>
      </c>
      <c r="D3283" t="s">
        <v>176</v>
      </c>
      <c r="E3283">
        <v>421302</v>
      </c>
      <c r="H3283" t="s">
        <v>730</v>
      </c>
      <c r="K3283" s="40">
        <v>-7669</v>
      </c>
      <c r="M3283" s="40">
        <v>-5506</v>
      </c>
      <c r="O3283" s="40">
        <v>-2163</v>
      </c>
      <c r="Q3283">
        <v>-39.299999999999997</v>
      </c>
    </row>
    <row r="3284" spans="3:18" x14ac:dyDescent="0.25">
      <c r="E3284" t="s">
        <v>731</v>
      </c>
      <c r="K3284" s="40">
        <v>-7669</v>
      </c>
      <c r="M3284" s="40">
        <v>-5506</v>
      </c>
      <c r="O3284" s="40">
        <v>-2163</v>
      </c>
      <c r="Q3284">
        <v>-39.299999999999997</v>
      </c>
      <c r="R3284" t="s">
        <v>205</v>
      </c>
    </row>
    <row r="3285" spans="3:18" x14ac:dyDescent="0.25">
      <c r="C3285" t="s">
        <v>481</v>
      </c>
      <c r="D3285" t="s">
        <v>176</v>
      </c>
      <c r="E3285">
        <v>420608</v>
      </c>
      <c r="H3285" t="s">
        <v>732</v>
      </c>
      <c r="K3285">
        <v>-886.54</v>
      </c>
      <c r="M3285">
        <v>-737.37</v>
      </c>
      <c r="O3285">
        <v>-149.16999999999999</v>
      </c>
      <c r="Q3285">
        <v>-20.2</v>
      </c>
    </row>
    <row r="3286" spans="3:18" x14ac:dyDescent="0.25">
      <c r="C3286" t="s">
        <v>481</v>
      </c>
      <c r="D3286" t="s">
        <v>176</v>
      </c>
      <c r="E3286">
        <v>420609</v>
      </c>
      <c r="H3286" t="s">
        <v>733</v>
      </c>
      <c r="K3286" s="40">
        <v>-134903.82999999999</v>
      </c>
      <c r="M3286" s="40">
        <v>-134903.82999999999</v>
      </c>
      <c r="O3286">
        <v>0</v>
      </c>
    </row>
    <row r="3287" spans="3:18" x14ac:dyDescent="0.25">
      <c r="C3287" t="s">
        <v>481</v>
      </c>
      <c r="D3287" t="s">
        <v>176</v>
      </c>
      <c r="E3287">
        <v>420615</v>
      </c>
      <c r="H3287" t="s">
        <v>2255</v>
      </c>
      <c r="K3287">
        <v>0</v>
      </c>
      <c r="M3287">
        <v>0</v>
      </c>
      <c r="O3287">
        <v>0</v>
      </c>
    </row>
    <row r="3288" spans="3:18" x14ac:dyDescent="0.25">
      <c r="C3288" t="s">
        <v>481</v>
      </c>
      <c r="D3288" t="s">
        <v>176</v>
      </c>
      <c r="E3288">
        <v>420701</v>
      </c>
      <c r="H3288" t="s">
        <v>1703</v>
      </c>
      <c r="K3288">
        <v>0</v>
      </c>
      <c r="M3288">
        <v>0</v>
      </c>
      <c r="O3288">
        <v>0</v>
      </c>
    </row>
    <row r="3289" spans="3:18" x14ac:dyDescent="0.25">
      <c r="C3289" t="s">
        <v>481</v>
      </c>
      <c r="D3289" t="s">
        <v>176</v>
      </c>
      <c r="E3289">
        <v>420702</v>
      </c>
      <c r="H3289" t="s">
        <v>734</v>
      </c>
      <c r="K3289" s="40">
        <v>-3721.46</v>
      </c>
      <c r="M3289" s="40">
        <v>-2995.73</v>
      </c>
      <c r="O3289">
        <v>-725.73</v>
      </c>
      <c r="Q3289">
        <v>-24.2</v>
      </c>
    </row>
    <row r="3290" spans="3:18" x14ac:dyDescent="0.25">
      <c r="C3290" t="s">
        <v>481</v>
      </c>
      <c r="D3290" t="s">
        <v>176</v>
      </c>
      <c r="E3290">
        <v>420703</v>
      </c>
      <c r="H3290" t="s">
        <v>1704</v>
      </c>
      <c r="K3290">
        <v>0</v>
      </c>
      <c r="M3290">
        <v>0</v>
      </c>
      <c r="O3290">
        <v>0</v>
      </c>
    </row>
    <row r="3291" spans="3:18" x14ac:dyDescent="0.25">
      <c r="C3291" t="s">
        <v>481</v>
      </c>
      <c r="D3291" t="s">
        <v>176</v>
      </c>
      <c r="E3291">
        <v>420704</v>
      </c>
      <c r="H3291" t="s">
        <v>735</v>
      </c>
      <c r="K3291" s="40">
        <v>-40696785.659999996</v>
      </c>
      <c r="M3291" s="40">
        <v>-27903670.899999999</v>
      </c>
      <c r="O3291" s="40">
        <v>-12793114.76</v>
      </c>
      <c r="Q3291">
        <v>-45.8</v>
      </c>
    </row>
    <row r="3292" spans="3:18" x14ac:dyDescent="0.25">
      <c r="C3292" t="s">
        <v>481</v>
      </c>
      <c r="D3292" t="s">
        <v>176</v>
      </c>
      <c r="E3292">
        <v>420705</v>
      </c>
      <c r="H3292" t="s">
        <v>736</v>
      </c>
      <c r="K3292">
        <v>-68.349999999999994</v>
      </c>
      <c r="M3292">
        <v>-55.95</v>
      </c>
      <c r="O3292">
        <v>-12.4</v>
      </c>
      <c r="Q3292">
        <v>-22.2</v>
      </c>
    </row>
    <row r="3293" spans="3:18" x14ac:dyDescent="0.25">
      <c r="C3293" t="s">
        <v>481</v>
      </c>
      <c r="D3293" t="s">
        <v>176</v>
      </c>
      <c r="E3293">
        <v>420706</v>
      </c>
      <c r="H3293" t="s">
        <v>1705</v>
      </c>
      <c r="K3293">
        <v>0</v>
      </c>
      <c r="M3293">
        <v>0</v>
      </c>
      <c r="O3293">
        <v>0</v>
      </c>
    </row>
    <row r="3294" spans="3:18" x14ac:dyDescent="0.25">
      <c r="C3294" t="s">
        <v>481</v>
      </c>
      <c r="D3294" t="s">
        <v>176</v>
      </c>
      <c r="E3294">
        <v>420707</v>
      </c>
      <c r="H3294" t="s">
        <v>1706</v>
      </c>
      <c r="K3294">
        <v>0</v>
      </c>
      <c r="M3294">
        <v>0</v>
      </c>
      <c r="O3294">
        <v>0</v>
      </c>
    </row>
    <row r="3295" spans="3:18" x14ac:dyDescent="0.25">
      <c r="C3295" t="s">
        <v>481</v>
      </c>
      <c r="D3295" t="s">
        <v>176</v>
      </c>
      <c r="E3295">
        <v>420708</v>
      </c>
      <c r="H3295" t="s">
        <v>1707</v>
      </c>
      <c r="K3295">
        <v>0</v>
      </c>
      <c r="M3295">
        <v>0</v>
      </c>
      <c r="O3295">
        <v>0</v>
      </c>
    </row>
    <row r="3296" spans="3:18" x14ac:dyDescent="0.25">
      <c r="C3296" t="s">
        <v>481</v>
      </c>
      <c r="D3296" t="s">
        <v>176</v>
      </c>
      <c r="E3296">
        <v>420711</v>
      </c>
      <c r="H3296" t="s">
        <v>1708</v>
      </c>
      <c r="K3296">
        <v>0</v>
      </c>
      <c r="M3296">
        <v>0</v>
      </c>
      <c r="O3296">
        <v>0</v>
      </c>
    </row>
    <row r="3297" spans="3:17" x14ac:dyDescent="0.25">
      <c r="C3297" t="s">
        <v>481</v>
      </c>
      <c r="D3297" t="s">
        <v>176</v>
      </c>
      <c r="E3297">
        <v>420727</v>
      </c>
      <c r="H3297" t="s">
        <v>737</v>
      </c>
      <c r="K3297" s="40">
        <v>-13319.76</v>
      </c>
      <c r="M3297" s="40">
        <v>-9909.31</v>
      </c>
      <c r="O3297" s="40">
        <v>-3410.45</v>
      </c>
      <c r="Q3297">
        <v>-34.4</v>
      </c>
    </row>
    <row r="3298" spans="3:17" x14ac:dyDescent="0.25">
      <c r="C3298" t="s">
        <v>481</v>
      </c>
      <c r="D3298" t="s">
        <v>176</v>
      </c>
      <c r="E3298">
        <v>420728</v>
      </c>
      <c r="H3298" t="s">
        <v>2256</v>
      </c>
      <c r="K3298">
        <v>0</v>
      </c>
      <c r="M3298">
        <v>0</v>
      </c>
      <c r="O3298">
        <v>0</v>
      </c>
    </row>
    <row r="3299" spans="3:17" x14ac:dyDescent="0.25">
      <c r="C3299" t="s">
        <v>481</v>
      </c>
      <c r="D3299" t="s">
        <v>176</v>
      </c>
      <c r="E3299">
        <v>420729</v>
      </c>
      <c r="H3299" t="s">
        <v>2257</v>
      </c>
      <c r="K3299">
        <v>0</v>
      </c>
      <c r="M3299">
        <v>0</v>
      </c>
      <c r="O3299">
        <v>0</v>
      </c>
    </row>
    <row r="3300" spans="3:17" x14ac:dyDescent="0.25">
      <c r="C3300" t="s">
        <v>481</v>
      </c>
      <c r="D3300" t="s">
        <v>176</v>
      </c>
      <c r="E3300">
        <v>420731</v>
      </c>
      <c r="H3300" t="s">
        <v>2258</v>
      </c>
      <c r="K3300">
        <v>0</v>
      </c>
      <c r="M3300">
        <v>0</v>
      </c>
      <c r="O3300">
        <v>0</v>
      </c>
    </row>
    <row r="3301" spans="3:17" x14ac:dyDescent="0.25">
      <c r="C3301" t="s">
        <v>481</v>
      </c>
      <c r="D3301" t="s">
        <v>176</v>
      </c>
      <c r="E3301">
        <v>420732</v>
      </c>
      <c r="H3301" t="s">
        <v>2259</v>
      </c>
      <c r="K3301">
        <v>0</v>
      </c>
      <c r="M3301">
        <v>0</v>
      </c>
      <c r="O3301">
        <v>0</v>
      </c>
    </row>
    <row r="3302" spans="3:17" x14ac:dyDescent="0.25">
      <c r="C3302" t="s">
        <v>481</v>
      </c>
      <c r="D3302" t="s">
        <v>176</v>
      </c>
      <c r="E3302">
        <v>420749</v>
      </c>
      <c r="H3302" t="s">
        <v>2260</v>
      </c>
      <c r="K3302">
        <v>0</v>
      </c>
      <c r="M3302">
        <v>0</v>
      </c>
      <c r="O3302">
        <v>0</v>
      </c>
    </row>
    <row r="3303" spans="3:17" x14ac:dyDescent="0.25">
      <c r="C3303" t="s">
        <v>481</v>
      </c>
      <c r="D3303" t="s">
        <v>176</v>
      </c>
      <c r="E3303">
        <v>420750</v>
      </c>
      <c r="H3303" t="s">
        <v>738</v>
      </c>
      <c r="K3303" s="40">
        <v>686681.67</v>
      </c>
      <c r="M3303" s="40">
        <v>725781.67</v>
      </c>
      <c r="O3303" s="40">
        <v>-39100</v>
      </c>
      <c r="Q3303">
        <v>-5.4</v>
      </c>
    </row>
    <row r="3304" spans="3:17" x14ac:dyDescent="0.25">
      <c r="C3304" t="s">
        <v>481</v>
      </c>
      <c r="D3304" t="s">
        <v>176</v>
      </c>
      <c r="E3304">
        <v>420751</v>
      </c>
      <c r="H3304" t="s">
        <v>2261</v>
      </c>
      <c r="K3304">
        <v>0</v>
      </c>
      <c r="M3304">
        <v>0</v>
      </c>
      <c r="O3304">
        <v>0</v>
      </c>
    </row>
    <row r="3305" spans="3:17" x14ac:dyDescent="0.25">
      <c r="C3305" t="s">
        <v>481</v>
      </c>
      <c r="D3305" t="s">
        <v>176</v>
      </c>
      <c r="E3305">
        <v>420910</v>
      </c>
      <c r="H3305" t="s">
        <v>739</v>
      </c>
      <c r="K3305" s="40">
        <v>38082609.229999997</v>
      </c>
      <c r="M3305" s="40">
        <v>52713260.619999997</v>
      </c>
      <c r="O3305" s="40">
        <v>-14630651.390000001</v>
      </c>
      <c r="Q3305">
        <v>-27.8</v>
      </c>
    </row>
    <row r="3306" spans="3:17" x14ac:dyDescent="0.25">
      <c r="C3306" t="s">
        <v>481</v>
      </c>
      <c r="D3306" t="s">
        <v>176</v>
      </c>
      <c r="E3306">
        <v>420911</v>
      </c>
      <c r="H3306" t="s">
        <v>2262</v>
      </c>
      <c r="K3306">
        <v>0</v>
      </c>
      <c r="M3306">
        <v>0</v>
      </c>
      <c r="O3306">
        <v>0</v>
      </c>
    </row>
    <row r="3307" spans="3:17" x14ac:dyDescent="0.25">
      <c r="C3307" t="s">
        <v>481</v>
      </c>
      <c r="D3307" t="s">
        <v>176</v>
      </c>
      <c r="E3307">
        <v>420912</v>
      </c>
      <c r="H3307" t="s">
        <v>2263</v>
      </c>
      <c r="K3307">
        <v>0</v>
      </c>
      <c r="M3307">
        <v>0</v>
      </c>
      <c r="O3307">
        <v>0</v>
      </c>
    </row>
    <row r="3308" spans="3:17" x14ac:dyDescent="0.25">
      <c r="C3308" t="s">
        <v>481</v>
      </c>
      <c r="D3308" t="s">
        <v>176</v>
      </c>
      <c r="E3308">
        <v>500114</v>
      </c>
      <c r="H3308" t="s">
        <v>740</v>
      </c>
      <c r="K3308" s="40">
        <v>44447670.829999998</v>
      </c>
      <c r="M3308" s="40">
        <v>37698497.740000002</v>
      </c>
      <c r="O3308" s="40">
        <v>6749173.0899999999</v>
      </c>
      <c r="Q3308">
        <v>17.899999999999999</v>
      </c>
    </row>
    <row r="3309" spans="3:17" x14ac:dyDescent="0.25">
      <c r="C3309" t="s">
        <v>481</v>
      </c>
      <c r="D3309" t="s">
        <v>176</v>
      </c>
      <c r="E3309">
        <v>500115</v>
      </c>
      <c r="H3309" t="s">
        <v>2264</v>
      </c>
      <c r="K3309">
        <v>0</v>
      </c>
      <c r="M3309">
        <v>0</v>
      </c>
      <c r="O3309">
        <v>0</v>
      </c>
    </row>
    <row r="3310" spans="3:17" x14ac:dyDescent="0.25">
      <c r="C3310" t="s">
        <v>481</v>
      </c>
      <c r="D3310" t="s">
        <v>176</v>
      </c>
      <c r="E3310">
        <v>540007</v>
      </c>
      <c r="H3310" t="s">
        <v>741</v>
      </c>
      <c r="K3310" s="40">
        <v>1278033.43</v>
      </c>
      <c r="M3310" s="40">
        <v>2178333.66</v>
      </c>
      <c r="O3310" s="40">
        <v>-900300.23</v>
      </c>
      <c r="Q3310">
        <v>-41.3</v>
      </c>
    </row>
    <row r="3311" spans="3:17" x14ac:dyDescent="0.25">
      <c r="C3311" t="s">
        <v>481</v>
      </c>
      <c r="D3311" t="s">
        <v>176</v>
      </c>
      <c r="E3311">
        <v>540008</v>
      </c>
      <c r="H3311" t="s">
        <v>2265</v>
      </c>
      <c r="K3311">
        <v>0</v>
      </c>
      <c r="M3311">
        <v>0</v>
      </c>
      <c r="O3311">
        <v>0</v>
      </c>
    </row>
    <row r="3312" spans="3:17" x14ac:dyDescent="0.25">
      <c r="C3312" t="s">
        <v>481</v>
      </c>
      <c r="D3312" t="s">
        <v>176</v>
      </c>
      <c r="E3312">
        <v>540009</v>
      </c>
      <c r="H3312" t="s">
        <v>742</v>
      </c>
      <c r="K3312" s="40">
        <v>91332.6</v>
      </c>
      <c r="M3312" s="40">
        <v>73066.080000000002</v>
      </c>
      <c r="O3312" s="40">
        <v>18266.52</v>
      </c>
      <c r="Q3312">
        <v>25</v>
      </c>
    </row>
    <row r="3313" spans="3:18" x14ac:dyDescent="0.25">
      <c r="C3313" t="s">
        <v>481</v>
      </c>
      <c r="D3313" t="s">
        <v>176</v>
      </c>
      <c r="E3313">
        <v>540014</v>
      </c>
      <c r="H3313" t="s">
        <v>2266</v>
      </c>
      <c r="K3313">
        <v>0</v>
      </c>
      <c r="M3313">
        <v>0</v>
      </c>
      <c r="O3313">
        <v>0</v>
      </c>
    </row>
    <row r="3314" spans="3:18" x14ac:dyDescent="0.25">
      <c r="C3314" t="s">
        <v>481</v>
      </c>
      <c r="D3314" t="s">
        <v>176</v>
      </c>
      <c r="E3314">
        <v>540017</v>
      </c>
      <c r="H3314" t="s">
        <v>2267</v>
      </c>
      <c r="K3314">
        <v>0</v>
      </c>
      <c r="M3314">
        <v>0</v>
      </c>
      <c r="O3314">
        <v>0</v>
      </c>
    </row>
    <row r="3315" spans="3:18" x14ac:dyDescent="0.25">
      <c r="E3315" t="s">
        <v>417</v>
      </c>
      <c r="K3315" s="40">
        <v>43736642.159999996</v>
      </c>
      <c r="M3315" s="40">
        <v>65336666.68</v>
      </c>
      <c r="O3315" s="40">
        <v>-21600024.52</v>
      </c>
      <c r="Q3315">
        <v>-33.1</v>
      </c>
      <c r="R3315" t="s">
        <v>205</v>
      </c>
    </row>
    <row r="3316" spans="3:18" x14ac:dyDescent="0.25">
      <c r="E3316" t="s">
        <v>418</v>
      </c>
      <c r="K3316" s="40">
        <v>2350763.21</v>
      </c>
      <c r="M3316" s="40">
        <v>32303343.699999999</v>
      </c>
      <c r="O3316" s="40">
        <v>-29952580.489999998</v>
      </c>
      <c r="Q3316">
        <v>-92.7</v>
      </c>
      <c r="R3316" t="s">
        <v>201</v>
      </c>
    </row>
    <row r="3317" spans="3:18" x14ac:dyDescent="0.25">
      <c r="C3317" t="s">
        <v>481</v>
      </c>
      <c r="D3317" t="s">
        <v>176</v>
      </c>
      <c r="E3317">
        <v>510156</v>
      </c>
      <c r="H3317" t="s">
        <v>743</v>
      </c>
      <c r="K3317" s="40">
        <v>107850.06</v>
      </c>
      <c r="M3317" s="40">
        <v>83306.55</v>
      </c>
      <c r="O3317" s="40">
        <v>24543.51</v>
      </c>
      <c r="Q3317">
        <v>29.5</v>
      </c>
    </row>
    <row r="3318" spans="3:18" x14ac:dyDescent="0.25">
      <c r="K3318" s="40">
        <v>107850.06</v>
      </c>
      <c r="M3318" s="40">
        <v>83306.55</v>
      </c>
      <c r="O3318" s="40">
        <v>24543.51</v>
      </c>
      <c r="Q3318">
        <v>29.5</v>
      </c>
      <c r="R3318" t="s">
        <v>205</v>
      </c>
    </row>
    <row r="3319" spans="3:18" x14ac:dyDescent="0.25">
      <c r="E3319" t="s">
        <v>419</v>
      </c>
    </row>
    <row r="3320" spans="3:18" x14ac:dyDescent="0.25">
      <c r="C3320" t="s">
        <v>481</v>
      </c>
      <c r="D3320" t="s">
        <v>176</v>
      </c>
      <c r="E3320">
        <v>510100</v>
      </c>
      <c r="H3320" t="s">
        <v>744</v>
      </c>
      <c r="K3320" s="40">
        <v>15822530.76</v>
      </c>
      <c r="M3320" s="40">
        <v>12675225.689999999</v>
      </c>
      <c r="O3320" s="40">
        <v>3147305.07</v>
      </c>
      <c r="Q3320">
        <v>24.8</v>
      </c>
    </row>
    <row r="3321" spans="3:18" x14ac:dyDescent="0.25">
      <c r="C3321" t="s">
        <v>481</v>
      </c>
      <c r="D3321" t="s">
        <v>176</v>
      </c>
      <c r="E3321">
        <v>510101</v>
      </c>
      <c r="H3321" t="s">
        <v>745</v>
      </c>
      <c r="K3321" s="40">
        <v>2689727</v>
      </c>
      <c r="M3321" s="40">
        <v>2153205</v>
      </c>
      <c r="O3321" s="40">
        <v>536522</v>
      </c>
      <c r="Q3321">
        <v>24.9</v>
      </c>
    </row>
    <row r="3322" spans="3:18" x14ac:dyDescent="0.25">
      <c r="C3322" t="s">
        <v>481</v>
      </c>
      <c r="D3322" t="s">
        <v>176</v>
      </c>
      <c r="E3322">
        <v>510102</v>
      </c>
      <c r="H3322" t="s">
        <v>746</v>
      </c>
      <c r="K3322" s="40">
        <v>152153.35</v>
      </c>
      <c r="M3322" s="40">
        <v>121324.15</v>
      </c>
      <c r="O3322" s="40">
        <v>30829.200000000001</v>
      </c>
      <c r="Q3322">
        <v>25.4</v>
      </c>
    </row>
    <row r="3323" spans="3:18" x14ac:dyDescent="0.25">
      <c r="C3323" t="s">
        <v>481</v>
      </c>
      <c r="D3323" t="s">
        <v>176</v>
      </c>
      <c r="E3323">
        <v>510103</v>
      </c>
      <c r="H3323" t="s">
        <v>747</v>
      </c>
      <c r="K3323" s="40">
        <v>2500000</v>
      </c>
      <c r="M3323" s="40">
        <v>2000000</v>
      </c>
      <c r="O3323" s="40">
        <v>500000</v>
      </c>
      <c r="Q3323">
        <v>25</v>
      </c>
    </row>
    <row r="3324" spans="3:18" x14ac:dyDescent="0.25">
      <c r="C3324" t="s">
        <v>481</v>
      </c>
      <c r="D3324" t="s">
        <v>176</v>
      </c>
      <c r="E3324">
        <v>510104</v>
      </c>
      <c r="H3324" t="s">
        <v>748</v>
      </c>
      <c r="K3324" s="40">
        <v>22950</v>
      </c>
      <c r="M3324" s="40">
        <v>18360</v>
      </c>
      <c r="O3324" s="40">
        <v>4590</v>
      </c>
      <c r="Q3324">
        <v>25</v>
      </c>
    </row>
    <row r="3325" spans="3:18" x14ac:dyDescent="0.25">
      <c r="C3325" t="s">
        <v>481</v>
      </c>
      <c r="D3325" t="s">
        <v>176</v>
      </c>
      <c r="E3325">
        <v>510105</v>
      </c>
      <c r="H3325" t="s">
        <v>749</v>
      </c>
      <c r="K3325" s="40">
        <v>4543.8500000000004</v>
      </c>
      <c r="M3325" s="40">
        <v>6777.61</v>
      </c>
      <c r="O3325" s="40">
        <v>-2233.7600000000002</v>
      </c>
      <c r="Q3325">
        <v>-33</v>
      </c>
    </row>
    <row r="3326" spans="3:18" x14ac:dyDescent="0.25">
      <c r="C3326" t="s">
        <v>481</v>
      </c>
      <c r="D3326" t="s">
        <v>176</v>
      </c>
      <c r="E3326">
        <v>510107</v>
      </c>
      <c r="H3326" t="s">
        <v>1717</v>
      </c>
      <c r="K3326">
        <v>0</v>
      </c>
      <c r="M3326">
        <v>0</v>
      </c>
      <c r="O3326">
        <v>0</v>
      </c>
    </row>
    <row r="3327" spans="3:18" x14ac:dyDescent="0.25">
      <c r="C3327" t="s">
        <v>481</v>
      </c>
      <c r="D3327" t="s">
        <v>176</v>
      </c>
      <c r="E3327">
        <v>510108</v>
      </c>
      <c r="H3327" t="s">
        <v>750</v>
      </c>
      <c r="K3327" s="40">
        <v>10198</v>
      </c>
      <c r="M3327" s="40">
        <v>6199</v>
      </c>
      <c r="O3327" s="40">
        <v>3999</v>
      </c>
      <c r="Q3327">
        <v>64.5</v>
      </c>
    </row>
    <row r="3328" spans="3:18" x14ac:dyDescent="0.25">
      <c r="C3328" t="s">
        <v>481</v>
      </c>
      <c r="D3328" t="s">
        <v>176</v>
      </c>
      <c r="E3328">
        <v>510109</v>
      </c>
      <c r="H3328" t="s">
        <v>751</v>
      </c>
      <c r="K3328" s="40">
        <v>77991.360000000001</v>
      </c>
      <c r="M3328" s="40">
        <v>67491.360000000001</v>
      </c>
      <c r="O3328" s="40">
        <v>10500</v>
      </c>
      <c r="Q3328">
        <v>15.6</v>
      </c>
    </row>
    <row r="3329" spans="3:17" x14ac:dyDescent="0.25">
      <c r="C3329" t="s">
        <v>481</v>
      </c>
      <c r="D3329" t="s">
        <v>176</v>
      </c>
      <c r="E3329">
        <v>510110</v>
      </c>
      <c r="H3329" t="s">
        <v>426</v>
      </c>
      <c r="K3329" s="40">
        <v>6000</v>
      </c>
      <c r="M3329" s="40">
        <v>1000</v>
      </c>
      <c r="O3329" s="40">
        <v>5000</v>
      </c>
      <c r="Q3329">
        <v>500</v>
      </c>
    </row>
    <row r="3330" spans="3:17" x14ac:dyDescent="0.25">
      <c r="C3330" t="s">
        <v>481</v>
      </c>
      <c r="D3330" t="s">
        <v>176</v>
      </c>
      <c r="E3330">
        <v>510111</v>
      </c>
      <c r="H3330" t="s">
        <v>1718</v>
      </c>
      <c r="K3330">
        <v>0</v>
      </c>
      <c r="M3330">
        <v>0</v>
      </c>
      <c r="O3330">
        <v>0</v>
      </c>
    </row>
    <row r="3331" spans="3:17" x14ac:dyDescent="0.25">
      <c r="C3331" t="s">
        <v>481</v>
      </c>
      <c r="D3331" t="s">
        <v>176</v>
      </c>
      <c r="E3331">
        <v>510112</v>
      </c>
      <c r="H3331" t="s">
        <v>1719</v>
      </c>
      <c r="K3331">
        <v>0</v>
      </c>
      <c r="M3331">
        <v>0</v>
      </c>
      <c r="O3331">
        <v>0</v>
      </c>
    </row>
    <row r="3332" spans="3:17" x14ac:dyDescent="0.25">
      <c r="C3332" t="s">
        <v>481</v>
      </c>
      <c r="D3332" t="s">
        <v>176</v>
      </c>
      <c r="E3332">
        <v>510113</v>
      </c>
      <c r="H3332" t="s">
        <v>752</v>
      </c>
      <c r="K3332" s="40">
        <v>98880.72</v>
      </c>
      <c r="M3332" s="40">
        <v>76471.06</v>
      </c>
      <c r="O3332" s="40">
        <v>22409.66</v>
      </c>
      <c r="Q3332">
        <v>29.3</v>
      </c>
    </row>
    <row r="3333" spans="3:17" x14ac:dyDescent="0.25">
      <c r="C3333" t="s">
        <v>481</v>
      </c>
      <c r="D3333" t="s">
        <v>176</v>
      </c>
      <c r="E3333">
        <v>510114</v>
      </c>
      <c r="H3333" t="s">
        <v>753</v>
      </c>
      <c r="K3333" s="40">
        <v>175521.1</v>
      </c>
      <c r="M3333" s="40">
        <v>117027.1</v>
      </c>
      <c r="O3333" s="40">
        <v>58494</v>
      </c>
      <c r="Q3333">
        <v>50</v>
      </c>
    </row>
    <row r="3334" spans="3:17" x14ac:dyDescent="0.25">
      <c r="C3334" t="s">
        <v>481</v>
      </c>
      <c r="D3334" t="s">
        <v>176</v>
      </c>
      <c r="E3334">
        <v>510115</v>
      </c>
      <c r="H3334" t="s">
        <v>754</v>
      </c>
      <c r="K3334" s="40">
        <v>566226.36</v>
      </c>
      <c r="M3334" s="40">
        <v>451726.36</v>
      </c>
      <c r="O3334" s="40">
        <v>114500</v>
      </c>
      <c r="Q3334">
        <v>25.3</v>
      </c>
    </row>
    <row r="3335" spans="3:17" x14ac:dyDescent="0.25">
      <c r="C3335" t="s">
        <v>481</v>
      </c>
      <c r="D3335" t="s">
        <v>176</v>
      </c>
      <c r="E3335">
        <v>510116</v>
      </c>
      <c r="H3335" t="s">
        <v>755</v>
      </c>
      <c r="K3335" s="40">
        <v>78090.73</v>
      </c>
      <c r="M3335" s="40">
        <v>57862.39</v>
      </c>
      <c r="O3335" s="40">
        <v>20228.34</v>
      </c>
      <c r="Q3335">
        <v>35</v>
      </c>
    </row>
    <row r="3336" spans="3:17" x14ac:dyDescent="0.25">
      <c r="C3336" t="s">
        <v>481</v>
      </c>
      <c r="D3336" t="s">
        <v>176</v>
      </c>
      <c r="E3336">
        <v>510118</v>
      </c>
      <c r="H3336" t="s">
        <v>756</v>
      </c>
      <c r="K3336" s="40">
        <v>153670.28</v>
      </c>
      <c r="M3336" s="40">
        <v>112997.69</v>
      </c>
      <c r="O3336" s="40">
        <v>40672.589999999997</v>
      </c>
      <c r="Q3336">
        <v>36</v>
      </c>
    </row>
    <row r="3337" spans="3:17" x14ac:dyDescent="0.25">
      <c r="C3337" t="s">
        <v>481</v>
      </c>
      <c r="D3337" t="s">
        <v>176</v>
      </c>
      <c r="E3337">
        <v>510119</v>
      </c>
      <c r="H3337" t="s">
        <v>425</v>
      </c>
      <c r="K3337" s="40">
        <v>139161.07999999999</v>
      </c>
      <c r="M3337" s="40">
        <v>119688.47</v>
      </c>
      <c r="O3337" s="40">
        <v>19472.61</v>
      </c>
      <c r="Q3337">
        <v>16.3</v>
      </c>
    </row>
    <row r="3338" spans="3:17" x14ac:dyDescent="0.25">
      <c r="C3338" t="s">
        <v>481</v>
      </c>
      <c r="D3338" t="s">
        <v>176</v>
      </c>
      <c r="E3338">
        <v>510120</v>
      </c>
      <c r="H3338" t="s">
        <v>757</v>
      </c>
      <c r="K3338" s="40">
        <v>11162.17</v>
      </c>
      <c r="M3338" s="40">
        <v>10473.780000000001</v>
      </c>
      <c r="O3338">
        <v>688.39</v>
      </c>
      <c r="Q3338">
        <v>6.6</v>
      </c>
    </row>
    <row r="3339" spans="3:17" x14ac:dyDescent="0.25">
      <c r="C3339" t="s">
        <v>481</v>
      </c>
      <c r="D3339" t="s">
        <v>176</v>
      </c>
      <c r="E3339">
        <v>510121</v>
      </c>
      <c r="H3339" t="s">
        <v>758</v>
      </c>
      <c r="K3339" s="40">
        <v>450540.79</v>
      </c>
      <c r="M3339" s="40">
        <v>343624.96000000002</v>
      </c>
      <c r="O3339" s="40">
        <v>106915.83</v>
      </c>
      <c r="Q3339">
        <v>31.1</v>
      </c>
    </row>
    <row r="3340" spans="3:17" x14ac:dyDescent="0.25">
      <c r="C3340" t="s">
        <v>481</v>
      </c>
      <c r="D3340" t="s">
        <v>176</v>
      </c>
      <c r="E3340">
        <v>510122</v>
      </c>
      <c r="H3340" t="s">
        <v>1720</v>
      </c>
      <c r="K3340">
        <v>0</v>
      </c>
      <c r="M3340">
        <v>0</v>
      </c>
      <c r="O3340">
        <v>0</v>
      </c>
    </row>
    <row r="3341" spans="3:17" x14ac:dyDescent="0.25">
      <c r="C3341" t="s">
        <v>481</v>
      </c>
      <c r="D3341" t="s">
        <v>176</v>
      </c>
      <c r="E3341">
        <v>510123</v>
      </c>
      <c r="H3341" t="s">
        <v>1721</v>
      </c>
      <c r="K3341">
        <v>0</v>
      </c>
      <c r="M3341">
        <v>0</v>
      </c>
      <c r="O3341">
        <v>0</v>
      </c>
    </row>
    <row r="3342" spans="3:17" x14ac:dyDescent="0.25">
      <c r="C3342" t="s">
        <v>481</v>
      </c>
      <c r="D3342" t="s">
        <v>176</v>
      </c>
      <c r="E3342">
        <v>510124</v>
      </c>
      <c r="H3342" t="s">
        <v>1722</v>
      </c>
      <c r="K3342">
        <v>0</v>
      </c>
      <c r="M3342">
        <v>0</v>
      </c>
      <c r="O3342">
        <v>0</v>
      </c>
    </row>
    <row r="3343" spans="3:17" x14ac:dyDescent="0.25">
      <c r="C3343" t="s">
        <v>481</v>
      </c>
      <c r="D3343" t="s">
        <v>176</v>
      </c>
      <c r="E3343">
        <v>510125</v>
      </c>
      <c r="H3343" t="s">
        <v>759</v>
      </c>
      <c r="K3343" s="40">
        <v>14924.48</v>
      </c>
      <c r="M3343" s="40">
        <v>12071.86</v>
      </c>
      <c r="O3343" s="40">
        <v>2852.62</v>
      </c>
      <c r="Q3343">
        <v>23.6</v>
      </c>
    </row>
    <row r="3344" spans="3:17" x14ac:dyDescent="0.25">
      <c r="C3344" t="s">
        <v>481</v>
      </c>
      <c r="D3344" t="s">
        <v>176</v>
      </c>
      <c r="E3344">
        <v>510126</v>
      </c>
      <c r="H3344" t="s">
        <v>760</v>
      </c>
      <c r="K3344" s="40">
        <v>2337</v>
      </c>
      <c r="M3344" s="40">
        <v>1987</v>
      </c>
      <c r="O3344">
        <v>350</v>
      </c>
      <c r="Q3344">
        <v>17.600000000000001</v>
      </c>
    </row>
    <row r="3345" spans="3:17" x14ac:dyDescent="0.25">
      <c r="C3345" t="s">
        <v>481</v>
      </c>
      <c r="D3345" t="s">
        <v>176</v>
      </c>
      <c r="E3345">
        <v>510127</v>
      </c>
      <c r="H3345" t="s">
        <v>1723</v>
      </c>
      <c r="K3345">
        <v>0</v>
      </c>
      <c r="M3345">
        <v>0</v>
      </c>
      <c r="O3345">
        <v>0</v>
      </c>
    </row>
    <row r="3346" spans="3:17" x14ac:dyDescent="0.25">
      <c r="C3346" t="s">
        <v>481</v>
      </c>
      <c r="D3346" t="s">
        <v>176</v>
      </c>
      <c r="E3346">
        <v>510128</v>
      </c>
      <c r="H3346" t="s">
        <v>1724</v>
      </c>
      <c r="K3346">
        <v>0</v>
      </c>
      <c r="M3346">
        <v>0</v>
      </c>
      <c r="O3346">
        <v>0</v>
      </c>
    </row>
    <row r="3347" spans="3:17" x14ac:dyDescent="0.25">
      <c r="C3347" t="s">
        <v>481</v>
      </c>
      <c r="D3347" t="s">
        <v>176</v>
      </c>
      <c r="E3347">
        <v>510129</v>
      </c>
      <c r="H3347" t="s">
        <v>1725</v>
      </c>
      <c r="K3347">
        <v>0</v>
      </c>
      <c r="M3347">
        <v>0</v>
      </c>
      <c r="O3347">
        <v>0</v>
      </c>
    </row>
    <row r="3348" spans="3:17" x14ac:dyDescent="0.25">
      <c r="C3348" t="s">
        <v>481</v>
      </c>
      <c r="D3348" t="s">
        <v>176</v>
      </c>
      <c r="E3348">
        <v>510130</v>
      </c>
      <c r="H3348" t="s">
        <v>1726</v>
      </c>
      <c r="K3348">
        <v>0</v>
      </c>
      <c r="M3348">
        <v>0</v>
      </c>
      <c r="O3348">
        <v>0</v>
      </c>
    </row>
    <row r="3349" spans="3:17" x14ac:dyDescent="0.25">
      <c r="C3349" t="s">
        <v>481</v>
      </c>
      <c r="D3349" t="s">
        <v>176</v>
      </c>
      <c r="E3349">
        <v>510131</v>
      </c>
      <c r="H3349" t="s">
        <v>2268</v>
      </c>
      <c r="K3349">
        <v>0</v>
      </c>
      <c r="M3349">
        <v>0</v>
      </c>
      <c r="O3349">
        <v>0</v>
      </c>
    </row>
    <row r="3350" spans="3:17" x14ac:dyDescent="0.25">
      <c r="C3350" t="s">
        <v>481</v>
      </c>
      <c r="D3350" t="s">
        <v>176</v>
      </c>
      <c r="E3350">
        <v>510132</v>
      </c>
      <c r="H3350" t="s">
        <v>761</v>
      </c>
      <c r="K3350" s="40">
        <v>55000</v>
      </c>
      <c r="M3350" s="40">
        <v>55000</v>
      </c>
      <c r="O3350">
        <v>0</v>
      </c>
    </row>
    <row r="3351" spans="3:17" x14ac:dyDescent="0.25">
      <c r="C3351" t="s">
        <v>481</v>
      </c>
      <c r="D3351" t="s">
        <v>176</v>
      </c>
      <c r="E3351">
        <v>510133</v>
      </c>
      <c r="H3351" t="s">
        <v>762</v>
      </c>
      <c r="K3351" s="40">
        <v>7720</v>
      </c>
      <c r="M3351" s="40">
        <v>6176</v>
      </c>
      <c r="O3351" s="40">
        <v>1544</v>
      </c>
      <c r="Q3351">
        <v>25</v>
      </c>
    </row>
    <row r="3352" spans="3:17" x14ac:dyDescent="0.25">
      <c r="C3352" t="s">
        <v>481</v>
      </c>
      <c r="D3352" t="s">
        <v>176</v>
      </c>
      <c r="E3352">
        <v>510134</v>
      </c>
      <c r="H3352" t="s">
        <v>2269</v>
      </c>
      <c r="K3352">
        <v>0</v>
      </c>
      <c r="M3352">
        <v>0</v>
      </c>
      <c r="O3352">
        <v>0</v>
      </c>
    </row>
    <row r="3353" spans="3:17" x14ac:dyDescent="0.25">
      <c r="C3353" t="s">
        <v>481</v>
      </c>
      <c r="D3353" t="s">
        <v>176</v>
      </c>
      <c r="E3353">
        <v>510135</v>
      </c>
      <c r="H3353" t="s">
        <v>763</v>
      </c>
      <c r="K3353" s="40">
        <v>175172.67</v>
      </c>
      <c r="M3353" s="40">
        <v>96004.58</v>
      </c>
      <c r="O3353" s="40">
        <v>79168.09</v>
      </c>
      <c r="Q3353">
        <v>82.5</v>
      </c>
    </row>
    <row r="3354" spans="3:17" x14ac:dyDescent="0.25">
      <c r="C3354" t="s">
        <v>481</v>
      </c>
      <c r="D3354" t="s">
        <v>176</v>
      </c>
      <c r="E3354">
        <v>510136</v>
      </c>
      <c r="H3354" t="s">
        <v>764</v>
      </c>
      <c r="K3354" s="40">
        <v>7731.82</v>
      </c>
      <c r="M3354" s="40">
        <v>5216.2299999999996</v>
      </c>
      <c r="O3354" s="40">
        <v>2515.59</v>
      </c>
      <c r="Q3354">
        <v>48.2</v>
      </c>
    </row>
    <row r="3355" spans="3:17" x14ac:dyDescent="0.25">
      <c r="C3355" t="s">
        <v>481</v>
      </c>
      <c r="D3355" t="s">
        <v>176</v>
      </c>
      <c r="E3355">
        <v>510137</v>
      </c>
      <c r="H3355" t="s">
        <v>765</v>
      </c>
      <c r="K3355" s="40">
        <v>321437.57</v>
      </c>
      <c r="M3355" s="40">
        <v>228020.77</v>
      </c>
      <c r="O3355" s="40">
        <v>93416.8</v>
      </c>
      <c r="Q3355">
        <v>41</v>
      </c>
    </row>
    <row r="3356" spans="3:17" x14ac:dyDescent="0.25">
      <c r="C3356" t="s">
        <v>481</v>
      </c>
      <c r="D3356" t="s">
        <v>176</v>
      </c>
      <c r="E3356">
        <v>510138</v>
      </c>
      <c r="H3356" t="s">
        <v>766</v>
      </c>
      <c r="K3356" s="40">
        <v>143697.17000000001</v>
      </c>
      <c r="M3356" s="40">
        <v>34608.01</v>
      </c>
      <c r="O3356" s="40">
        <v>109089.16</v>
      </c>
      <c r="Q3356">
        <v>315.2</v>
      </c>
    </row>
    <row r="3357" spans="3:17" x14ac:dyDescent="0.25">
      <c r="C3357" t="s">
        <v>481</v>
      </c>
      <c r="D3357" t="s">
        <v>176</v>
      </c>
      <c r="E3357">
        <v>510139</v>
      </c>
      <c r="H3357" t="s">
        <v>767</v>
      </c>
      <c r="K3357" s="40">
        <v>13516.12</v>
      </c>
      <c r="M3357" s="40">
        <v>11065.12</v>
      </c>
      <c r="O3357" s="40">
        <v>2451</v>
      </c>
      <c r="Q3357">
        <v>22.2</v>
      </c>
    </row>
    <row r="3358" spans="3:17" x14ac:dyDescent="0.25">
      <c r="C3358" t="s">
        <v>481</v>
      </c>
      <c r="D3358" t="s">
        <v>176</v>
      </c>
      <c r="E3358">
        <v>510140</v>
      </c>
      <c r="H3358" t="s">
        <v>2270</v>
      </c>
      <c r="K3358">
        <v>0</v>
      </c>
      <c r="M3358">
        <v>0</v>
      </c>
      <c r="O3358">
        <v>0</v>
      </c>
    </row>
    <row r="3359" spans="3:17" x14ac:dyDescent="0.25">
      <c r="C3359" t="s">
        <v>481</v>
      </c>
      <c r="D3359" t="s">
        <v>176</v>
      </c>
      <c r="E3359">
        <v>510141</v>
      </c>
      <c r="H3359" t="s">
        <v>768</v>
      </c>
      <c r="K3359">
        <v>398.42</v>
      </c>
      <c r="M3359">
        <v>304.54000000000002</v>
      </c>
      <c r="O3359">
        <v>93.88</v>
      </c>
      <c r="Q3359">
        <v>30.8</v>
      </c>
    </row>
    <row r="3360" spans="3:17" x14ac:dyDescent="0.25">
      <c r="C3360" t="s">
        <v>481</v>
      </c>
      <c r="D3360" t="s">
        <v>176</v>
      </c>
      <c r="E3360">
        <v>510144</v>
      </c>
      <c r="H3360" t="s">
        <v>2271</v>
      </c>
      <c r="K3360">
        <v>0</v>
      </c>
      <c r="M3360">
        <v>0</v>
      </c>
      <c r="O3360">
        <v>0</v>
      </c>
    </row>
    <row r="3361" spans="3:18" x14ac:dyDescent="0.25">
      <c r="C3361" t="s">
        <v>481</v>
      </c>
      <c r="D3361" t="s">
        <v>176</v>
      </c>
      <c r="E3361">
        <v>510145</v>
      </c>
      <c r="H3361" t="s">
        <v>769</v>
      </c>
      <c r="K3361" s="40">
        <v>2996.22</v>
      </c>
      <c r="M3361" s="40">
        <v>2996.22</v>
      </c>
      <c r="O3361">
        <v>0</v>
      </c>
    </row>
    <row r="3362" spans="3:18" x14ac:dyDescent="0.25">
      <c r="C3362" t="s">
        <v>481</v>
      </c>
      <c r="D3362" t="s">
        <v>176</v>
      </c>
      <c r="E3362">
        <v>510146</v>
      </c>
      <c r="H3362" t="s">
        <v>770</v>
      </c>
      <c r="K3362" s="40">
        <v>656916</v>
      </c>
      <c r="M3362" s="40">
        <v>637716</v>
      </c>
      <c r="O3362" s="40">
        <v>19200</v>
      </c>
      <c r="Q3362">
        <v>3</v>
      </c>
    </row>
    <row r="3363" spans="3:18" x14ac:dyDescent="0.25">
      <c r="C3363" t="s">
        <v>481</v>
      </c>
      <c r="D3363" t="s">
        <v>176</v>
      </c>
      <c r="E3363">
        <v>510147</v>
      </c>
      <c r="H3363" t="s">
        <v>771</v>
      </c>
      <c r="K3363" s="40">
        <v>21167.599999999999</v>
      </c>
      <c r="M3363" s="40">
        <v>21167.599999999999</v>
      </c>
      <c r="O3363">
        <v>0</v>
      </c>
    </row>
    <row r="3364" spans="3:18" x14ac:dyDescent="0.25">
      <c r="C3364" t="s">
        <v>481</v>
      </c>
      <c r="D3364" t="s">
        <v>176</v>
      </c>
      <c r="E3364">
        <v>510148</v>
      </c>
      <c r="H3364" t="s">
        <v>772</v>
      </c>
      <c r="K3364" s="40">
        <v>278400</v>
      </c>
      <c r="M3364" s="40">
        <v>179400</v>
      </c>
      <c r="O3364" s="40">
        <v>99000</v>
      </c>
      <c r="Q3364">
        <v>55.2</v>
      </c>
    </row>
    <row r="3365" spans="3:18" x14ac:dyDescent="0.25">
      <c r="C3365" t="s">
        <v>481</v>
      </c>
      <c r="D3365" t="s">
        <v>176</v>
      </c>
      <c r="E3365">
        <v>510149</v>
      </c>
      <c r="H3365" t="s">
        <v>773</v>
      </c>
      <c r="K3365" s="40">
        <v>31124</v>
      </c>
      <c r="M3365" s="40">
        <v>31124</v>
      </c>
      <c r="O3365">
        <v>0</v>
      </c>
    </row>
    <row r="3366" spans="3:18" x14ac:dyDescent="0.25">
      <c r="C3366" t="s">
        <v>481</v>
      </c>
      <c r="D3366" t="s">
        <v>176</v>
      </c>
      <c r="E3366">
        <v>510151</v>
      </c>
      <c r="H3366" t="s">
        <v>774</v>
      </c>
      <c r="K3366" s="40">
        <v>16802.8</v>
      </c>
      <c r="M3366" s="40">
        <v>13418.45</v>
      </c>
      <c r="O3366" s="40">
        <v>3384.35</v>
      </c>
      <c r="Q3366">
        <v>25.2</v>
      </c>
    </row>
    <row r="3367" spans="3:18" x14ac:dyDescent="0.25">
      <c r="C3367" t="s">
        <v>481</v>
      </c>
      <c r="D3367" t="s">
        <v>176</v>
      </c>
      <c r="E3367">
        <v>510152</v>
      </c>
      <c r="H3367" t="s">
        <v>2272</v>
      </c>
      <c r="K3367">
        <v>0</v>
      </c>
      <c r="M3367">
        <v>0</v>
      </c>
      <c r="O3367">
        <v>0</v>
      </c>
    </row>
    <row r="3368" spans="3:18" x14ac:dyDescent="0.25">
      <c r="C3368" t="s">
        <v>481</v>
      </c>
      <c r="D3368" t="s">
        <v>176</v>
      </c>
      <c r="E3368">
        <v>510153</v>
      </c>
      <c r="H3368" t="s">
        <v>775</v>
      </c>
      <c r="K3368" s="40">
        <v>87800</v>
      </c>
      <c r="M3368" s="40">
        <v>87670</v>
      </c>
      <c r="O3368">
        <v>130</v>
      </c>
      <c r="Q3368">
        <v>0.1</v>
      </c>
    </row>
    <row r="3369" spans="3:18" x14ac:dyDescent="0.25">
      <c r="C3369" t="s">
        <v>481</v>
      </c>
      <c r="D3369" t="s">
        <v>176</v>
      </c>
      <c r="E3369">
        <v>510154</v>
      </c>
      <c r="H3369" t="s">
        <v>776</v>
      </c>
      <c r="K3369" s="40">
        <v>17452</v>
      </c>
      <c r="M3369" s="40">
        <v>14349</v>
      </c>
      <c r="O3369" s="40">
        <v>3103</v>
      </c>
      <c r="Q3369">
        <v>21.6</v>
      </c>
    </row>
    <row r="3370" spans="3:18" x14ac:dyDescent="0.25">
      <c r="C3370" t="s">
        <v>481</v>
      </c>
      <c r="D3370" t="s">
        <v>176</v>
      </c>
      <c r="E3370">
        <v>510216</v>
      </c>
      <c r="H3370" t="s">
        <v>777</v>
      </c>
      <c r="K3370" s="40">
        <v>1500</v>
      </c>
      <c r="M3370" s="40">
        <v>1500</v>
      </c>
      <c r="O3370">
        <v>0</v>
      </c>
    </row>
    <row r="3371" spans="3:18" x14ac:dyDescent="0.25">
      <c r="C3371" t="s">
        <v>481</v>
      </c>
      <c r="D3371" t="s">
        <v>176</v>
      </c>
      <c r="E3371">
        <v>510220</v>
      </c>
      <c r="H3371" t="s">
        <v>778</v>
      </c>
      <c r="K3371" s="40">
        <v>27243</v>
      </c>
      <c r="M3371" s="40">
        <v>14134.5</v>
      </c>
      <c r="O3371" s="40">
        <v>13108.5</v>
      </c>
      <c r="Q3371">
        <v>92.7</v>
      </c>
    </row>
    <row r="3372" spans="3:18" x14ac:dyDescent="0.25">
      <c r="C3372" t="s">
        <v>481</v>
      </c>
      <c r="D3372" t="s">
        <v>176</v>
      </c>
      <c r="E3372">
        <v>510221</v>
      </c>
      <c r="H3372" t="s">
        <v>779</v>
      </c>
      <c r="K3372" s="40">
        <v>23480.9</v>
      </c>
      <c r="M3372" s="40">
        <v>20228.900000000001</v>
      </c>
      <c r="O3372" s="40">
        <v>3252</v>
      </c>
      <c r="Q3372">
        <v>16.100000000000001</v>
      </c>
    </row>
    <row r="3373" spans="3:18" x14ac:dyDescent="0.25">
      <c r="E3373" t="s">
        <v>419</v>
      </c>
      <c r="K3373" s="40">
        <v>24866165.32</v>
      </c>
      <c r="M3373" s="40">
        <v>19813613.399999999</v>
      </c>
      <c r="O3373" s="40">
        <v>5052551.92</v>
      </c>
      <c r="Q3373">
        <v>25.5</v>
      </c>
      <c r="R3373" t="s">
        <v>205</v>
      </c>
    </row>
    <row r="3374" spans="3:18" x14ac:dyDescent="0.25">
      <c r="C3374" t="s">
        <v>481</v>
      </c>
      <c r="D3374" t="s">
        <v>176</v>
      </c>
      <c r="E3374">
        <v>510106</v>
      </c>
      <c r="H3374" t="s">
        <v>780</v>
      </c>
      <c r="K3374" s="40">
        <v>561000</v>
      </c>
      <c r="M3374" s="40">
        <v>446000</v>
      </c>
      <c r="O3374" s="40">
        <v>115000</v>
      </c>
      <c r="Q3374">
        <v>25.8</v>
      </c>
    </row>
    <row r="3375" spans="3:18" x14ac:dyDescent="0.25">
      <c r="C3375" t="s">
        <v>481</v>
      </c>
      <c r="D3375" t="s">
        <v>176</v>
      </c>
      <c r="E3375">
        <v>510117</v>
      </c>
      <c r="H3375" t="s">
        <v>781</v>
      </c>
      <c r="K3375" s="40">
        <v>25272.45</v>
      </c>
      <c r="M3375" s="40">
        <v>21571.25</v>
      </c>
      <c r="O3375" s="40">
        <v>3701.2</v>
      </c>
      <c r="Q3375">
        <v>17.2</v>
      </c>
    </row>
    <row r="3376" spans="3:18" x14ac:dyDescent="0.25">
      <c r="C3376" t="s">
        <v>481</v>
      </c>
      <c r="D3376" t="s">
        <v>176</v>
      </c>
      <c r="E3376">
        <v>510150</v>
      </c>
      <c r="H3376" t="s">
        <v>782</v>
      </c>
      <c r="K3376" s="40">
        <v>15000</v>
      </c>
      <c r="M3376" s="40">
        <v>12000</v>
      </c>
      <c r="O3376" s="40">
        <v>3000</v>
      </c>
      <c r="Q3376">
        <v>25</v>
      </c>
    </row>
    <row r="3377" spans="3:17" x14ac:dyDescent="0.25">
      <c r="C3377" t="s">
        <v>481</v>
      </c>
      <c r="D3377" t="s">
        <v>176</v>
      </c>
      <c r="E3377">
        <v>510155</v>
      </c>
      <c r="H3377" t="s">
        <v>783</v>
      </c>
      <c r="K3377" s="40">
        <v>108214.3</v>
      </c>
      <c r="M3377" s="40">
        <v>78214.3</v>
      </c>
      <c r="O3377" s="40">
        <v>30000</v>
      </c>
      <c r="Q3377">
        <v>38.4</v>
      </c>
    </row>
    <row r="3378" spans="3:17" x14ac:dyDescent="0.25">
      <c r="C3378" t="s">
        <v>481</v>
      </c>
      <c r="D3378" t="s">
        <v>176</v>
      </c>
      <c r="E3378">
        <v>510200</v>
      </c>
      <c r="H3378" t="s">
        <v>784</v>
      </c>
      <c r="K3378" s="40">
        <v>48596.32</v>
      </c>
      <c r="M3378" s="40">
        <v>36839.879999999997</v>
      </c>
      <c r="O3378" s="40">
        <v>11756.44</v>
      </c>
      <c r="Q3378">
        <v>31.9</v>
      </c>
    </row>
    <row r="3379" spans="3:17" x14ac:dyDescent="0.25">
      <c r="C3379" t="s">
        <v>481</v>
      </c>
      <c r="D3379" t="s">
        <v>176</v>
      </c>
      <c r="E3379">
        <v>510201</v>
      </c>
      <c r="H3379" t="s">
        <v>1727</v>
      </c>
      <c r="K3379">
        <v>0</v>
      </c>
      <c r="M3379">
        <v>0</v>
      </c>
      <c r="O3379">
        <v>0</v>
      </c>
    </row>
    <row r="3380" spans="3:17" x14ac:dyDescent="0.25">
      <c r="C3380" t="s">
        <v>481</v>
      </c>
      <c r="D3380" t="s">
        <v>176</v>
      </c>
      <c r="E3380">
        <v>510202</v>
      </c>
      <c r="H3380" t="s">
        <v>1728</v>
      </c>
      <c r="K3380">
        <v>0</v>
      </c>
      <c r="M3380">
        <v>0</v>
      </c>
      <c r="O3380">
        <v>0</v>
      </c>
    </row>
    <row r="3381" spans="3:17" x14ac:dyDescent="0.25">
      <c r="C3381" t="s">
        <v>481</v>
      </c>
      <c r="D3381" t="s">
        <v>176</v>
      </c>
      <c r="E3381">
        <v>510203</v>
      </c>
      <c r="H3381" t="s">
        <v>1729</v>
      </c>
      <c r="K3381">
        <v>0</v>
      </c>
      <c r="M3381">
        <v>0</v>
      </c>
      <c r="O3381">
        <v>0</v>
      </c>
    </row>
    <row r="3382" spans="3:17" x14ac:dyDescent="0.25">
      <c r="C3382" t="s">
        <v>481</v>
      </c>
      <c r="D3382" t="s">
        <v>176</v>
      </c>
      <c r="E3382">
        <v>510204</v>
      </c>
      <c r="H3382" t="s">
        <v>421</v>
      </c>
      <c r="K3382" s="40">
        <v>34223.35</v>
      </c>
      <c r="M3382" s="40">
        <v>26390.05</v>
      </c>
      <c r="O3382" s="40">
        <v>7833.3</v>
      </c>
      <c r="Q3382">
        <v>29.7</v>
      </c>
    </row>
    <row r="3383" spans="3:17" x14ac:dyDescent="0.25">
      <c r="C3383" t="s">
        <v>481</v>
      </c>
      <c r="D3383" t="s">
        <v>176</v>
      </c>
      <c r="E3383">
        <v>510205</v>
      </c>
      <c r="H3383" t="s">
        <v>1730</v>
      </c>
      <c r="K3383">
        <v>0</v>
      </c>
      <c r="M3383">
        <v>0</v>
      </c>
      <c r="O3383">
        <v>0</v>
      </c>
    </row>
    <row r="3384" spans="3:17" x14ac:dyDescent="0.25">
      <c r="C3384" t="s">
        <v>481</v>
      </c>
      <c r="D3384" t="s">
        <v>176</v>
      </c>
      <c r="E3384">
        <v>510206</v>
      </c>
      <c r="H3384" t="s">
        <v>785</v>
      </c>
      <c r="K3384">
        <v>-632</v>
      </c>
      <c r="M3384">
        <v>-632</v>
      </c>
      <c r="O3384">
        <v>0</v>
      </c>
    </row>
    <row r="3385" spans="3:17" x14ac:dyDescent="0.25">
      <c r="C3385" t="s">
        <v>481</v>
      </c>
      <c r="D3385" t="s">
        <v>176</v>
      </c>
      <c r="E3385">
        <v>510207</v>
      </c>
      <c r="H3385" t="s">
        <v>786</v>
      </c>
      <c r="K3385" s="40">
        <v>4495.3900000000003</v>
      </c>
      <c r="M3385" s="40">
        <v>4077.34</v>
      </c>
      <c r="O3385">
        <v>418.05</v>
      </c>
      <c r="Q3385">
        <v>10.3</v>
      </c>
    </row>
    <row r="3386" spans="3:17" x14ac:dyDescent="0.25">
      <c r="C3386" t="s">
        <v>481</v>
      </c>
      <c r="D3386" t="s">
        <v>176</v>
      </c>
      <c r="E3386">
        <v>510208</v>
      </c>
      <c r="H3386" t="s">
        <v>787</v>
      </c>
      <c r="K3386" s="40">
        <v>32500</v>
      </c>
      <c r="M3386" s="40">
        <v>32500</v>
      </c>
      <c r="O3386">
        <v>0</v>
      </c>
    </row>
    <row r="3387" spans="3:17" x14ac:dyDescent="0.25">
      <c r="C3387" t="s">
        <v>481</v>
      </c>
      <c r="D3387" t="s">
        <v>176</v>
      </c>
      <c r="E3387">
        <v>510209</v>
      </c>
      <c r="H3387" t="s">
        <v>788</v>
      </c>
      <c r="K3387" s="40">
        <v>1489</v>
      </c>
      <c r="M3387" s="40">
        <v>1489</v>
      </c>
      <c r="O3387">
        <v>0</v>
      </c>
    </row>
    <row r="3388" spans="3:17" x14ac:dyDescent="0.25">
      <c r="C3388" t="s">
        <v>481</v>
      </c>
      <c r="D3388" t="s">
        <v>176</v>
      </c>
      <c r="E3388">
        <v>510210</v>
      </c>
      <c r="H3388" t="s">
        <v>789</v>
      </c>
      <c r="K3388" s="40">
        <v>13029</v>
      </c>
      <c r="M3388" s="40">
        <v>13029</v>
      </c>
      <c r="O3388">
        <v>0</v>
      </c>
    </row>
    <row r="3389" spans="3:17" x14ac:dyDescent="0.25">
      <c r="C3389" t="s">
        <v>481</v>
      </c>
      <c r="D3389" t="s">
        <v>176</v>
      </c>
      <c r="E3389">
        <v>510211</v>
      </c>
      <c r="H3389" t="s">
        <v>2273</v>
      </c>
      <c r="K3389">
        <v>0</v>
      </c>
      <c r="M3389">
        <v>0</v>
      </c>
      <c r="O3389">
        <v>0</v>
      </c>
    </row>
    <row r="3390" spans="3:17" x14ac:dyDescent="0.25">
      <c r="C3390" t="s">
        <v>481</v>
      </c>
      <c r="D3390" t="s">
        <v>176</v>
      </c>
      <c r="E3390">
        <v>510213</v>
      </c>
      <c r="H3390" t="s">
        <v>790</v>
      </c>
      <c r="K3390" s="40">
        <v>1310.8</v>
      </c>
      <c r="M3390">
        <v>459.8</v>
      </c>
      <c r="O3390">
        <v>851</v>
      </c>
      <c r="Q3390">
        <v>185.1</v>
      </c>
    </row>
    <row r="3391" spans="3:17" x14ac:dyDescent="0.25">
      <c r="C3391" t="s">
        <v>481</v>
      </c>
      <c r="D3391" t="s">
        <v>176</v>
      </c>
      <c r="E3391">
        <v>510214</v>
      </c>
      <c r="H3391" t="s">
        <v>791</v>
      </c>
      <c r="K3391" s="40">
        <v>33777.81</v>
      </c>
      <c r="M3391" s="40">
        <v>22861.18</v>
      </c>
      <c r="O3391" s="40">
        <v>10916.63</v>
      </c>
      <c r="Q3391">
        <v>47.8</v>
      </c>
    </row>
    <row r="3392" spans="3:17" x14ac:dyDescent="0.25">
      <c r="C3392" t="s">
        <v>481</v>
      </c>
      <c r="D3392" t="s">
        <v>176</v>
      </c>
      <c r="E3392">
        <v>510215</v>
      </c>
      <c r="H3392" t="s">
        <v>792</v>
      </c>
      <c r="K3392" s="40">
        <v>4085.75</v>
      </c>
      <c r="M3392" s="40">
        <v>3048.25</v>
      </c>
      <c r="O3392" s="40">
        <v>1037.5</v>
      </c>
      <c r="Q3392">
        <v>34</v>
      </c>
    </row>
    <row r="3393" spans="3:17" x14ac:dyDescent="0.25">
      <c r="C3393" t="s">
        <v>481</v>
      </c>
      <c r="D3393" t="s">
        <v>176</v>
      </c>
      <c r="E3393">
        <v>510218</v>
      </c>
      <c r="H3393" t="s">
        <v>793</v>
      </c>
      <c r="K3393">
        <v>151.49</v>
      </c>
      <c r="M3393">
        <v>0</v>
      </c>
      <c r="O3393">
        <v>151.49</v>
      </c>
    </row>
    <row r="3394" spans="3:17" x14ac:dyDescent="0.25">
      <c r="C3394" t="s">
        <v>481</v>
      </c>
      <c r="D3394" t="s">
        <v>176</v>
      </c>
      <c r="E3394">
        <v>510219</v>
      </c>
      <c r="H3394" t="s">
        <v>794</v>
      </c>
      <c r="K3394" s="40">
        <v>13071.2</v>
      </c>
      <c r="M3394" s="40">
        <v>7246</v>
      </c>
      <c r="O3394" s="40">
        <v>5825.2</v>
      </c>
      <c r="Q3394">
        <v>80.400000000000006</v>
      </c>
    </row>
    <row r="3395" spans="3:17" x14ac:dyDescent="0.25">
      <c r="C3395" t="s">
        <v>481</v>
      </c>
      <c r="D3395" t="s">
        <v>176</v>
      </c>
      <c r="E3395">
        <v>510300</v>
      </c>
      <c r="H3395" t="s">
        <v>795</v>
      </c>
      <c r="K3395" s="40">
        <v>24366</v>
      </c>
      <c r="M3395" s="40">
        <v>22660.400000000001</v>
      </c>
      <c r="O3395" s="40">
        <v>1705.6</v>
      </c>
      <c r="Q3395">
        <v>7.5</v>
      </c>
    </row>
    <row r="3396" spans="3:17" x14ac:dyDescent="0.25">
      <c r="C3396" t="s">
        <v>481</v>
      </c>
      <c r="D3396" t="s">
        <v>176</v>
      </c>
      <c r="E3396">
        <v>510301</v>
      </c>
      <c r="H3396" t="s">
        <v>1731</v>
      </c>
      <c r="K3396">
        <v>0</v>
      </c>
      <c r="M3396">
        <v>0</v>
      </c>
      <c r="O3396">
        <v>0</v>
      </c>
    </row>
    <row r="3397" spans="3:17" x14ac:dyDescent="0.25">
      <c r="C3397" t="s">
        <v>481</v>
      </c>
      <c r="D3397" t="s">
        <v>176</v>
      </c>
      <c r="E3397">
        <v>510400</v>
      </c>
      <c r="H3397" t="s">
        <v>1732</v>
      </c>
      <c r="K3397">
        <v>0</v>
      </c>
      <c r="M3397">
        <v>0</v>
      </c>
      <c r="O3397">
        <v>0</v>
      </c>
    </row>
    <row r="3398" spans="3:17" x14ac:dyDescent="0.25">
      <c r="C3398" t="s">
        <v>481</v>
      </c>
      <c r="D3398" t="s">
        <v>176</v>
      </c>
      <c r="E3398">
        <v>510401</v>
      </c>
      <c r="H3398" t="s">
        <v>796</v>
      </c>
      <c r="K3398" s="40">
        <v>46460.25</v>
      </c>
      <c r="M3398" s="40">
        <v>12300.8</v>
      </c>
      <c r="O3398" s="40">
        <v>34159.449999999997</v>
      </c>
      <c r="Q3398">
        <v>277.7</v>
      </c>
    </row>
    <row r="3399" spans="3:17" x14ac:dyDescent="0.25">
      <c r="C3399" t="s">
        <v>481</v>
      </c>
      <c r="D3399" t="s">
        <v>176</v>
      </c>
      <c r="E3399">
        <v>510402</v>
      </c>
      <c r="H3399" t="s">
        <v>797</v>
      </c>
      <c r="K3399" s="40">
        <v>584272.06999999995</v>
      </c>
      <c r="M3399" s="40">
        <v>463863.77</v>
      </c>
      <c r="O3399" s="40">
        <v>120408.3</v>
      </c>
      <c r="Q3399">
        <v>26</v>
      </c>
    </row>
    <row r="3400" spans="3:17" x14ac:dyDescent="0.25">
      <c r="C3400" t="s">
        <v>481</v>
      </c>
      <c r="D3400" t="s">
        <v>176</v>
      </c>
      <c r="E3400">
        <v>510403</v>
      </c>
      <c r="H3400" t="s">
        <v>798</v>
      </c>
      <c r="K3400" s="40">
        <v>67331.429999999993</v>
      </c>
      <c r="M3400" s="40">
        <v>53186.76</v>
      </c>
      <c r="O3400" s="40">
        <v>14144.67</v>
      </c>
      <c r="Q3400">
        <v>26.6</v>
      </c>
    </row>
    <row r="3401" spans="3:17" x14ac:dyDescent="0.25">
      <c r="C3401" t="s">
        <v>481</v>
      </c>
      <c r="D3401" t="s">
        <v>176</v>
      </c>
      <c r="E3401">
        <v>510404</v>
      </c>
      <c r="H3401" t="s">
        <v>799</v>
      </c>
      <c r="K3401" s="40">
        <v>25833.34</v>
      </c>
      <c r="M3401" s="40">
        <v>20666.669999999998</v>
      </c>
      <c r="O3401" s="40">
        <v>5166.67</v>
      </c>
      <c r="Q3401">
        <v>25</v>
      </c>
    </row>
    <row r="3402" spans="3:17" x14ac:dyDescent="0.25">
      <c r="C3402" t="s">
        <v>481</v>
      </c>
      <c r="D3402" t="s">
        <v>176</v>
      </c>
      <c r="E3402">
        <v>510405</v>
      </c>
      <c r="H3402" t="s">
        <v>800</v>
      </c>
      <c r="K3402" s="40">
        <v>8201.81</v>
      </c>
      <c r="M3402" s="40">
        <v>5681.64</v>
      </c>
      <c r="O3402" s="40">
        <v>2520.17</v>
      </c>
      <c r="Q3402">
        <v>44.4</v>
      </c>
    </row>
    <row r="3403" spans="3:17" x14ac:dyDescent="0.25">
      <c r="C3403" t="s">
        <v>481</v>
      </c>
      <c r="D3403" t="s">
        <v>176</v>
      </c>
      <c r="E3403">
        <v>510406</v>
      </c>
      <c r="H3403" t="s">
        <v>1733</v>
      </c>
      <c r="K3403">
        <v>0</v>
      </c>
      <c r="M3403">
        <v>0</v>
      </c>
      <c r="O3403">
        <v>0</v>
      </c>
    </row>
    <row r="3404" spans="3:17" x14ac:dyDescent="0.25">
      <c r="C3404" t="s">
        <v>481</v>
      </c>
      <c r="D3404" t="s">
        <v>176</v>
      </c>
      <c r="E3404">
        <v>510407</v>
      </c>
      <c r="H3404" t="s">
        <v>428</v>
      </c>
      <c r="K3404" s="40">
        <v>5138.51</v>
      </c>
      <c r="M3404" s="40">
        <v>3612.46</v>
      </c>
      <c r="O3404" s="40">
        <v>1526.05</v>
      </c>
      <c r="Q3404">
        <v>42.2</v>
      </c>
    </row>
    <row r="3405" spans="3:17" x14ac:dyDescent="0.25">
      <c r="C3405" t="s">
        <v>481</v>
      </c>
      <c r="D3405" t="s">
        <v>176</v>
      </c>
      <c r="E3405">
        <v>510408</v>
      </c>
      <c r="H3405" t="s">
        <v>2274</v>
      </c>
      <c r="K3405">
        <v>0</v>
      </c>
      <c r="M3405">
        <v>0</v>
      </c>
      <c r="O3405">
        <v>0</v>
      </c>
    </row>
    <row r="3406" spans="3:17" x14ac:dyDescent="0.25">
      <c r="C3406" t="s">
        <v>481</v>
      </c>
      <c r="D3406" t="s">
        <v>176</v>
      </c>
      <c r="E3406">
        <v>510500</v>
      </c>
      <c r="H3406" t="s">
        <v>801</v>
      </c>
      <c r="K3406" s="40">
        <v>101751.75</v>
      </c>
      <c r="M3406" s="40">
        <v>68877.39</v>
      </c>
      <c r="O3406" s="40">
        <v>32874.36</v>
      </c>
      <c r="Q3406">
        <v>47.7</v>
      </c>
    </row>
    <row r="3407" spans="3:17" x14ac:dyDescent="0.25">
      <c r="C3407" t="s">
        <v>481</v>
      </c>
      <c r="D3407" t="s">
        <v>176</v>
      </c>
      <c r="E3407">
        <v>510501</v>
      </c>
      <c r="H3407" t="s">
        <v>1734</v>
      </c>
      <c r="K3407">
        <v>0</v>
      </c>
      <c r="M3407">
        <v>0</v>
      </c>
      <c r="O3407">
        <v>0</v>
      </c>
    </row>
    <row r="3408" spans="3:17" x14ac:dyDescent="0.25">
      <c r="C3408" t="s">
        <v>481</v>
      </c>
      <c r="D3408" t="s">
        <v>176</v>
      </c>
      <c r="E3408">
        <v>510502</v>
      </c>
      <c r="H3408" t="s">
        <v>802</v>
      </c>
      <c r="K3408" s="40">
        <v>327625.06</v>
      </c>
      <c r="M3408" s="40">
        <v>268329.13</v>
      </c>
      <c r="O3408" s="40">
        <v>59295.93</v>
      </c>
      <c r="Q3408">
        <v>22.1</v>
      </c>
    </row>
    <row r="3409" spans="3:17" x14ac:dyDescent="0.25">
      <c r="C3409" t="s">
        <v>481</v>
      </c>
      <c r="D3409" t="s">
        <v>176</v>
      </c>
      <c r="E3409">
        <v>510503</v>
      </c>
      <c r="H3409" t="s">
        <v>1735</v>
      </c>
      <c r="K3409">
        <v>0</v>
      </c>
      <c r="M3409">
        <v>0</v>
      </c>
      <c r="O3409">
        <v>0</v>
      </c>
    </row>
    <row r="3410" spans="3:17" x14ac:dyDescent="0.25">
      <c r="C3410" t="s">
        <v>481</v>
      </c>
      <c r="D3410" t="s">
        <v>176</v>
      </c>
      <c r="E3410">
        <v>510504</v>
      </c>
      <c r="H3410" t="s">
        <v>1736</v>
      </c>
      <c r="K3410">
        <v>0</v>
      </c>
      <c r="M3410">
        <v>0</v>
      </c>
      <c r="O3410">
        <v>0</v>
      </c>
    </row>
    <row r="3411" spans="3:17" x14ac:dyDescent="0.25">
      <c r="C3411" t="s">
        <v>481</v>
      </c>
      <c r="D3411" t="s">
        <v>176</v>
      </c>
      <c r="E3411">
        <v>510505</v>
      </c>
      <c r="H3411" t="s">
        <v>803</v>
      </c>
      <c r="K3411" s="40">
        <v>504764.38</v>
      </c>
      <c r="M3411" s="40">
        <v>449941.65</v>
      </c>
      <c r="O3411" s="40">
        <v>54822.73</v>
      </c>
      <c r="Q3411">
        <v>12.2</v>
      </c>
    </row>
    <row r="3412" spans="3:17" x14ac:dyDescent="0.25">
      <c r="C3412" t="s">
        <v>481</v>
      </c>
      <c r="D3412" t="s">
        <v>176</v>
      </c>
      <c r="E3412">
        <v>510506</v>
      </c>
      <c r="H3412" t="s">
        <v>1737</v>
      </c>
      <c r="K3412">
        <v>0</v>
      </c>
      <c r="M3412">
        <v>0</v>
      </c>
      <c r="O3412">
        <v>0</v>
      </c>
    </row>
    <row r="3413" spans="3:17" x14ac:dyDescent="0.25">
      <c r="C3413" t="s">
        <v>481</v>
      </c>
      <c r="D3413" t="s">
        <v>176</v>
      </c>
      <c r="E3413">
        <v>510507</v>
      </c>
      <c r="H3413" t="s">
        <v>429</v>
      </c>
      <c r="K3413" s="40">
        <v>97983.15</v>
      </c>
      <c r="M3413" s="40">
        <v>97983.15</v>
      </c>
      <c r="O3413">
        <v>0</v>
      </c>
    </row>
    <row r="3414" spans="3:17" x14ac:dyDescent="0.25">
      <c r="C3414" t="s">
        <v>481</v>
      </c>
      <c r="D3414" t="s">
        <v>176</v>
      </c>
      <c r="E3414">
        <v>510508</v>
      </c>
      <c r="H3414" t="s">
        <v>804</v>
      </c>
      <c r="K3414" s="40">
        <v>91699.99</v>
      </c>
      <c r="M3414" s="40">
        <v>73359.990000000005</v>
      </c>
      <c r="O3414" s="40">
        <v>18340</v>
      </c>
      <c r="Q3414">
        <v>25</v>
      </c>
    </row>
    <row r="3415" spans="3:17" x14ac:dyDescent="0.25">
      <c r="C3415" t="s">
        <v>481</v>
      </c>
      <c r="D3415" t="s">
        <v>176</v>
      </c>
      <c r="E3415">
        <v>510600</v>
      </c>
      <c r="H3415" t="s">
        <v>805</v>
      </c>
      <c r="K3415" s="40">
        <v>334794.36</v>
      </c>
      <c r="M3415" s="40">
        <v>318794.36</v>
      </c>
      <c r="O3415" s="40">
        <v>16000</v>
      </c>
      <c r="Q3415">
        <v>5</v>
      </c>
    </row>
    <row r="3416" spans="3:17" x14ac:dyDescent="0.25">
      <c r="C3416" t="s">
        <v>481</v>
      </c>
      <c r="D3416" t="s">
        <v>176</v>
      </c>
      <c r="E3416">
        <v>510601</v>
      </c>
      <c r="H3416" t="s">
        <v>806</v>
      </c>
      <c r="K3416" s="40">
        <v>285833.34999999998</v>
      </c>
      <c r="M3416" s="40">
        <v>228666.68</v>
      </c>
      <c r="O3416" s="40">
        <v>57166.67</v>
      </c>
      <c r="Q3416">
        <v>25</v>
      </c>
    </row>
    <row r="3417" spans="3:17" x14ac:dyDescent="0.25">
      <c r="C3417" t="s">
        <v>481</v>
      </c>
      <c r="D3417" t="s">
        <v>176</v>
      </c>
      <c r="E3417">
        <v>510602</v>
      </c>
      <c r="H3417" t="s">
        <v>1738</v>
      </c>
      <c r="K3417">
        <v>0</v>
      </c>
      <c r="M3417">
        <v>0</v>
      </c>
      <c r="O3417">
        <v>0</v>
      </c>
    </row>
    <row r="3418" spans="3:17" x14ac:dyDescent="0.25">
      <c r="C3418" t="s">
        <v>481</v>
      </c>
      <c r="D3418" t="s">
        <v>176</v>
      </c>
      <c r="E3418">
        <v>510603</v>
      </c>
      <c r="H3418" t="s">
        <v>1739</v>
      </c>
      <c r="K3418">
        <v>0</v>
      </c>
      <c r="M3418">
        <v>0</v>
      </c>
      <c r="O3418">
        <v>0</v>
      </c>
    </row>
    <row r="3419" spans="3:17" x14ac:dyDescent="0.25">
      <c r="C3419" t="s">
        <v>481</v>
      </c>
      <c r="D3419" t="s">
        <v>176</v>
      </c>
      <c r="E3419">
        <v>510604</v>
      </c>
      <c r="H3419" t="s">
        <v>422</v>
      </c>
      <c r="K3419" s="40">
        <v>645471.82999999996</v>
      </c>
      <c r="M3419" s="40">
        <v>375426.13</v>
      </c>
      <c r="O3419" s="40">
        <v>270045.7</v>
      </c>
      <c r="Q3419">
        <v>71.900000000000006</v>
      </c>
    </row>
    <row r="3420" spans="3:17" x14ac:dyDescent="0.25">
      <c r="C3420" t="s">
        <v>481</v>
      </c>
      <c r="D3420" t="s">
        <v>176</v>
      </c>
      <c r="E3420">
        <v>510605</v>
      </c>
      <c r="H3420" t="s">
        <v>807</v>
      </c>
      <c r="K3420" s="40">
        <v>82189.460000000006</v>
      </c>
      <c r="M3420" s="40">
        <v>68715.48</v>
      </c>
      <c r="O3420" s="40">
        <v>13473.98</v>
      </c>
      <c r="Q3420">
        <v>19.600000000000001</v>
      </c>
    </row>
    <row r="3421" spans="3:17" x14ac:dyDescent="0.25">
      <c r="C3421" t="s">
        <v>481</v>
      </c>
      <c r="D3421" t="s">
        <v>176</v>
      </c>
      <c r="E3421">
        <v>510608</v>
      </c>
      <c r="H3421" t="s">
        <v>2275</v>
      </c>
      <c r="K3421">
        <v>0</v>
      </c>
      <c r="M3421">
        <v>0</v>
      </c>
      <c r="O3421">
        <v>0</v>
      </c>
    </row>
    <row r="3422" spans="3:17" x14ac:dyDescent="0.25">
      <c r="C3422" t="s">
        <v>481</v>
      </c>
      <c r="D3422" t="s">
        <v>176</v>
      </c>
      <c r="E3422">
        <v>510609</v>
      </c>
      <c r="H3422" t="s">
        <v>808</v>
      </c>
      <c r="K3422" s="40">
        <v>657482.69999999995</v>
      </c>
      <c r="M3422" s="40">
        <v>565597.89</v>
      </c>
      <c r="O3422" s="40">
        <v>91884.81</v>
      </c>
      <c r="Q3422">
        <v>16.2</v>
      </c>
    </row>
    <row r="3423" spans="3:17" x14ac:dyDescent="0.25">
      <c r="C3423" t="s">
        <v>481</v>
      </c>
      <c r="D3423" t="s">
        <v>176</v>
      </c>
      <c r="E3423">
        <v>510610</v>
      </c>
      <c r="H3423" t="s">
        <v>809</v>
      </c>
      <c r="K3423" s="40">
        <v>14583.35</v>
      </c>
      <c r="M3423" s="40">
        <v>11666.68</v>
      </c>
      <c r="O3423" s="40">
        <v>2916.67</v>
      </c>
      <c r="Q3423">
        <v>25</v>
      </c>
    </row>
    <row r="3424" spans="3:17" x14ac:dyDescent="0.25">
      <c r="C3424" t="s">
        <v>481</v>
      </c>
      <c r="D3424" t="s">
        <v>176</v>
      </c>
      <c r="E3424">
        <v>510700</v>
      </c>
      <c r="H3424" t="s">
        <v>810</v>
      </c>
      <c r="K3424" s="40">
        <v>12500</v>
      </c>
      <c r="M3424" s="40">
        <v>12100</v>
      </c>
      <c r="O3424">
        <v>400</v>
      </c>
      <c r="Q3424">
        <v>3.3</v>
      </c>
    </row>
    <row r="3425" spans="3:17" x14ac:dyDescent="0.25">
      <c r="C3425" t="s">
        <v>481</v>
      </c>
      <c r="D3425" t="s">
        <v>176</v>
      </c>
      <c r="E3425">
        <v>510702</v>
      </c>
      <c r="H3425" t="s">
        <v>811</v>
      </c>
      <c r="K3425" s="40">
        <v>11978.97</v>
      </c>
      <c r="M3425" s="40">
        <v>8655.56</v>
      </c>
      <c r="O3425" s="40">
        <v>3323.41</v>
      </c>
      <c r="Q3425">
        <v>38.4</v>
      </c>
    </row>
    <row r="3426" spans="3:17" x14ac:dyDescent="0.25">
      <c r="C3426" t="s">
        <v>481</v>
      </c>
      <c r="D3426" t="s">
        <v>176</v>
      </c>
      <c r="E3426">
        <v>510703</v>
      </c>
      <c r="H3426" t="s">
        <v>812</v>
      </c>
      <c r="K3426">
        <v>876.84</v>
      </c>
      <c r="M3426">
        <v>689.29</v>
      </c>
      <c r="O3426">
        <v>187.55</v>
      </c>
      <c r="Q3426">
        <v>27.2</v>
      </c>
    </row>
    <row r="3427" spans="3:17" x14ac:dyDescent="0.25">
      <c r="C3427" t="s">
        <v>481</v>
      </c>
      <c r="D3427" t="s">
        <v>176</v>
      </c>
      <c r="E3427">
        <v>510704</v>
      </c>
      <c r="H3427" t="s">
        <v>813</v>
      </c>
      <c r="K3427" s="40">
        <v>2295.79</v>
      </c>
      <c r="M3427" s="40">
        <v>1569.74</v>
      </c>
      <c r="O3427">
        <v>726.05</v>
      </c>
      <c r="Q3427">
        <v>46.3</v>
      </c>
    </row>
    <row r="3428" spans="3:17" x14ac:dyDescent="0.25">
      <c r="C3428" t="s">
        <v>481</v>
      </c>
      <c r="D3428" t="s">
        <v>176</v>
      </c>
      <c r="E3428">
        <v>510705</v>
      </c>
      <c r="H3428" t="s">
        <v>814</v>
      </c>
      <c r="K3428" s="40">
        <v>10065.1</v>
      </c>
      <c r="M3428">
        <v>987.8</v>
      </c>
      <c r="O3428" s="40">
        <v>9077.2999999999993</v>
      </c>
      <c r="Q3428">
        <v>918.9</v>
      </c>
    </row>
    <row r="3429" spans="3:17" x14ac:dyDescent="0.25">
      <c r="C3429" t="s">
        <v>481</v>
      </c>
      <c r="D3429" t="s">
        <v>176</v>
      </c>
      <c r="E3429">
        <v>510800</v>
      </c>
      <c r="H3429" t="s">
        <v>815</v>
      </c>
      <c r="K3429" s="40">
        <v>288044.86</v>
      </c>
      <c r="M3429" s="40">
        <v>212011.55</v>
      </c>
      <c r="O3429" s="40">
        <v>76033.31</v>
      </c>
      <c r="Q3429">
        <v>35.9</v>
      </c>
    </row>
    <row r="3430" spans="3:17" x14ac:dyDescent="0.25">
      <c r="C3430" t="s">
        <v>481</v>
      </c>
      <c r="D3430" t="s">
        <v>176</v>
      </c>
      <c r="E3430">
        <v>510801</v>
      </c>
      <c r="H3430" t="s">
        <v>816</v>
      </c>
      <c r="K3430" s="40">
        <v>4346252.05</v>
      </c>
      <c r="M3430" s="40">
        <v>3552758.89</v>
      </c>
      <c r="O3430" s="40">
        <v>793493.16</v>
      </c>
      <c r="Q3430">
        <v>22.3</v>
      </c>
    </row>
    <row r="3431" spans="3:17" x14ac:dyDescent="0.25">
      <c r="C3431" t="s">
        <v>481</v>
      </c>
      <c r="D3431" t="s">
        <v>176</v>
      </c>
      <c r="E3431">
        <v>510802</v>
      </c>
      <c r="H3431" t="s">
        <v>817</v>
      </c>
      <c r="K3431" s="40">
        <v>73322.399999999994</v>
      </c>
      <c r="M3431" s="40">
        <v>59772.4</v>
      </c>
      <c r="O3431" s="40">
        <v>13550</v>
      </c>
      <c r="Q3431">
        <v>22.7</v>
      </c>
    </row>
    <row r="3432" spans="3:17" x14ac:dyDescent="0.25">
      <c r="C3432" t="s">
        <v>481</v>
      </c>
      <c r="D3432" t="s">
        <v>176</v>
      </c>
      <c r="E3432">
        <v>510803</v>
      </c>
      <c r="H3432" t="s">
        <v>818</v>
      </c>
      <c r="K3432" s="40">
        <v>466990.28</v>
      </c>
      <c r="M3432" s="40">
        <v>378966.24</v>
      </c>
      <c r="O3432" s="40">
        <v>88024.04</v>
      </c>
      <c r="Q3432">
        <v>23.2</v>
      </c>
    </row>
    <row r="3433" spans="3:17" x14ac:dyDescent="0.25">
      <c r="C3433" t="s">
        <v>481</v>
      </c>
      <c r="D3433" t="s">
        <v>176</v>
      </c>
      <c r="E3433">
        <v>510870</v>
      </c>
      <c r="H3433" t="s">
        <v>819</v>
      </c>
      <c r="K3433" s="40">
        <v>-32360</v>
      </c>
      <c r="M3433" s="40">
        <v>-41410</v>
      </c>
      <c r="O3433" s="40">
        <v>9050</v>
      </c>
      <c r="Q3433">
        <v>21.9</v>
      </c>
    </row>
    <row r="3434" spans="3:17" x14ac:dyDescent="0.25">
      <c r="C3434" t="s">
        <v>481</v>
      </c>
      <c r="D3434" t="s">
        <v>176</v>
      </c>
      <c r="E3434">
        <v>510871</v>
      </c>
      <c r="H3434" t="s">
        <v>1746</v>
      </c>
      <c r="K3434">
        <v>0</v>
      </c>
      <c r="M3434">
        <v>0</v>
      </c>
      <c r="O3434">
        <v>0</v>
      </c>
    </row>
    <row r="3435" spans="3:17" x14ac:dyDescent="0.25">
      <c r="C3435" t="s">
        <v>481</v>
      </c>
      <c r="D3435" t="s">
        <v>176</v>
      </c>
      <c r="E3435">
        <v>510872</v>
      </c>
      <c r="H3435" t="s">
        <v>820</v>
      </c>
      <c r="K3435" s="40">
        <v>669865.29</v>
      </c>
      <c r="M3435" s="40">
        <v>654733.77</v>
      </c>
      <c r="O3435" s="40">
        <v>15131.52</v>
      </c>
      <c r="Q3435">
        <v>2.2999999999999998</v>
      </c>
    </row>
    <row r="3436" spans="3:17" x14ac:dyDescent="0.25">
      <c r="C3436" t="s">
        <v>481</v>
      </c>
      <c r="D3436" t="s">
        <v>176</v>
      </c>
      <c r="E3436">
        <v>510900</v>
      </c>
      <c r="H3436" t="s">
        <v>821</v>
      </c>
      <c r="K3436" s="40">
        <v>178882.55</v>
      </c>
      <c r="M3436" s="40">
        <v>143106.04</v>
      </c>
      <c r="O3436" s="40">
        <v>35776.51</v>
      </c>
      <c r="Q3436">
        <v>25</v>
      </c>
    </row>
    <row r="3437" spans="3:17" x14ac:dyDescent="0.25">
      <c r="C3437" t="s">
        <v>481</v>
      </c>
      <c r="D3437" t="s">
        <v>176</v>
      </c>
      <c r="E3437">
        <v>510901</v>
      </c>
      <c r="H3437" t="s">
        <v>822</v>
      </c>
      <c r="K3437">
        <v>904</v>
      </c>
      <c r="M3437">
        <v>404</v>
      </c>
      <c r="O3437">
        <v>500</v>
      </c>
      <c r="Q3437">
        <v>123.8</v>
      </c>
    </row>
    <row r="3438" spans="3:17" x14ac:dyDescent="0.25">
      <c r="C3438" t="s">
        <v>481</v>
      </c>
      <c r="D3438" t="s">
        <v>176</v>
      </c>
      <c r="E3438">
        <v>510902</v>
      </c>
      <c r="H3438" t="s">
        <v>823</v>
      </c>
      <c r="K3438">
        <v>890</v>
      </c>
      <c r="M3438">
        <v>760</v>
      </c>
      <c r="O3438">
        <v>130</v>
      </c>
      <c r="Q3438">
        <v>17.100000000000001</v>
      </c>
    </row>
    <row r="3439" spans="3:17" x14ac:dyDescent="0.25">
      <c r="C3439" t="s">
        <v>481</v>
      </c>
      <c r="D3439" t="s">
        <v>176</v>
      </c>
      <c r="E3439">
        <v>510903</v>
      </c>
      <c r="H3439" t="s">
        <v>2276</v>
      </c>
      <c r="K3439">
        <v>0</v>
      </c>
      <c r="M3439">
        <v>0</v>
      </c>
      <c r="O3439">
        <v>0</v>
      </c>
    </row>
    <row r="3440" spans="3:17" x14ac:dyDescent="0.25">
      <c r="C3440" t="s">
        <v>481</v>
      </c>
      <c r="D3440" t="s">
        <v>176</v>
      </c>
      <c r="E3440">
        <v>511100</v>
      </c>
      <c r="H3440" t="s">
        <v>824</v>
      </c>
      <c r="K3440" s="40">
        <v>9331.25</v>
      </c>
      <c r="M3440" s="40">
        <v>7465</v>
      </c>
      <c r="O3440" s="40">
        <v>1866.25</v>
      </c>
      <c r="Q3440">
        <v>25</v>
      </c>
    </row>
    <row r="3441" spans="3:17" x14ac:dyDescent="0.25">
      <c r="C3441" t="s">
        <v>481</v>
      </c>
      <c r="D3441" t="s">
        <v>176</v>
      </c>
      <c r="E3441">
        <v>511101</v>
      </c>
      <c r="H3441" t="s">
        <v>825</v>
      </c>
      <c r="K3441" s="40">
        <v>805186.57</v>
      </c>
      <c r="M3441" s="40">
        <v>542519.01</v>
      </c>
      <c r="O3441" s="40">
        <v>262667.56</v>
      </c>
      <c r="Q3441">
        <v>48.4</v>
      </c>
    </row>
    <row r="3442" spans="3:17" x14ac:dyDescent="0.25">
      <c r="C3442" t="s">
        <v>481</v>
      </c>
      <c r="D3442" t="s">
        <v>176</v>
      </c>
      <c r="E3442">
        <v>511102</v>
      </c>
      <c r="H3442" t="s">
        <v>826</v>
      </c>
      <c r="K3442" s="40">
        <v>63273.5</v>
      </c>
      <c r="M3442" s="40">
        <v>50618.8</v>
      </c>
      <c r="O3442" s="40">
        <v>12654.7</v>
      </c>
      <c r="Q3442">
        <v>25</v>
      </c>
    </row>
    <row r="3443" spans="3:17" x14ac:dyDescent="0.25">
      <c r="C3443" t="s">
        <v>481</v>
      </c>
      <c r="D3443" t="s">
        <v>176</v>
      </c>
      <c r="E3443">
        <v>511103</v>
      </c>
      <c r="H3443" t="s">
        <v>1740</v>
      </c>
      <c r="K3443">
        <v>0</v>
      </c>
      <c r="M3443">
        <v>0</v>
      </c>
      <c r="O3443">
        <v>0</v>
      </c>
    </row>
    <row r="3444" spans="3:17" x14ac:dyDescent="0.25">
      <c r="C3444" t="s">
        <v>481</v>
      </c>
      <c r="D3444" t="s">
        <v>176</v>
      </c>
      <c r="E3444">
        <v>511104</v>
      </c>
      <c r="H3444" t="s">
        <v>827</v>
      </c>
      <c r="K3444" s="40">
        <v>142883.29999999999</v>
      </c>
      <c r="M3444" s="40">
        <v>114306.64</v>
      </c>
      <c r="O3444" s="40">
        <v>28576.66</v>
      </c>
      <c r="Q3444">
        <v>25</v>
      </c>
    </row>
    <row r="3445" spans="3:17" x14ac:dyDescent="0.25">
      <c r="C3445" t="s">
        <v>481</v>
      </c>
      <c r="D3445" t="s">
        <v>176</v>
      </c>
      <c r="E3445">
        <v>511105</v>
      </c>
      <c r="H3445" t="s">
        <v>1741</v>
      </c>
      <c r="K3445">
        <v>0</v>
      </c>
      <c r="M3445">
        <v>0</v>
      </c>
      <c r="O3445">
        <v>0</v>
      </c>
    </row>
    <row r="3446" spans="3:17" x14ac:dyDescent="0.25">
      <c r="C3446" t="s">
        <v>481</v>
      </c>
      <c r="D3446" t="s">
        <v>176</v>
      </c>
      <c r="E3446">
        <v>511106</v>
      </c>
      <c r="H3446" t="s">
        <v>1742</v>
      </c>
      <c r="K3446">
        <v>0</v>
      </c>
      <c r="M3446">
        <v>0</v>
      </c>
      <c r="O3446">
        <v>0</v>
      </c>
    </row>
    <row r="3447" spans="3:17" x14ac:dyDescent="0.25">
      <c r="C3447" t="s">
        <v>481</v>
      </c>
      <c r="D3447" t="s">
        <v>176</v>
      </c>
      <c r="E3447">
        <v>511107</v>
      </c>
      <c r="H3447" t="s">
        <v>1743</v>
      </c>
      <c r="K3447">
        <v>0</v>
      </c>
      <c r="M3447">
        <v>0</v>
      </c>
      <c r="O3447">
        <v>0</v>
      </c>
    </row>
    <row r="3448" spans="3:17" x14ac:dyDescent="0.25">
      <c r="C3448" t="s">
        <v>481</v>
      </c>
      <c r="D3448" t="s">
        <v>176</v>
      </c>
      <c r="E3448">
        <v>511108</v>
      </c>
      <c r="H3448" t="s">
        <v>828</v>
      </c>
      <c r="K3448" s="40">
        <v>84923.06</v>
      </c>
      <c r="M3448" s="40">
        <v>67938.45</v>
      </c>
      <c r="O3448" s="40">
        <v>16984.61</v>
      </c>
      <c r="Q3448">
        <v>25</v>
      </c>
    </row>
    <row r="3449" spans="3:17" x14ac:dyDescent="0.25">
      <c r="C3449" t="s">
        <v>481</v>
      </c>
      <c r="D3449" t="s">
        <v>176</v>
      </c>
      <c r="E3449">
        <v>511200</v>
      </c>
      <c r="H3449" t="s">
        <v>423</v>
      </c>
      <c r="K3449" s="40">
        <v>1355.89</v>
      </c>
      <c r="M3449" s="40">
        <v>1091.8800000000001</v>
      </c>
      <c r="O3449">
        <v>264.01</v>
      </c>
      <c r="Q3449">
        <v>24.2</v>
      </c>
    </row>
    <row r="3450" spans="3:17" x14ac:dyDescent="0.25">
      <c r="C3450" t="s">
        <v>481</v>
      </c>
      <c r="D3450" t="s">
        <v>176</v>
      </c>
      <c r="E3450">
        <v>511201</v>
      </c>
      <c r="H3450" t="s">
        <v>1744</v>
      </c>
      <c r="K3450">
        <v>0</v>
      </c>
      <c r="M3450">
        <v>0</v>
      </c>
      <c r="O3450">
        <v>0</v>
      </c>
    </row>
    <row r="3451" spans="3:17" x14ac:dyDescent="0.25">
      <c r="C3451" t="s">
        <v>481</v>
      </c>
      <c r="D3451" t="s">
        <v>176</v>
      </c>
      <c r="E3451">
        <v>511202</v>
      </c>
      <c r="H3451" t="s">
        <v>1745</v>
      </c>
      <c r="K3451">
        <v>0</v>
      </c>
      <c r="M3451">
        <v>0</v>
      </c>
      <c r="O3451">
        <v>0</v>
      </c>
    </row>
    <row r="3452" spans="3:17" x14ac:dyDescent="0.25">
      <c r="C3452" t="s">
        <v>481</v>
      </c>
      <c r="D3452" t="s">
        <v>176</v>
      </c>
      <c r="E3452">
        <v>511203</v>
      </c>
      <c r="H3452" t="s">
        <v>829</v>
      </c>
      <c r="K3452" s="40">
        <v>3060.96</v>
      </c>
      <c r="M3452" s="40">
        <v>2572.61</v>
      </c>
      <c r="O3452">
        <v>488.35</v>
      </c>
      <c r="Q3452">
        <v>19</v>
      </c>
    </row>
    <row r="3453" spans="3:17" x14ac:dyDescent="0.25">
      <c r="C3453" t="s">
        <v>481</v>
      </c>
      <c r="D3453" t="s">
        <v>176</v>
      </c>
      <c r="E3453">
        <v>511204</v>
      </c>
      <c r="H3453" t="s">
        <v>830</v>
      </c>
      <c r="K3453" s="40">
        <v>60000</v>
      </c>
      <c r="M3453" s="40">
        <v>60000</v>
      </c>
      <c r="O3453">
        <v>0</v>
      </c>
    </row>
    <row r="3454" spans="3:17" x14ac:dyDescent="0.25">
      <c r="C3454" t="s">
        <v>481</v>
      </c>
      <c r="D3454" t="s">
        <v>176</v>
      </c>
      <c r="E3454">
        <v>511205</v>
      </c>
      <c r="H3454" t="s">
        <v>831</v>
      </c>
      <c r="K3454" s="40">
        <v>46399.65</v>
      </c>
      <c r="M3454" s="40">
        <v>39762.35</v>
      </c>
      <c r="O3454" s="40">
        <v>6637.3</v>
      </c>
      <c r="Q3454">
        <v>16.7</v>
      </c>
    </row>
    <row r="3455" spans="3:17" x14ac:dyDescent="0.25">
      <c r="C3455" t="s">
        <v>481</v>
      </c>
      <c r="D3455" t="s">
        <v>176</v>
      </c>
      <c r="E3455">
        <v>511208</v>
      </c>
      <c r="H3455" t="s">
        <v>2277</v>
      </c>
      <c r="K3455">
        <v>0</v>
      </c>
      <c r="M3455">
        <v>0</v>
      </c>
      <c r="O3455">
        <v>0</v>
      </c>
    </row>
    <row r="3456" spans="3:17" x14ac:dyDescent="0.25">
      <c r="C3456" t="s">
        <v>481</v>
      </c>
      <c r="D3456" t="s">
        <v>176</v>
      </c>
      <c r="E3456">
        <v>511209</v>
      </c>
      <c r="H3456" t="s">
        <v>2278</v>
      </c>
      <c r="K3456">
        <v>0</v>
      </c>
      <c r="M3456">
        <v>0</v>
      </c>
      <c r="O3456">
        <v>0</v>
      </c>
    </row>
    <row r="3457" spans="3:18" x14ac:dyDescent="0.25">
      <c r="C3457" t="s">
        <v>481</v>
      </c>
      <c r="D3457" t="s">
        <v>176</v>
      </c>
      <c r="E3457">
        <v>511300</v>
      </c>
      <c r="H3457" t="s">
        <v>832</v>
      </c>
      <c r="K3457" s="40">
        <v>1929027.1</v>
      </c>
      <c r="M3457" s="40">
        <v>1552820.34</v>
      </c>
      <c r="O3457" s="40">
        <v>376206.76</v>
      </c>
      <c r="Q3457">
        <v>24.2</v>
      </c>
    </row>
    <row r="3458" spans="3:18" x14ac:dyDescent="0.25">
      <c r="C3458" t="s">
        <v>481</v>
      </c>
      <c r="D3458" t="s">
        <v>176</v>
      </c>
      <c r="E3458">
        <v>511301</v>
      </c>
      <c r="H3458" t="s">
        <v>833</v>
      </c>
      <c r="K3458" s="40">
        <v>99234.96</v>
      </c>
      <c r="M3458" s="40">
        <v>79372.92</v>
      </c>
      <c r="O3458" s="40">
        <v>19862.04</v>
      </c>
      <c r="Q3458">
        <v>25</v>
      </c>
    </row>
    <row r="3459" spans="3:18" x14ac:dyDescent="0.25">
      <c r="C3459" t="s">
        <v>481</v>
      </c>
      <c r="D3459" t="s">
        <v>176</v>
      </c>
      <c r="E3459">
        <v>511302</v>
      </c>
      <c r="H3459" t="s">
        <v>834</v>
      </c>
      <c r="K3459" s="40">
        <v>429773.54</v>
      </c>
      <c r="M3459" s="40">
        <v>344004.14</v>
      </c>
      <c r="O3459" s="40">
        <v>85769.4</v>
      </c>
      <c r="Q3459">
        <v>24.9</v>
      </c>
    </row>
    <row r="3460" spans="3:18" x14ac:dyDescent="0.25">
      <c r="C3460" t="s">
        <v>481</v>
      </c>
      <c r="D3460" t="s">
        <v>176</v>
      </c>
      <c r="E3460">
        <v>511401</v>
      </c>
      <c r="H3460" t="s">
        <v>2279</v>
      </c>
      <c r="K3460">
        <v>0</v>
      </c>
      <c r="M3460">
        <v>0</v>
      </c>
      <c r="O3460">
        <v>0</v>
      </c>
    </row>
    <row r="3461" spans="3:18" x14ac:dyDescent="0.25">
      <c r="C3461" t="s">
        <v>481</v>
      </c>
      <c r="D3461" t="s">
        <v>176</v>
      </c>
      <c r="E3461">
        <v>511403</v>
      </c>
      <c r="H3461" t="s">
        <v>2280</v>
      </c>
      <c r="K3461">
        <v>0</v>
      </c>
      <c r="M3461">
        <v>0</v>
      </c>
      <c r="O3461">
        <v>0</v>
      </c>
    </row>
    <row r="3462" spans="3:18" x14ac:dyDescent="0.25">
      <c r="C3462" t="s">
        <v>481</v>
      </c>
      <c r="D3462" t="s">
        <v>176</v>
      </c>
      <c r="E3462">
        <v>511404</v>
      </c>
      <c r="H3462" t="s">
        <v>2281</v>
      </c>
      <c r="K3462">
        <v>0</v>
      </c>
      <c r="M3462">
        <v>0</v>
      </c>
      <c r="O3462">
        <v>0</v>
      </c>
    </row>
    <row r="3463" spans="3:18" x14ac:dyDescent="0.25">
      <c r="C3463" t="s">
        <v>481</v>
      </c>
      <c r="D3463" t="s">
        <v>176</v>
      </c>
      <c r="E3463">
        <v>511405</v>
      </c>
      <c r="H3463" t="s">
        <v>2282</v>
      </c>
      <c r="K3463">
        <v>0</v>
      </c>
      <c r="M3463">
        <v>0</v>
      </c>
      <c r="O3463">
        <v>0</v>
      </c>
    </row>
    <row r="3464" spans="3:18" x14ac:dyDescent="0.25">
      <c r="E3464" t="s">
        <v>424</v>
      </c>
      <c r="K3464" s="40">
        <v>14506325.560000001</v>
      </c>
      <c r="M3464" s="40">
        <v>11662002.5</v>
      </c>
      <c r="O3464" s="40">
        <v>2844323.06</v>
      </c>
      <c r="Q3464">
        <v>24.4</v>
      </c>
      <c r="R3464" t="s">
        <v>205</v>
      </c>
    </row>
    <row r="3465" spans="3:18" x14ac:dyDescent="0.25">
      <c r="C3465" t="s">
        <v>481</v>
      </c>
      <c r="D3465" t="s">
        <v>176</v>
      </c>
      <c r="E3465">
        <v>510223</v>
      </c>
      <c r="H3465" t="s">
        <v>835</v>
      </c>
      <c r="K3465" s="40">
        <v>13621.5</v>
      </c>
      <c r="M3465" s="40">
        <v>6694.5</v>
      </c>
      <c r="O3465" s="40">
        <v>6927</v>
      </c>
      <c r="Q3465">
        <v>103.5</v>
      </c>
    </row>
    <row r="3466" spans="3:18" x14ac:dyDescent="0.25">
      <c r="C3466" t="s">
        <v>481</v>
      </c>
      <c r="D3466" t="s">
        <v>176</v>
      </c>
      <c r="E3466">
        <v>510302</v>
      </c>
      <c r="H3466" t="s">
        <v>836</v>
      </c>
      <c r="K3466" s="40">
        <v>14781.88</v>
      </c>
      <c r="M3466" s="40">
        <v>7984.04</v>
      </c>
      <c r="O3466" s="40">
        <v>6797.84</v>
      </c>
      <c r="Q3466">
        <v>85.1</v>
      </c>
    </row>
    <row r="3467" spans="3:18" x14ac:dyDescent="0.25">
      <c r="C3467" t="s">
        <v>481</v>
      </c>
      <c r="D3467" t="s">
        <v>176</v>
      </c>
      <c r="E3467">
        <v>510303</v>
      </c>
      <c r="H3467" t="s">
        <v>837</v>
      </c>
      <c r="K3467" s="40">
        <v>241126.39999999999</v>
      </c>
      <c r="M3467" s="40">
        <v>206912</v>
      </c>
      <c r="O3467" s="40">
        <v>34214.400000000001</v>
      </c>
      <c r="Q3467">
        <v>16.5</v>
      </c>
    </row>
    <row r="3468" spans="3:18" x14ac:dyDescent="0.25">
      <c r="C3468" t="s">
        <v>481</v>
      </c>
      <c r="D3468" t="s">
        <v>176</v>
      </c>
      <c r="E3468">
        <v>510304</v>
      </c>
      <c r="H3468" t="s">
        <v>838</v>
      </c>
      <c r="K3468" s="40">
        <v>39574.5</v>
      </c>
      <c r="M3468" s="40">
        <v>27435.34</v>
      </c>
      <c r="O3468" s="40">
        <v>12139.16</v>
      </c>
      <c r="Q3468">
        <v>44.2</v>
      </c>
    </row>
    <row r="3469" spans="3:18" x14ac:dyDescent="0.25">
      <c r="C3469" t="s">
        <v>481</v>
      </c>
      <c r="D3469" t="s">
        <v>176</v>
      </c>
      <c r="E3469">
        <v>510305</v>
      </c>
      <c r="H3469" t="s">
        <v>2283</v>
      </c>
      <c r="K3469">
        <v>0</v>
      </c>
      <c r="M3469">
        <v>0</v>
      </c>
      <c r="O3469">
        <v>0</v>
      </c>
    </row>
    <row r="3470" spans="3:18" x14ac:dyDescent="0.25">
      <c r="C3470" t="s">
        <v>481</v>
      </c>
      <c r="D3470" t="s">
        <v>176</v>
      </c>
      <c r="E3470">
        <v>510509</v>
      </c>
      <c r="H3470" t="s">
        <v>839</v>
      </c>
      <c r="K3470" s="40">
        <v>3231</v>
      </c>
      <c r="M3470" s="40">
        <v>2584.8000000000002</v>
      </c>
      <c r="O3470">
        <v>646.20000000000005</v>
      </c>
      <c r="Q3470">
        <v>25</v>
      </c>
    </row>
    <row r="3471" spans="3:18" x14ac:dyDescent="0.25">
      <c r="C3471" t="s">
        <v>481</v>
      </c>
      <c r="D3471" t="s">
        <v>176</v>
      </c>
      <c r="E3471">
        <v>510510</v>
      </c>
      <c r="H3471" t="s">
        <v>430</v>
      </c>
      <c r="K3471" s="40">
        <v>748356.81</v>
      </c>
      <c r="M3471" s="40">
        <v>608099.55000000005</v>
      </c>
      <c r="O3471" s="40">
        <v>140257.26</v>
      </c>
      <c r="Q3471">
        <v>23.1</v>
      </c>
    </row>
    <row r="3472" spans="3:18" x14ac:dyDescent="0.25">
      <c r="C3472" t="s">
        <v>481</v>
      </c>
      <c r="D3472" t="s">
        <v>176</v>
      </c>
      <c r="E3472">
        <v>510511</v>
      </c>
      <c r="H3472" t="s">
        <v>840</v>
      </c>
      <c r="K3472" s="40">
        <v>18486.400000000001</v>
      </c>
      <c r="M3472" s="40">
        <v>18486.400000000001</v>
      </c>
      <c r="O3472">
        <v>0</v>
      </c>
    </row>
    <row r="3473" spans="3:18" x14ac:dyDescent="0.25">
      <c r="C3473" t="s">
        <v>481</v>
      </c>
      <c r="D3473" t="s">
        <v>176</v>
      </c>
      <c r="E3473">
        <v>510512</v>
      </c>
      <c r="H3473" t="s">
        <v>841</v>
      </c>
      <c r="K3473" s="40">
        <v>141073.9</v>
      </c>
      <c r="M3473" s="40">
        <v>140773.9</v>
      </c>
      <c r="O3473">
        <v>300</v>
      </c>
      <c r="Q3473">
        <v>0.2</v>
      </c>
    </row>
    <row r="3474" spans="3:18" x14ac:dyDescent="0.25">
      <c r="C3474" t="s">
        <v>481</v>
      </c>
      <c r="D3474" t="s">
        <v>176</v>
      </c>
      <c r="E3474">
        <v>510611</v>
      </c>
      <c r="H3474" t="s">
        <v>2284</v>
      </c>
      <c r="K3474">
        <v>0</v>
      </c>
      <c r="M3474">
        <v>0</v>
      </c>
      <c r="O3474">
        <v>0</v>
      </c>
    </row>
    <row r="3475" spans="3:18" x14ac:dyDescent="0.25">
      <c r="C3475" t="s">
        <v>481</v>
      </c>
      <c r="D3475" t="s">
        <v>176</v>
      </c>
      <c r="E3475">
        <v>510612</v>
      </c>
      <c r="H3475" t="s">
        <v>2285</v>
      </c>
      <c r="K3475">
        <v>0</v>
      </c>
      <c r="M3475">
        <v>0</v>
      </c>
      <c r="O3475">
        <v>0</v>
      </c>
    </row>
    <row r="3476" spans="3:18" x14ac:dyDescent="0.25">
      <c r="C3476" t="s">
        <v>481</v>
      </c>
      <c r="D3476" t="s">
        <v>176</v>
      </c>
      <c r="E3476">
        <v>510613</v>
      </c>
      <c r="H3476" t="s">
        <v>842</v>
      </c>
      <c r="K3476" s="40">
        <v>59000</v>
      </c>
      <c r="M3476" s="40">
        <v>45500</v>
      </c>
      <c r="O3476" s="40">
        <v>13500</v>
      </c>
      <c r="Q3476">
        <v>29.7</v>
      </c>
    </row>
    <row r="3477" spans="3:18" x14ac:dyDescent="0.25">
      <c r="K3477" s="40">
        <v>1279252.3899999999</v>
      </c>
      <c r="M3477" s="40">
        <v>1064470.53</v>
      </c>
      <c r="O3477" s="40">
        <v>214781.86</v>
      </c>
      <c r="Q3477">
        <v>20.2</v>
      </c>
      <c r="R3477" t="s">
        <v>205</v>
      </c>
    </row>
    <row r="3478" spans="3:18" x14ac:dyDescent="0.25">
      <c r="C3478" t="s">
        <v>481</v>
      </c>
      <c r="D3478" t="s">
        <v>176</v>
      </c>
      <c r="E3478">
        <v>430105</v>
      </c>
      <c r="H3478" t="s">
        <v>1750</v>
      </c>
      <c r="K3478">
        <v>0</v>
      </c>
      <c r="M3478">
        <v>0</v>
      </c>
      <c r="O3478">
        <v>0</v>
      </c>
    </row>
    <row r="3479" spans="3:18" x14ac:dyDescent="0.25">
      <c r="C3479" t="s">
        <v>481</v>
      </c>
      <c r="D3479" t="s">
        <v>176</v>
      </c>
      <c r="E3479">
        <v>500100</v>
      </c>
      <c r="H3479" t="s">
        <v>843</v>
      </c>
      <c r="K3479" s="40">
        <v>2917032.1</v>
      </c>
      <c r="M3479" s="40">
        <v>2455567.8199999998</v>
      </c>
      <c r="O3479" s="40">
        <v>461464.28</v>
      </c>
      <c r="Q3479">
        <v>18.8</v>
      </c>
    </row>
    <row r="3480" spans="3:18" x14ac:dyDescent="0.25">
      <c r="C3480" t="s">
        <v>481</v>
      </c>
      <c r="D3480" t="s">
        <v>176</v>
      </c>
      <c r="E3480">
        <v>500101</v>
      </c>
      <c r="H3480" t="s">
        <v>1751</v>
      </c>
      <c r="K3480">
        <v>0</v>
      </c>
      <c r="M3480">
        <v>0</v>
      </c>
      <c r="O3480">
        <v>0</v>
      </c>
    </row>
    <row r="3481" spans="3:18" x14ac:dyDescent="0.25">
      <c r="C3481" t="s">
        <v>481</v>
      </c>
      <c r="D3481" t="s">
        <v>176</v>
      </c>
      <c r="E3481">
        <v>500102</v>
      </c>
      <c r="H3481" t="s">
        <v>1752</v>
      </c>
      <c r="K3481">
        <v>0</v>
      </c>
      <c r="M3481">
        <v>0</v>
      </c>
      <c r="O3481">
        <v>0</v>
      </c>
    </row>
    <row r="3482" spans="3:18" x14ac:dyDescent="0.25">
      <c r="C3482" t="s">
        <v>481</v>
      </c>
      <c r="D3482" t="s">
        <v>176</v>
      </c>
      <c r="E3482">
        <v>500103</v>
      </c>
      <c r="H3482" t="s">
        <v>1753</v>
      </c>
      <c r="K3482">
        <v>0</v>
      </c>
      <c r="M3482">
        <v>0</v>
      </c>
      <c r="O3482">
        <v>0</v>
      </c>
    </row>
    <row r="3483" spans="3:18" x14ac:dyDescent="0.25">
      <c r="C3483" t="s">
        <v>481</v>
      </c>
      <c r="D3483" t="s">
        <v>176</v>
      </c>
      <c r="E3483">
        <v>500104</v>
      </c>
      <c r="H3483" t="s">
        <v>1754</v>
      </c>
      <c r="K3483">
        <v>0</v>
      </c>
      <c r="M3483">
        <v>0</v>
      </c>
      <c r="O3483">
        <v>0</v>
      </c>
    </row>
    <row r="3484" spans="3:18" x14ac:dyDescent="0.25">
      <c r="C3484" t="s">
        <v>481</v>
      </c>
      <c r="D3484" t="s">
        <v>176</v>
      </c>
      <c r="E3484">
        <v>500105</v>
      </c>
      <c r="H3484" t="s">
        <v>1755</v>
      </c>
      <c r="K3484">
        <v>0</v>
      </c>
      <c r="M3484">
        <v>0</v>
      </c>
      <c r="O3484">
        <v>0</v>
      </c>
    </row>
    <row r="3485" spans="3:18" x14ac:dyDescent="0.25">
      <c r="C3485" t="s">
        <v>481</v>
      </c>
      <c r="D3485" t="s">
        <v>176</v>
      </c>
      <c r="E3485">
        <v>500106</v>
      </c>
      <c r="H3485" t="s">
        <v>1756</v>
      </c>
      <c r="K3485">
        <v>0</v>
      </c>
      <c r="M3485">
        <v>0</v>
      </c>
      <c r="O3485">
        <v>0</v>
      </c>
    </row>
    <row r="3486" spans="3:18" x14ac:dyDescent="0.25">
      <c r="C3486" t="s">
        <v>481</v>
      </c>
      <c r="D3486" t="s">
        <v>176</v>
      </c>
      <c r="E3486">
        <v>500108</v>
      </c>
      <c r="H3486" t="s">
        <v>1757</v>
      </c>
      <c r="K3486">
        <v>0</v>
      </c>
      <c r="M3486">
        <v>0</v>
      </c>
      <c r="O3486">
        <v>0</v>
      </c>
    </row>
    <row r="3487" spans="3:18" x14ac:dyDescent="0.25">
      <c r="C3487" t="s">
        <v>481</v>
      </c>
      <c r="D3487" t="s">
        <v>176</v>
      </c>
      <c r="E3487">
        <v>500109</v>
      </c>
      <c r="H3487" t="s">
        <v>844</v>
      </c>
      <c r="K3487" s="40">
        <v>1740288.9</v>
      </c>
      <c r="M3487" s="40">
        <v>1425346.87</v>
      </c>
      <c r="O3487" s="40">
        <v>314942.03000000003</v>
      </c>
      <c r="Q3487">
        <v>22.1</v>
      </c>
    </row>
    <row r="3488" spans="3:18" x14ac:dyDescent="0.25">
      <c r="C3488" t="s">
        <v>481</v>
      </c>
      <c r="D3488" t="s">
        <v>176</v>
      </c>
      <c r="E3488">
        <v>500110</v>
      </c>
      <c r="H3488" t="s">
        <v>2286</v>
      </c>
      <c r="K3488">
        <v>0</v>
      </c>
      <c r="M3488">
        <v>0</v>
      </c>
      <c r="O3488">
        <v>0</v>
      </c>
    </row>
    <row r="3489" spans="3:17" x14ac:dyDescent="0.25">
      <c r="C3489" t="s">
        <v>481</v>
      </c>
      <c r="D3489" t="s">
        <v>176</v>
      </c>
      <c r="E3489">
        <v>500111</v>
      </c>
      <c r="H3489" t="s">
        <v>2287</v>
      </c>
      <c r="K3489">
        <v>0</v>
      </c>
      <c r="M3489">
        <v>0</v>
      </c>
      <c r="O3489">
        <v>0</v>
      </c>
    </row>
    <row r="3490" spans="3:17" x14ac:dyDescent="0.25">
      <c r="C3490" t="s">
        <v>481</v>
      </c>
      <c r="D3490" t="s">
        <v>176</v>
      </c>
      <c r="E3490">
        <v>500112</v>
      </c>
      <c r="H3490" t="s">
        <v>2288</v>
      </c>
      <c r="K3490">
        <v>0</v>
      </c>
      <c r="M3490">
        <v>0</v>
      </c>
      <c r="O3490">
        <v>0</v>
      </c>
    </row>
    <row r="3491" spans="3:17" x14ac:dyDescent="0.25">
      <c r="C3491" t="s">
        <v>481</v>
      </c>
      <c r="D3491" t="s">
        <v>176</v>
      </c>
      <c r="E3491">
        <v>500113</v>
      </c>
      <c r="H3491" t="s">
        <v>2289</v>
      </c>
      <c r="K3491">
        <v>0</v>
      </c>
      <c r="M3491">
        <v>0</v>
      </c>
      <c r="O3491">
        <v>0</v>
      </c>
    </row>
    <row r="3492" spans="3:17" x14ac:dyDescent="0.25">
      <c r="C3492" t="s">
        <v>481</v>
      </c>
      <c r="D3492" t="s">
        <v>176</v>
      </c>
      <c r="E3492">
        <v>500116</v>
      </c>
      <c r="H3492" t="s">
        <v>2290</v>
      </c>
      <c r="K3492">
        <v>0</v>
      </c>
      <c r="M3492">
        <v>0</v>
      </c>
      <c r="O3492">
        <v>0</v>
      </c>
    </row>
    <row r="3493" spans="3:17" x14ac:dyDescent="0.25">
      <c r="C3493" t="s">
        <v>481</v>
      </c>
      <c r="D3493" t="s">
        <v>176</v>
      </c>
      <c r="E3493">
        <v>500117</v>
      </c>
      <c r="H3493" t="s">
        <v>2291</v>
      </c>
      <c r="K3493">
        <v>0</v>
      </c>
      <c r="M3493">
        <v>0</v>
      </c>
      <c r="O3493">
        <v>0</v>
      </c>
    </row>
    <row r="3494" spans="3:17" x14ac:dyDescent="0.25">
      <c r="C3494" t="s">
        <v>481</v>
      </c>
      <c r="D3494" t="s">
        <v>176</v>
      </c>
      <c r="E3494">
        <v>500118</v>
      </c>
      <c r="H3494" t="s">
        <v>2292</v>
      </c>
      <c r="K3494">
        <v>0</v>
      </c>
      <c r="M3494">
        <v>0</v>
      </c>
      <c r="O3494">
        <v>0</v>
      </c>
    </row>
    <row r="3495" spans="3:17" x14ac:dyDescent="0.25">
      <c r="C3495" t="s">
        <v>481</v>
      </c>
      <c r="D3495" t="s">
        <v>176</v>
      </c>
      <c r="E3495">
        <v>500119</v>
      </c>
      <c r="H3495" t="s">
        <v>2293</v>
      </c>
      <c r="K3495">
        <v>0</v>
      </c>
      <c r="M3495">
        <v>0</v>
      </c>
      <c r="O3495">
        <v>0</v>
      </c>
    </row>
    <row r="3496" spans="3:17" x14ac:dyDescent="0.25">
      <c r="C3496" t="s">
        <v>481</v>
      </c>
      <c r="D3496" t="s">
        <v>176</v>
      </c>
      <c r="E3496">
        <v>500200</v>
      </c>
      <c r="H3496" t="s">
        <v>2294</v>
      </c>
      <c r="K3496">
        <v>0</v>
      </c>
      <c r="M3496">
        <v>0</v>
      </c>
      <c r="O3496">
        <v>0</v>
      </c>
    </row>
    <row r="3497" spans="3:17" x14ac:dyDescent="0.25">
      <c r="C3497" t="s">
        <v>481</v>
      </c>
      <c r="D3497" t="s">
        <v>176</v>
      </c>
      <c r="E3497">
        <v>500300</v>
      </c>
      <c r="H3497" t="s">
        <v>845</v>
      </c>
      <c r="K3497" s="40">
        <v>1815.51</v>
      </c>
      <c r="M3497" s="40">
        <v>1458.42</v>
      </c>
      <c r="O3497">
        <v>357.09</v>
      </c>
      <c r="Q3497">
        <v>24.5</v>
      </c>
    </row>
    <row r="3498" spans="3:17" x14ac:dyDescent="0.25">
      <c r="C3498" t="s">
        <v>481</v>
      </c>
      <c r="D3498" t="s">
        <v>176</v>
      </c>
      <c r="E3498">
        <v>500301</v>
      </c>
      <c r="H3498" t="s">
        <v>846</v>
      </c>
      <c r="K3498" s="40">
        <v>63229.61</v>
      </c>
      <c r="M3498" s="40">
        <v>50248.7</v>
      </c>
      <c r="O3498" s="40">
        <v>12980.91</v>
      </c>
      <c r="Q3498">
        <v>25.8</v>
      </c>
    </row>
    <row r="3499" spans="3:17" x14ac:dyDescent="0.25">
      <c r="C3499" t="s">
        <v>481</v>
      </c>
      <c r="D3499" t="s">
        <v>176</v>
      </c>
      <c r="E3499">
        <v>500302</v>
      </c>
      <c r="H3499" t="s">
        <v>2295</v>
      </c>
      <c r="K3499">
        <v>0</v>
      </c>
      <c r="M3499">
        <v>0</v>
      </c>
      <c r="O3499">
        <v>0</v>
      </c>
    </row>
    <row r="3500" spans="3:17" x14ac:dyDescent="0.25">
      <c r="C3500" t="s">
        <v>481</v>
      </c>
      <c r="D3500" t="s">
        <v>176</v>
      </c>
      <c r="E3500">
        <v>500303</v>
      </c>
      <c r="H3500" t="s">
        <v>2296</v>
      </c>
      <c r="K3500">
        <v>0</v>
      </c>
      <c r="M3500">
        <v>0</v>
      </c>
      <c r="O3500">
        <v>0</v>
      </c>
    </row>
    <row r="3501" spans="3:17" x14ac:dyDescent="0.25">
      <c r="C3501" t="s">
        <v>481</v>
      </c>
      <c r="D3501" t="s">
        <v>176</v>
      </c>
      <c r="E3501">
        <v>500304</v>
      </c>
      <c r="H3501" t="s">
        <v>2297</v>
      </c>
      <c r="K3501">
        <v>0</v>
      </c>
      <c r="M3501">
        <v>0</v>
      </c>
      <c r="O3501">
        <v>0</v>
      </c>
    </row>
    <row r="3502" spans="3:17" x14ac:dyDescent="0.25">
      <c r="C3502" t="s">
        <v>481</v>
      </c>
      <c r="D3502" t="s">
        <v>176</v>
      </c>
      <c r="E3502">
        <v>500305</v>
      </c>
      <c r="H3502" t="s">
        <v>2298</v>
      </c>
      <c r="K3502">
        <v>0</v>
      </c>
      <c r="M3502">
        <v>0</v>
      </c>
      <c r="O3502">
        <v>0</v>
      </c>
    </row>
    <row r="3503" spans="3:17" x14ac:dyDescent="0.25">
      <c r="C3503" t="s">
        <v>481</v>
      </c>
      <c r="D3503" t="s">
        <v>176</v>
      </c>
      <c r="E3503">
        <v>510606</v>
      </c>
      <c r="H3503" t="s">
        <v>442</v>
      </c>
      <c r="K3503" s="40">
        <v>4432</v>
      </c>
      <c r="M3503" s="40">
        <v>4432</v>
      </c>
      <c r="O3503">
        <v>0</v>
      </c>
    </row>
    <row r="3504" spans="3:17" x14ac:dyDescent="0.25">
      <c r="C3504" t="s">
        <v>481</v>
      </c>
      <c r="D3504" t="s">
        <v>176</v>
      </c>
      <c r="E3504">
        <v>510607</v>
      </c>
      <c r="H3504" t="s">
        <v>847</v>
      </c>
      <c r="K3504" s="40">
        <v>373977.24</v>
      </c>
      <c r="M3504" s="40">
        <v>360078.8</v>
      </c>
      <c r="O3504" s="40">
        <v>13898.44</v>
      </c>
      <c r="Q3504">
        <v>3.9</v>
      </c>
    </row>
    <row r="3505" spans="3:17" x14ac:dyDescent="0.25">
      <c r="C3505" t="s">
        <v>481</v>
      </c>
      <c r="D3505" t="s">
        <v>176</v>
      </c>
      <c r="E3505">
        <v>510614</v>
      </c>
      <c r="H3505" t="s">
        <v>2299</v>
      </c>
      <c r="K3505">
        <v>0</v>
      </c>
      <c r="M3505">
        <v>0</v>
      </c>
      <c r="O3505">
        <v>0</v>
      </c>
    </row>
    <row r="3506" spans="3:17" x14ac:dyDescent="0.25">
      <c r="C3506" t="s">
        <v>481</v>
      </c>
      <c r="D3506" t="s">
        <v>176</v>
      </c>
      <c r="E3506">
        <v>511206</v>
      </c>
      <c r="H3506" t="s">
        <v>2300</v>
      </c>
      <c r="K3506">
        <v>0</v>
      </c>
      <c r="M3506">
        <v>0</v>
      </c>
      <c r="O3506">
        <v>0</v>
      </c>
    </row>
    <row r="3507" spans="3:17" x14ac:dyDescent="0.25">
      <c r="C3507" t="s">
        <v>481</v>
      </c>
      <c r="D3507" t="s">
        <v>176</v>
      </c>
      <c r="E3507">
        <v>511207</v>
      </c>
      <c r="H3507" t="s">
        <v>1749</v>
      </c>
      <c r="K3507">
        <v>0</v>
      </c>
      <c r="M3507">
        <v>0</v>
      </c>
      <c r="O3507">
        <v>0</v>
      </c>
    </row>
    <row r="3508" spans="3:17" x14ac:dyDescent="0.25">
      <c r="C3508" t="s">
        <v>481</v>
      </c>
      <c r="D3508" t="s">
        <v>176</v>
      </c>
      <c r="E3508">
        <v>540000</v>
      </c>
      <c r="H3508" t="s">
        <v>848</v>
      </c>
      <c r="K3508" s="40">
        <v>532403.84</v>
      </c>
      <c r="M3508" s="40">
        <v>426525.26</v>
      </c>
      <c r="O3508" s="40">
        <v>105878.58</v>
      </c>
      <c r="Q3508">
        <v>24.8</v>
      </c>
    </row>
    <row r="3509" spans="3:17" x14ac:dyDescent="0.25">
      <c r="C3509" t="s">
        <v>481</v>
      </c>
      <c r="D3509" t="s">
        <v>176</v>
      </c>
      <c r="E3509">
        <v>540001</v>
      </c>
      <c r="H3509" t="s">
        <v>849</v>
      </c>
      <c r="K3509" s="40">
        <v>19434501.149999999</v>
      </c>
      <c r="M3509" s="40">
        <v>15633053.75</v>
      </c>
      <c r="O3509" s="40">
        <v>3801447.4</v>
      </c>
      <c r="Q3509">
        <v>24.3</v>
      </c>
    </row>
    <row r="3510" spans="3:17" x14ac:dyDescent="0.25">
      <c r="C3510" t="s">
        <v>481</v>
      </c>
      <c r="D3510" t="s">
        <v>176</v>
      </c>
      <c r="E3510">
        <v>540002</v>
      </c>
      <c r="H3510" t="s">
        <v>2301</v>
      </c>
      <c r="K3510">
        <v>0</v>
      </c>
      <c r="M3510">
        <v>0</v>
      </c>
      <c r="O3510">
        <v>0</v>
      </c>
    </row>
    <row r="3511" spans="3:17" x14ac:dyDescent="0.25">
      <c r="C3511" t="s">
        <v>481</v>
      </c>
      <c r="D3511" t="s">
        <v>176</v>
      </c>
      <c r="E3511">
        <v>540003</v>
      </c>
      <c r="H3511" t="s">
        <v>2302</v>
      </c>
      <c r="K3511">
        <v>0</v>
      </c>
      <c r="M3511">
        <v>0</v>
      </c>
      <c r="O3511">
        <v>0</v>
      </c>
    </row>
    <row r="3512" spans="3:17" x14ac:dyDescent="0.25">
      <c r="C3512" t="s">
        <v>481</v>
      </c>
      <c r="D3512" t="s">
        <v>176</v>
      </c>
      <c r="E3512">
        <v>540004</v>
      </c>
      <c r="H3512" t="s">
        <v>2303</v>
      </c>
      <c r="K3512">
        <v>0</v>
      </c>
      <c r="M3512">
        <v>0</v>
      </c>
      <c r="O3512">
        <v>0</v>
      </c>
    </row>
    <row r="3513" spans="3:17" x14ac:dyDescent="0.25">
      <c r="C3513" t="s">
        <v>481</v>
      </c>
      <c r="D3513" t="s">
        <v>176</v>
      </c>
      <c r="E3513">
        <v>540005</v>
      </c>
      <c r="H3513" t="s">
        <v>2304</v>
      </c>
      <c r="K3513">
        <v>0</v>
      </c>
      <c r="M3513">
        <v>0</v>
      </c>
      <c r="O3513">
        <v>0</v>
      </c>
    </row>
    <row r="3514" spans="3:17" x14ac:dyDescent="0.25">
      <c r="C3514" t="s">
        <v>481</v>
      </c>
      <c r="D3514" t="s">
        <v>176</v>
      </c>
      <c r="E3514">
        <v>540006</v>
      </c>
      <c r="H3514" t="s">
        <v>2305</v>
      </c>
      <c r="K3514">
        <v>0</v>
      </c>
      <c r="M3514">
        <v>0</v>
      </c>
      <c r="O3514">
        <v>0</v>
      </c>
    </row>
    <row r="3515" spans="3:17" x14ac:dyDescent="0.25">
      <c r="C3515" t="s">
        <v>481</v>
      </c>
      <c r="D3515" t="s">
        <v>176</v>
      </c>
      <c r="E3515">
        <v>540011</v>
      </c>
      <c r="H3515" t="s">
        <v>2306</v>
      </c>
      <c r="K3515">
        <v>0</v>
      </c>
      <c r="M3515">
        <v>0</v>
      </c>
      <c r="O3515">
        <v>0</v>
      </c>
    </row>
    <row r="3516" spans="3:17" x14ac:dyDescent="0.25">
      <c r="C3516" t="s">
        <v>481</v>
      </c>
      <c r="D3516" t="s">
        <v>176</v>
      </c>
      <c r="E3516">
        <v>540012</v>
      </c>
      <c r="H3516" t="s">
        <v>2307</v>
      </c>
      <c r="K3516">
        <v>0</v>
      </c>
      <c r="M3516">
        <v>0</v>
      </c>
      <c r="O3516">
        <v>0</v>
      </c>
    </row>
    <row r="3517" spans="3:17" x14ac:dyDescent="0.25">
      <c r="C3517" t="s">
        <v>481</v>
      </c>
      <c r="D3517" t="s">
        <v>176</v>
      </c>
      <c r="E3517">
        <v>540013</v>
      </c>
      <c r="H3517" t="s">
        <v>2308</v>
      </c>
      <c r="K3517">
        <v>0</v>
      </c>
      <c r="M3517">
        <v>0</v>
      </c>
      <c r="O3517">
        <v>0</v>
      </c>
    </row>
    <row r="3518" spans="3:17" x14ac:dyDescent="0.25">
      <c r="C3518" t="s">
        <v>481</v>
      </c>
      <c r="D3518" t="s">
        <v>176</v>
      </c>
      <c r="E3518">
        <v>540015</v>
      </c>
      <c r="H3518" t="s">
        <v>2309</v>
      </c>
      <c r="K3518">
        <v>0</v>
      </c>
      <c r="M3518">
        <v>0</v>
      </c>
      <c r="O3518">
        <v>0</v>
      </c>
    </row>
    <row r="3519" spans="3:17" x14ac:dyDescent="0.25">
      <c r="C3519" t="s">
        <v>481</v>
      </c>
      <c r="D3519" t="s">
        <v>176</v>
      </c>
      <c r="E3519">
        <v>540016</v>
      </c>
      <c r="H3519" t="s">
        <v>2310</v>
      </c>
      <c r="K3519">
        <v>0</v>
      </c>
      <c r="M3519">
        <v>0</v>
      </c>
      <c r="O3519">
        <v>0</v>
      </c>
    </row>
    <row r="3520" spans="3:17" x14ac:dyDescent="0.25">
      <c r="C3520" t="s">
        <v>481</v>
      </c>
      <c r="D3520" t="s">
        <v>176</v>
      </c>
      <c r="E3520">
        <v>540050</v>
      </c>
      <c r="H3520" t="s">
        <v>2311</v>
      </c>
      <c r="K3520">
        <v>0</v>
      </c>
      <c r="M3520">
        <v>0</v>
      </c>
      <c r="O3520">
        <v>0</v>
      </c>
    </row>
    <row r="3521" spans="3:18" x14ac:dyDescent="0.25">
      <c r="C3521" t="s">
        <v>481</v>
      </c>
      <c r="D3521" t="s">
        <v>176</v>
      </c>
      <c r="E3521">
        <v>540051</v>
      </c>
      <c r="H3521" t="s">
        <v>2312</v>
      </c>
      <c r="K3521">
        <v>0</v>
      </c>
      <c r="M3521">
        <v>0</v>
      </c>
      <c r="O3521">
        <v>0</v>
      </c>
    </row>
    <row r="3522" spans="3:18" x14ac:dyDescent="0.25">
      <c r="C3522" t="s">
        <v>481</v>
      </c>
      <c r="D3522" t="s">
        <v>176</v>
      </c>
      <c r="E3522">
        <v>540052</v>
      </c>
      <c r="H3522" t="s">
        <v>2313</v>
      </c>
      <c r="K3522">
        <v>0</v>
      </c>
      <c r="M3522">
        <v>0</v>
      </c>
      <c r="O3522">
        <v>0</v>
      </c>
    </row>
    <row r="3523" spans="3:18" x14ac:dyDescent="0.25">
      <c r="C3523" t="s">
        <v>481</v>
      </c>
      <c r="D3523" t="s">
        <v>176</v>
      </c>
      <c r="E3523">
        <v>540053</v>
      </c>
      <c r="H3523" t="s">
        <v>2314</v>
      </c>
      <c r="K3523">
        <v>0</v>
      </c>
      <c r="M3523">
        <v>0</v>
      </c>
      <c r="O3523">
        <v>0</v>
      </c>
    </row>
    <row r="3524" spans="3:18" x14ac:dyDescent="0.25">
      <c r="C3524" t="s">
        <v>481</v>
      </c>
      <c r="D3524" t="s">
        <v>176</v>
      </c>
      <c r="E3524">
        <v>540054</v>
      </c>
      <c r="H3524" t="s">
        <v>2315</v>
      </c>
      <c r="K3524">
        <v>0</v>
      </c>
      <c r="M3524">
        <v>0</v>
      </c>
      <c r="O3524">
        <v>0</v>
      </c>
    </row>
    <row r="3525" spans="3:18" x14ac:dyDescent="0.25">
      <c r="C3525" t="s">
        <v>481</v>
      </c>
      <c r="D3525" t="s">
        <v>176</v>
      </c>
      <c r="E3525">
        <v>540055</v>
      </c>
      <c r="H3525" t="s">
        <v>2316</v>
      </c>
      <c r="K3525">
        <v>0</v>
      </c>
      <c r="M3525">
        <v>0</v>
      </c>
      <c r="O3525">
        <v>0</v>
      </c>
    </row>
    <row r="3526" spans="3:18" x14ac:dyDescent="0.25">
      <c r="C3526" t="s">
        <v>481</v>
      </c>
      <c r="D3526" t="s">
        <v>176</v>
      </c>
      <c r="E3526">
        <v>540056</v>
      </c>
      <c r="H3526" t="s">
        <v>2317</v>
      </c>
      <c r="K3526">
        <v>0</v>
      </c>
      <c r="M3526">
        <v>0</v>
      </c>
      <c r="O3526">
        <v>0</v>
      </c>
    </row>
    <row r="3527" spans="3:18" x14ac:dyDescent="0.25">
      <c r="E3527" t="s">
        <v>446</v>
      </c>
      <c r="K3527" s="40">
        <v>25067680.350000001</v>
      </c>
      <c r="M3527" s="40">
        <v>20356711.620000001</v>
      </c>
      <c r="O3527" s="40">
        <v>4710968.7300000004</v>
      </c>
      <c r="Q3527">
        <v>23.1</v>
      </c>
      <c r="R3527" t="s">
        <v>205</v>
      </c>
    </row>
    <row r="3528" spans="3:18" x14ac:dyDescent="0.25">
      <c r="C3528" t="s">
        <v>481</v>
      </c>
      <c r="D3528" t="s">
        <v>176</v>
      </c>
      <c r="E3528">
        <v>500400</v>
      </c>
      <c r="H3528" t="s">
        <v>850</v>
      </c>
      <c r="K3528" s="40">
        <v>3075.33</v>
      </c>
      <c r="M3528" s="40">
        <v>2442.4299999999998</v>
      </c>
      <c r="O3528">
        <v>632.9</v>
      </c>
      <c r="Q3528">
        <v>25.9</v>
      </c>
    </row>
    <row r="3529" spans="3:18" x14ac:dyDescent="0.25">
      <c r="C3529" t="s">
        <v>481</v>
      </c>
      <c r="D3529" t="s">
        <v>176</v>
      </c>
      <c r="E3529">
        <v>500401</v>
      </c>
      <c r="H3529" t="s">
        <v>851</v>
      </c>
      <c r="K3529" s="40">
        <v>18717.830000000002</v>
      </c>
      <c r="M3529" s="40">
        <v>15186.4</v>
      </c>
      <c r="O3529" s="40">
        <v>3531.43</v>
      </c>
      <c r="Q3529">
        <v>23.3</v>
      </c>
    </row>
    <row r="3530" spans="3:18" x14ac:dyDescent="0.25">
      <c r="K3530" s="40">
        <v>21793.16</v>
      </c>
      <c r="M3530" s="40">
        <v>17628.830000000002</v>
      </c>
      <c r="O3530" s="40">
        <v>4164.33</v>
      </c>
      <c r="Q3530">
        <v>23.6</v>
      </c>
      <c r="R3530" t="s">
        <v>205</v>
      </c>
    </row>
    <row r="3531" spans="3:18" x14ac:dyDescent="0.25">
      <c r="C3531" t="s">
        <v>481</v>
      </c>
      <c r="D3531" t="s">
        <v>176</v>
      </c>
      <c r="E3531">
        <v>420709</v>
      </c>
      <c r="H3531" t="s">
        <v>447</v>
      </c>
      <c r="K3531" s="40">
        <v>57851140.469999999</v>
      </c>
      <c r="M3531" s="40">
        <v>79784951.269999996</v>
      </c>
      <c r="O3531" s="40">
        <v>-21933810.800000001</v>
      </c>
      <c r="Q3531">
        <v>-27.5</v>
      </c>
    </row>
    <row r="3532" spans="3:18" x14ac:dyDescent="0.25">
      <c r="C3532" t="s">
        <v>481</v>
      </c>
      <c r="D3532" t="s">
        <v>176</v>
      </c>
      <c r="E3532">
        <v>420710</v>
      </c>
      <c r="H3532" t="s">
        <v>448</v>
      </c>
      <c r="K3532" s="40">
        <v>-100960997.23</v>
      </c>
      <c r="M3532" s="40">
        <v>-100675563</v>
      </c>
      <c r="O3532" s="40">
        <v>-285434.23</v>
      </c>
      <c r="Q3532">
        <v>-0.3</v>
      </c>
    </row>
    <row r="3533" spans="3:18" x14ac:dyDescent="0.25">
      <c r="C3533" t="s">
        <v>481</v>
      </c>
      <c r="D3533" t="s">
        <v>176</v>
      </c>
      <c r="E3533">
        <v>420730</v>
      </c>
      <c r="H3533" t="s">
        <v>852</v>
      </c>
      <c r="K3533">
        <v>615.1</v>
      </c>
      <c r="M3533">
        <v>615.1</v>
      </c>
      <c r="O3533">
        <v>0</v>
      </c>
    </row>
    <row r="3534" spans="3:18" x14ac:dyDescent="0.25">
      <c r="E3534" t="s">
        <v>450</v>
      </c>
      <c r="K3534" s="40">
        <v>-43109241.659999996</v>
      </c>
      <c r="M3534" s="40">
        <v>-20889996.629999999</v>
      </c>
      <c r="O3534" s="40">
        <v>-22219245.030000001</v>
      </c>
      <c r="Q3534">
        <v>-106.4</v>
      </c>
      <c r="R3534" t="s">
        <v>205</v>
      </c>
    </row>
    <row r="3535" spans="3:18" x14ac:dyDescent="0.25">
      <c r="C3535" t="s">
        <v>481</v>
      </c>
      <c r="D3535" t="s">
        <v>176</v>
      </c>
      <c r="E3535">
        <v>420712</v>
      </c>
      <c r="H3535" t="s">
        <v>447</v>
      </c>
      <c r="K3535">
        <v>0</v>
      </c>
      <c r="M3535">
        <v>0</v>
      </c>
      <c r="O3535">
        <v>0</v>
      </c>
    </row>
    <row r="3536" spans="3:18" x14ac:dyDescent="0.25">
      <c r="C3536" t="s">
        <v>481</v>
      </c>
      <c r="D3536" t="s">
        <v>176</v>
      </c>
      <c r="E3536">
        <v>420713</v>
      </c>
      <c r="H3536" t="s">
        <v>448</v>
      </c>
      <c r="K3536" s="40">
        <v>13718754.75</v>
      </c>
      <c r="M3536" s="40">
        <v>551091.93999999994</v>
      </c>
      <c r="O3536" s="40">
        <v>13167662.810000001</v>
      </c>
      <c r="Q3536">
        <v>2389.4</v>
      </c>
    </row>
    <row r="3537" spans="3:18" x14ac:dyDescent="0.25">
      <c r="C3537" t="s">
        <v>481</v>
      </c>
      <c r="D3537" t="s">
        <v>176</v>
      </c>
      <c r="E3537">
        <v>420714</v>
      </c>
      <c r="H3537" t="s">
        <v>448</v>
      </c>
      <c r="K3537">
        <v>0</v>
      </c>
      <c r="M3537">
        <v>0</v>
      </c>
      <c r="O3537">
        <v>0</v>
      </c>
    </row>
    <row r="3538" spans="3:18" x14ac:dyDescent="0.25">
      <c r="C3538" t="s">
        <v>481</v>
      </c>
      <c r="D3538" t="s">
        <v>176</v>
      </c>
      <c r="E3538">
        <v>420718</v>
      </c>
      <c r="H3538" t="s">
        <v>2318</v>
      </c>
      <c r="K3538">
        <v>0</v>
      </c>
      <c r="M3538">
        <v>0</v>
      </c>
      <c r="O3538">
        <v>0</v>
      </c>
    </row>
    <row r="3539" spans="3:18" x14ac:dyDescent="0.25">
      <c r="C3539" t="s">
        <v>481</v>
      </c>
      <c r="D3539" t="s">
        <v>176</v>
      </c>
      <c r="E3539">
        <v>420719</v>
      </c>
      <c r="H3539" t="s">
        <v>2319</v>
      </c>
      <c r="K3539">
        <v>0</v>
      </c>
      <c r="M3539">
        <v>0</v>
      </c>
      <c r="O3539">
        <v>0</v>
      </c>
    </row>
    <row r="3540" spans="3:18" x14ac:dyDescent="0.25">
      <c r="C3540" t="s">
        <v>481</v>
      </c>
      <c r="D3540" t="s">
        <v>176</v>
      </c>
      <c r="E3540">
        <v>420725</v>
      </c>
      <c r="H3540" t="s">
        <v>2320</v>
      </c>
      <c r="K3540">
        <v>0</v>
      </c>
      <c r="M3540">
        <v>0</v>
      </c>
      <c r="O3540">
        <v>0</v>
      </c>
    </row>
    <row r="3541" spans="3:18" x14ac:dyDescent="0.25">
      <c r="C3541" t="s">
        <v>481</v>
      </c>
      <c r="D3541" t="s">
        <v>176</v>
      </c>
      <c r="E3541">
        <v>420726</v>
      </c>
      <c r="H3541" t="s">
        <v>853</v>
      </c>
      <c r="K3541" s="40">
        <v>-1706.96</v>
      </c>
      <c r="M3541" s="40">
        <v>-1706.96</v>
      </c>
      <c r="O3541">
        <v>0</v>
      </c>
    </row>
    <row r="3542" spans="3:18" x14ac:dyDescent="0.25">
      <c r="E3542" t="s">
        <v>453</v>
      </c>
      <c r="K3542" s="40">
        <v>13717047.789999999</v>
      </c>
      <c r="M3542" s="40">
        <v>549384.98</v>
      </c>
      <c r="O3542" s="40">
        <v>13167662.810000001</v>
      </c>
      <c r="Q3542">
        <v>2396.8000000000002</v>
      </c>
      <c r="R3542" t="s">
        <v>205</v>
      </c>
    </row>
    <row r="3543" spans="3:18" x14ac:dyDescent="0.25">
      <c r="C3543" t="s">
        <v>481</v>
      </c>
      <c r="D3543" t="s">
        <v>176</v>
      </c>
      <c r="E3543">
        <v>420715</v>
      </c>
      <c r="H3543" t="s">
        <v>2321</v>
      </c>
      <c r="K3543">
        <v>0</v>
      </c>
      <c r="M3543">
        <v>0</v>
      </c>
      <c r="O3543">
        <v>0</v>
      </c>
    </row>
    <row r="3544" spans="3:18" x14ac:dyDescent="0.25">
      <c r="C3544" t="s">
        <v>481</v>
      </c>
      <c r="D3544" t="s">
        <v>176</v>
      </c>
      <c r="E3544">
        <v>420716</v>
      </c>
      <c r="H3544" t="s">
        <v>2322</v>
      </c>
      <c r="K3544">
        <v>0</v>
      </c>
      <c r="M3544">
        <v>0</v>
      </c>
      <c r="O3544">
        <v>0</v>
      </c>
    </row>
    <row r="3545" spans="3:18" x14ac:dyDescent="0.25">
      <c r="C3545" t="s">
        <v>481</v>
      </c>
      <c r="D3545" t="s">
        <v>176</v>
      </c>
      <c r="E3545">
        <v>420717</v>
      </c>
      <c r="H3545" t="s">
        <v>2323</v>
      </c>
      <c r="K3545">
        <v>0</v>
      </c>
      <c r="M3545">
        <v>0</v>
      </c>
      <c r="O3545">
        <v>0</v>
      </c>
    </row>
    <row r="3546" spans="3:18" x14ac:dyDescent="0.25">
      <c r="E3546" t="s">
        <v>2324</v>
      </c>
      <c r="K3546">
        <v>0</v>
      </c>
      <c r="M3546">
        <v>0</v>
      </c>
      <c r="O3546">
        <v>0</v>
      </c>
      <c r="R3546" t="s">
        <v>205</v>
      </c>
    </row>
    <row r="3547" spans="3:18" x14ac:dyDescent="0.25">
      <c r="C3547" t="s">
        <v>481</v>
      </c>
      <c r="D3547" t="s">
        <v>176</v>
      </c>
      <c r="E3547">
        <v>420724</v>
      </c>
      <c r="H3547" t="s">
        <v>854</v>
      </c>
      <c r="K3547" s="40">
        <v>1088</v>
      </c>
      <c r="M3547">
        <v>758.1</v>
      </c>
      <c r="O3547">
        <v>329.9</v>
      </c>
      <c r="Q3547">
        <v>43.5</v>
      </c>
    </row>
    <row r="3548" spans="3:18" x14ac:dyDescent="0.25">
      <c r="K3548" s="40">
        <v>1088</v>
      </c>
      <c r="M3548">
        <v>758.1</v>
      </c>
      <c r="O3548">
        <v>329.9</v>
      </c>
      <c r="Q3548">
        <v>43.5</v>
      </c>
      <c r="R3548" t="s">
        <v>205</v>
      </c>
    </row>
    <row r="3549" spans="3:18" x14ac:dyDescent="0.25">
      <c r="E3549" t="s">
        <v>454</v>
      </c>
      <c r="K3549" s="40">
        <v>36457960.969999999</v>
      </c>
      <c r="M3549" s="40">
        <v>32657879.879999999</v>
      </c>
      <c r="O3549" s="40">
        <v>3800081.09</v>
      </c>
      <c r="Q3549">
        <v>11.6</v>
      </c>
      <c r="R3549" t="s">
        <v>201</v>
      </c>
    </row>
    <row r="3550" spans="3:18" x14ac:dyDescent="0.25">
      <c r="E3550" t="s">
        <v>455</v>
      </c>
      <c r="K3550" s="40">
        <v>2460180.5099999998</v>
      </c>
      <c r="M3550" s="40">
        <v>35279350.619999997</v>
      </c>
      <c r="O3550" s="40">
        <v>-32819170.109999999</v>
      </c>
      <c r="Q3550">
        <v>-93</v>
      </c>
      <c r="R3550" t="s">
        <v>325</v>
      </c>
    </row>
    <row r="3552" spans="3:18" x14ac:dyDescent="0.25">
      <c r="E3552" t="s">
        <v>456</v>
      </c>
    </row>
    <row r="3553" spans="3:18" x14ac:dyDescent="0.25">
      <c r="C3553" t="s">
        <v>481</v>
      </c>
      <c r="D3553" t="s">
        <v>176</v>
      </c>
      <c r="E3553">
        <v>430103</v>
      </c>
      <c r="H3553" t="s">
        <v>1776</v>
      </c>
      <c r="K3553">
        <v>0</v>
      </c>
      <c r="M3553">
        <v>0</v>
      </c>
      <c r="O3553">
        <v>0</v>
      </c>
    </row>
    <row r="3554" spans="3:18" x14ac:dyDescent="0.25">
      <c r="C3554" t="s">
        <v>481</v>
      </c>
      <c r="D3554" t="s">
        <v>176</v>
      </c>
      <c r="E3554">
        <v>511420</v>
      </c>
      <c r="H3554" t="s">
        <v>1777</v>
      </c>
      <c r="K3554">
        <v>0</v>
      </c>
      <c r="M3554">
        <v>0</v>
      </c>
      <c r="O3554">
        <v>0</v>
      </c>
    </row>
    <row r="3555" spans="3:18" x14ac:dyDescent="0.25">
      <c r="C3555" t="s">
        <v>481</v>
      </c>
      <c r="D3555" t="s">
        <v>176</v>
      </c>
      <c r="E3555">
        <v>511421</v>
      </c>
      <c r="H3555" t="s">
        <v>1778</v>
      </c>
      <c r="K3555">
        <v>0</v>
      </c>
      <c r="M3555">
        <v>0</v>
      </c>
      <c r="O3555">
        <v>0</v>
      </c>
    </row>
    <row r="3556" spans="3:18" x14ac:dyDescent="0.25">
      <c r="C3556" t="s">
        <v>481</v>
      </c>
      <c r="D3556" t="s">
        <v>176</v>
      </c>
      <c r="E3556">
        <v>511422</v>
      </c>
      <c r="H3556" t="s">
        <v>2325</v>
      </c>
      <c r="K3556">
        <v>0</v>
      </c>
      <c r="M3556">
        <v>0</v>
      </c>
      <c r="O3556">
        <v>0</v>
      </c>
    </row>
    <row r="3557" spans="3:18" x14ac:dyDescent="0.25">
      <c r="C3557" t="s">
        <v>481</v>
      </c>
      <c r="D3557" t="s">
        <v>176</v>
      </c>
      <c r="E3557">
        <v>511424</v>
      </c>
      <c r="H3557" t="s">
        <v>457</v>
      </c>
      <c r="K3557" s="40">
        <v>8841171.9299999997</v>
      </c>
      <c r="M3557" s="40">
        <v>8016800.9800000004</v>
      </c>
      <c r="O3557" s="40">
        <v>824370.95</v>
      </c>
      <c r="Q3557">
        <v>10.3</v>
      </c>
    </row>
    <row r="3558" spans="3:18" x14ac:dyDescent="0.25">
      <c r="E3558" t="s">
        <v>458</v>
      </c>
      <c r="K3558" s="40">
        <v>8841171.9299999997</v>
      </c>
      <c r="M3558" s="40">
        <v>8016800.9800000004</v>
      </c>
      <c r="O3558" s="40">
        <v>824370.95</v>
      </c>
      <c r="Q3558">
        <v>10.3</v>
      </c>
      <c r="R3558" t="s">
        <v>201</v>
      </c>
    </row>
    <row r="3559" spans="3:18" x14ac:dyDescent="0.25">
      <c r="C3559" t="s">
        <v>481</v>
      </c>
      <c r="D3559" t="s">
        <v>176</v>
      </c>
      <c r="E3559">
        <v>511425</v>
      </c>
      <c r="H3559" t="s">
        <v>459</v>
      </c>
      <c r="K3559" s="40">
        <v>-625041.57999999996</v>
      </c>
      <c r="M3559" s="40">
        <v>-540786.57999999996</v>
      </c>
      <c r="O3559" s="40">
        <v>-84255</v>
      </c>
      <c r="Q3559">
        <v>-15.6</v>
      </c>
    </row>
    <row r="3560" spans="3:18" x14ac:dyDescent="0.25">
      <c r="C3560" t="s">
        <v>481</v>
      </c>
      <c r="D3560" t="s">
        <v>176</v>
      </c>
      <c r="E3560">
        <v>511426</v>
      </c>
      <c r="H3560" t="s">
        <v>288</v>
      </c>
      <c r="K3560">
        <v>0</v>
      </c>
      <c r="M3560">
        <v>0</v>
      </c>
      <c r="O3560">
        <v>0</v>
      </c>
    </row>
    <row r="3561" spans="3:18" x14ac:dyDescent="0.25">
      <c r="C3561" t="s">
        <v>481</v>
      </c>
      <c r="D3561" t="s">
        <v>176</v>
      </c>
      <c r="E3561">
        <v>511427</v>
      </c>
      <c r="H3561" t="s">
        <v>855</v>
      </c>
      <c r="K3561">
        <v>178.77</v>
      </c>
      <c r="M3561">
        <v>178.77</v>
      </c>
      <c r="O3561">
        <v>0</v>
      </c>
    </row>
    <row r="3562" spans="3:18" x14ac:dyDescent="0.25">
      <c r="E3562" t="s">
        <v>460</v>
      </c>
      <c r="K3562" s="40">
        <v>-624862.81000000006</v>
      </c>
      <c r="M3562" s="40">
        <v>-540607.81000000006</v>
      </c>
      <c r="O3562" s="40">
        <v>-84255</v>
      </c>
      <c r="Q3562">
        <v>-15.6</v>
      </c>
      <c r="R3562" t="s">
        <v>201</v>
      </c>
    </row>
    <row r="3563" spans="3:18" x14ac:dyDescent="0.25">
      <c r="C3563" t="s">
        <v>481</v>
      </c>
      <c r="D3563" t="s">
        <v>176</v>
      </c>
      <c r="E3563">
        <v>511410</v>
      </c>
      <c r="H3563" t="s">
        <v>856</v>
      </c>
      <c r="K3563" s="40">
        <v>55611.66</v>
      </c>
      <c r="M3563" s="40">
        <v>35585.94</v>
      </c>
      <c r="O3563" s="40">
        <v>20025.72</v>
      </c>
      <c r="Q3563">
        <v>56.3</v>
      </c>
    </row>
    <row r="3564" spans="3:18" x14ac:dyDescent="0.25">
      <c r="C3564" t="s">
        <v>481</v>
      </c>
      <c r="D3564" t="s">
        <v>176</v>
      </c>
      <c r="E3564">
        <v>511411</v>
      </c>
      <c r="H3564" t="s">
        <v>1781</v>
      </c>
      <c r="K3564">
        <v>0</v>
      </c>
      <c r="M3564">
        <v>0</v>
      </c>
      <c r="O3564">
        <v>0</v>
      </c>
    </row>
    <row r="3565" spans="3:18" x14ac:dyDescent="0.25">
      <c r="C3565" t="s">
        <v>481</v>
      </c>
      <c r="D3565" t="s">
        <v>176</v>
      </c>
      <c r="E3565">
        <v>511412</v>
      </c>
      <c r="H3565" t="s">
        <v>1782</v>
      </c>
      <c r="K3565">
        <v>0</v>
      </c>
      <c r="M3565">
        <v>0</v>
      </c>
      <c r="O3565">
        <v>0</v>
      </c>
    </row>
    <row r="3566" spans="3:18" x14ac:dyDescent="0.25">
      <c r="C3566" t="s">
        <v>481</v>
      </c>
      <c r="D3566" t="s">
        <v>176</v>
      </c>
      <c r="E3566">
        <v>511413</v>
      </c>
      <c r="H3566" t="s">
        <v>857</v>
      </c>
      <c r="K3566" s="40">
        <v>-4915.51</v>
      </c>
      <c r="M3566" s="40">
        <v>-4915.51</v>
      </c>
      <c r="O3566">
        <v>0</v>
      </c>
    </row>
    <row r="3567" spans="3:18" x14ac:dyDescent="0.25">
      <c r="C3567" t="s">
        <v>481</v>
      </c>
      <c r="D3567" t="s">
        <v>176</v>
      </c>
      <c r="E3567">
        <v>511414</v>
      </c>
      <c r="H3567" t="s">
        <v>1783</v>
      </c>
      <c r="K3567">
        <v>0</v>
      </c>
      <c r="M3567">
        <v>0</v>
      </c>
      <c r="O3567">
        <v>0</v>
      </c>
    </row>
    <row r="3568" spans="3:18" x14ac:dyDescent="0.25">
      <c r="C3568" t="s">
        <v>481</v>
      </c>
      <c r="D3568" t="s">
        <v>176</v>
      </c>
      <c r="E3568">
        <v>511415</v>
      </c>
      <c r="H3568" t="s">
        <v>1784</v>
      </c>
      <c r="K3568">
        <v>0</v>
      </c>
      <c r="M3568">
        <v>0</v>
      </c>
      <c r="O3568">
        <v>0</v>
      </c>
    </row>
    <row r="3569" spans="3:18" x14ac:dyDescent="0.25">
      <c r="C3569" t="s">
        <v>481</v>
      </c>
      <c r="D3569" t="s">
        <v>176</v>
      </c>
      <c r="E3569">
        <v>511416</v>
      </c>
      <c r="H3569" t="s">
        <v>1377</v>
      </c>
      <c r="K3569">
        <v>0</v>
      </c>
      <c r="M3569">
        <v>0</v>
      </c>
      <c r="O3569">
        <v>0</v>
      </c>
    </row>
    <row r="3570" spans="3:18" x14ac:dyDescent="0.25">
      <c r="C3570" t="s">
        <v>481</v>
      </c>
      <c r="D3570" t="s">
        <v>176</v>
      </c>
      <c r="E3570">
        <v>511417</v>
      </c>
      <c r="H3570" t="s">
        <v>461</v>
      </c>
      <c r="K3570" s="40">
        <v>19514945.800000001</v>
      </c>
      <c r="M3570" s="40">
        <v>22449906.66</v>
      </c>
      <c r="O3570" s="40">
        <v>-2934960.86</v>
      </c>
      <c r="Q3570">
        <v>-13.1</v>
      </c>
    </row>
    <row r="3571" spans="3:18" x14ac:dyDescent="0.25">
      <c r="C3571" t="s">
        <v>481</v>
      </c>
      <c r="D3571" t="s">
        <v>176</v>
      </c>
      <c r="E3571">
        <v>511418</v>
      </c>
      <c r="H3571" t="s">
        <v>462</v>
      </c>
      <c r="K3571" s="40">
        <v>-44639738.390000001</v>
      </c>
      <c r="M3571" s="40">
        <v>-44636791.789999999</v>
      </c>
      <c r="O3571" s="40">
        <v>-2946.6</v>
      </c>
    </row>
    <row r="3572" spans="3:18" x14ac:dyDescent="0.25">
      <c r="E3572" t="s">
        <v>463</v>
      </c>
      <c r="K3572" s="40">
        <v>-25074096.440000001</v>
      </c>
      <c r="M3572" s="40">
        <v>-22156214.699999999</v>
      </c>
      <c r="O3572" s="40">
        <v>-2917881.74</v>
      </c>
      <c r="Q3572">
        <v>-13.2</v>
      </c>
      <c r="R3572" t="s">
        <v>201</v>
      </c>
    </row>
    <row r="3573" spans="3:18" x14ac:dyDescent="0.25">
      <c r="C3573" t="s">
        <v>481</v>
      </c>
      <c r="D3573" t="s">
        <v>176</v>
      </c>
      <c r="E3573">
        <v>511400</v>
      </c>
      <c r="H3573" t="s">
        <v>1785</v>
      </c>
      <c r="K3573">
        <v>0</v>
      </c>
      <c r="M3573">
        <v>0</v>
      </c>
      <c r="O3573">
        <v>0</v>
      </c>
    </row>
    <row r="3574" spans="3:18" x14ac:dyDescent="0.25">
      <c r="C3574" t="s">
        <v>481</v>
      </c>
      <c r="D3574" t="s">
        <v>176</v>
      </c>
      <c r="E3574">
        <v>511402</v>
      </c>
      <c r="H3574" t="s">
        <v>2326</v>
      </c>
      <c r="K3574">
        <v>0</v>
      </c>
      <c r="M3574">
        <v>0</v>
      </c>
      <c r="O3574">
        <v>0</v>
      </c>
    </row>
    <row r="3575" spans="3:18" x14ac:dyDescent="0.25">
      <c r="E3575" t="s">
        <v>1787</v>
      </c>
      <c r="K3575">
        <v>0</v>
      </c>
      <c r="M3575">
        <v>0</v>
      </c>
      <c r="O3575">
        <v>0</v>
      </c>
      <c r="R3575" t="s">
        <v>201</v>
      </c>
    </row>
    <row r="3576" spans="3:18" x14ac:dyDescent="0.25">
      <c r="C3576" t="s">
        <v>481</v>
      </c>
      <c r="D3576" t="s">
        <v>176</v>
      </c>
      <c r="E3576">
        <v>511423</v>
      </c>
      <c r="H3576" t="s">
        <v>2327</v>
      </c>
      <c r="K3576">
        <v>0</v>
      </c>
      <c r="M3576">
        <v>0</v>
      </c>
      <c r="O3576">
        <v>0</v>
      </c>
    </row>
    <row r="3577" spans="3:18" x14ac:dyDescent="0.25">
      <c r="C3577" t="s">
        <v>481</v>
      </c>
      <c r="D3577" t="s">
        <v>176</v>
      </c>
      <c r="E3577">
        <v>511428</v>
      </c>
      <c r="H3577" t="s">
        <v>2328</v>
      </c>
      <c r="K3577">
        <v>0</v>
      </c>
      <c r="M3577">
        <v>0</v>
      </c>
      <c r="O3577">
        <v>0</v>
      </c>
    </row>
    <row r="3578" spans="3:18" x14ac:dyDescent="0.25">
      <c r="C3578" t="s">
        <v>481</v>
      </c>
      <c r="D3578" t="s">
        <v>176</v>
      </c>
      <c r="E3578">
        <v>511429</v>
      </c>
      <c r="H3578" t="s">
        <v>2329</v>
      </c>
      <c r="K3578">
        <v>0</v>
      </c>
      <c r="M3578">
        <v>0</v>
      </c>
      <c r="O3578">
        <v>0</v>
      </c>
    </row>
    <row r="3579" spans="3:18" x14ac:dyDescent="0.25">
      <c r="C3579" t="s">
        <v>481</v>
      </c>
      <c r="D3579" t="s">
        <v>176</v>
      </c>
      <c r="E3579">
        <v>511430</v>
      </c>
      <c r="H3579" t="s">
        <v>2330</v>
      </c>
      <c r="K3579">
        <v>0</v>
      </c>
      <c r="M3579">
        <v>0</v>
      </c>
      <c r="O3579">
        <v>0</v>
      </c>
    </row>
    <row r="3580" spans="3:18" x14ac:dyDescent="0.25">
      <c r="E3580" t="s">
        <v>1789</v>
      </c>
      <c r="K3580">
        <v>0</v>
      </c>
      <c r="M3580">
        <v>0</v>
      </c>
      <c r="O3580">
        <v>0</v>
      </c>
      <c r="R3580" t="s">
        <v>201</v>
      </c>
    </row>
    <row r="3581" spans="3:18" x14ac:dyDescent="0.25">
      <c r="E3581" t="s">
        <v>464</v>
      </c>
      <c r="K3581" s="40">
        <v>-16857787.32</v>
      </c>
      <c r="M3581" s="40">
        <v>-14680021.529999999</v>
      </c>
      <c r="O3581" s="40">
        <v>-2177765.79</v>
      </c>
      <c r="Q3581">
        <v>-14.8</v>
      </c>
      <c r="R3581" t="s">
        <v>325</v>
      </c>
    </row>
    <row r="3583" spans="3:18" x14ac:dyDescent="0.25">
      <c r="E3583" t="s">
        <v>465</v>
      </c>
      <c r="K3583" s="40">
        <v>-14397606.810000001</v>
      </c>
      <c r="M3583" s="40">
        <v>20599329.09</v>
      </c>
      <c r="O3583" s="40">
        <v>-34996935.899999999</v>
      </c>
      <c r="Q3583">
        <v>-169.9</v>
      </c>
      <c r="R3583" t="s">
        <v>327</v>
      </c>
    </row>
    <row r="3585" spans="1:18" x14ac:dyDescent="0.25">
      <c r="C3585" t="s">
        <v>481</v>
      </c>
      <c r="D3585" t="s">
        <v>176</v>
      </c>
      <c r="E3585">
        <v>520000</v>
      </c>
      <c r="H3585" t="s">
        <v>1790</v>
      </c>
      <c r="K3585">
        <v>0</v>
      </c>
      <c r="M3585">
        <v>0</v>
      </c>
      <c r="O3585">
        <v>0</v>
      </c>
    </row>
    <row r="3586" spans="1:18" x14ac:dyDescent="0.25">
      <c r="C3586" t="s">
        <v>481</v>
      </c>
      <c r="D3586" t="s">
        <v>176</v>
      </c>
      <c r="E3586">
        <v>520001</v>
      </c>
      <c r="H3586" t="s">
        <v>1791</v>
      </c>
      <c r="K3586">
        <v>0</v>
      </c>
      <c r="M3586">
        <v>0</v>
      </c>
      <c r="O3586">
        <v>0</v>
      </c>
    </row>
    <row r="3587" spans="1:18" x14ac:dyDescent="0.25">
      <c r="C3587" t="s">
        <v>481</v>
      </c>
      <c r="D3587" t="s">
        <v>176</v>
      </c>
      <c r="E3587">
        <v>520002</v>
      </c>
      <c r="H3587" t="s">
        <v>2331</v>
      </c>
      <c r="K3587">
        <v>0</v>
      </c>
      <c r="M3587">
        <v>0</v>
      </c>
      <c r="O3587">
        <v>0</v>
      </c>
    </row>
    <row r="3588" spans="1:18" x14ac:dyDescent="0.25">
      <c r="E3588" t="s">
        <v>1793</v>
      </c>
      <c r="K3588">
        <v>0</v>
      </c>
      <c r="M3588">
        <v>0</v>
      </c>
      <c r="O3588">
        <v>0</v>
      </c>
      <c r="R3588" t="s">
        <v>327</v>
      </c>
    </row>
    <row r="3590" spans="1:18" x14ac:dyDescent="0.25">
      <c r="C3590" t="s">
        <v>481</v>
      </c>
      <c r="D3590" t="s">
        <v>176</v>
      </c>
      <c r="E3590">
        <v>530000</v>
      </c>
      <c r="H3590" t="s">
        <v>2332</v>
      </c>
      <c r="K3590">
        <v>0</v>
      </c>
      <c r="M3590">
        <v>0</v>
      </c>
      <c r="O3590">
        <v>0</v>
      </c>
    </row>
    <row r="3591" spans="1:18" x14ac:dyDescent="0.25">
      <c r="C3591" t="s">
        <v>481</v>
      </c>
      <c r="D3591" t="s">
        <v>176</v>
      </c>
      <c r="E3591">
        <v>530001</v>
      </c>
      <c r="H3591" t="s">
        <v>858</v>
      </c>
      <c r="K3591" s="40">
        <v>6785945.6900000004</v>
      </c>
      <c r="M3591" s="40">
        <v>5403895.0599999996</v>
      </c>
      <c r="O3591" s="40">
        <v>1382050.63</v>
      </c>
      <c r="Q3591">
        <v>25.6</v>
      </c>
    </row>
    <row r="3592" spans="1:18" x14ac:dyDescent="0.25">
      <c r="E3592" t="s">
        <v>859</v>
      </c>
      <c r="K3592" s="40">
        <v>6785945.6900000004</v>
      </c>
      <c r="M3592" s="40">
        <v>5403895.0599999996</v>
      </c>
      <c r="O3592" s="40">
        <v>1382050.63</v>
      </c>
      <c r="Q3592">
        <v>25.6</v>
      </c>
      <c r="R3592" t="s">
        <v>327</v>
      </c>
    </row>
    <row r="3594" spans="1:18" x14ac:dyDescent="0.25">
      <c r="E3594" t="s">
        <v>466</v>
      </c>
      <c r="K3594" s="40">
        <v>-7611661.1200000001</v>
      </c>
      <c r="M3594" s="40">
        <v>26003224.149999999</v>
      </c>
      <c r="O3594" s="40">
        <v>-33614885.270000003</v>
      </c>
      <c r="Q3594">
        <v>-129.30000000000001</v>
      </c>
      <c r="R3594" t="s">
        <v>467</v>
      </c>
    </row>
    <row r="3598" spans="1:18" x14ac:dyDescent="0.25">
      <c r="A3598" t="s">
        <v>2545</v>
      </c>
    </row>
    <row r="3599" spans="1:18" x14ac:dyDescent="0.25">
      <c r="A3599" t="s">
        <v>860</v>
      </c>
    </row>
    <row r="3601" spans="1:18" x14ac:dyDescent="0.25">
      <c r="A3601" t="s">
        <v>173</v>
      </c>
      <c r="F3601" t="s">
        <v>481</v>
      </c>
      <c r="G3601" t="s">
        <v>175</v>
      </c>
      <c r="I3601" t="s">
        <v>176</v>
      </c>
      <c r="N3601" t="s">
        <v>177</v>
      </c>
      <c r="P3601" t="s">
        <v>11</v>
      </c>
    </row>
    <row r="3603" spans="1:18" x14ac:dyDescent="0.25">
      <c r="B3603" t="s">
        <v>178</v>
      </c>
      <c r="C3603" t="s">
        <v>179</v>
      </c>
      <c r="D3603" t="s">
        <v>180</v>
      </c>
      <c r="E3603" t="s">
        <v>181</v>
      </c>
      <c r="J3603" t="s">
        <v>182</v>
      </c>
      <c r="L3603" t="s">
        <v>183</v>
      </c>
      <c r="O3603" t="s">
        <v>184</v>
      </c>
      <c r="Q3603" t="s">
        <v>185</v>
      </c>
      <c r="R3603" t="s">
        <v>186</v>
      </c>
    </row>
    <row r="3604" spans="1:18" x14ac:dyDescent="0.25">
      <c r="B3604" t="s">
        <v>187</v>
      </c>
      <c r="C3604" t="s">
        <v>188</v>
      </c>
      <c r="D3604" t="s">
        <v>189</v>
      </c>
      <c r="J3604" t="s">
        <v>190</v>
      </c>
      <c r="L3604" t="s">
        <v>191</v>
      </c>
      <c r="O3604" t="s">
        <v>192</v>
      </c>
      <c r="Q3604" t="s">
        <v>193</v>
      </c>
      <c r="R3604" t="s">
        <v>194</v>
      </c>
    </row>
    <row r="3606" spans="1:18" x14ac:dyDescent="0.25">
      <c r="E3606" t="s">
        <v>469</v>
      </c>
    </row>
    <row r="3607" spans="1:18" x14ac:dyDescent="0.25">
      <c r="K3607" s="40">
        <v>7611661.1200000001</v>
      </c>
      <c r="M3607" s="40">
        <v>-26003224.149999999</v>
      </c>
      <c r="O3607" s="40">
        <v>33614885.270000003</v>
      </c>
      <c r="Q3607">
        <v>129.30000000000001</v>
      </c>
      <c r="R3607" t="s">
        <v>467</v>
      </c>
    </row>
    <row r="3609" spans="1:18" x14ac:dyDescent="0.25">
      <c r="A3609" t="s">
        <v>2545</v>
      </c>
    </row>
    <row r="3610" spans="1:18" x14ac:dyDescent="0.25">
      <c r="A3610" t="s">
        <v>861</v>
      </c>
    </row>
    <row r="3612" spans="1:18" x14ac:dyDescent="0.25">
      <c r="A3612" t="s">
        <v>173</v>
      </c>
      <c r="F3612" t="s">
        <v>481</v>
      </c>
      <c r="G3612" t="s">
        <v>175</v>
      </c>
      <c r="I3612" t="s">
        <v>176</v>
      </c>
      <c r="N3612" t="s">
        <v>177</v>
      </c>
      <c r="P3612" t="s">
        <v>11</v>
      </c>
    </row>
    <row r="3614" spans="1:18" x14ac:dyDescent="0.25">
      <c r="B3614" t="s">
        <v>178</v>
      </c>
      <c r="C3614" t="s">
        <v>179</v>
      </c>
      <c r="D3614" t="s">
        <v>180</v>
      </c>
      <c r="E3614" t="s">
        <v>181</v>
      </c>
      <c r="J3614" t="s">
        <v>182</v>
      </c>
      <c r="L3614" t="s">
        <v>183</v>
      </c>
      <c r="O3614" t="s">
        <v>184</v>
      </c>
      <c r="Q3614" t="s">
        <v>185</v>
      </c>
      <c r="R3614" t="s">
        <v>186</v>
      </c>
    </row>
    <row r="3615" spans="1:18" x14ac:dyDescent="0.25">
      <c r="B3615" t="s">
        <v>187</v>
      </c>
      <c r="C3615" t="s">
        <v>188</v>
      </c>
      <c r="D3615" t="s">
        <v>189</v>
      </c>
      <c r="J3615" t="s">
        <v>190</v>
      </c>
      <c r="L3615" t="s">
        <v>191</v>
      </c>
      <c r="O3615" t="s">
        <v>192</v>
      </c>
      <c r="Q3615" t="s">
        <v>193</v>
      </c>
      <c r="R3615" t="s">
        <v>194</v>
      </c>
    </row>
    <row r="3617" spans="3:15" x14ac:dyDescent="0.25">
      <c r="E3617" t="s">
        <v>2333</v>
      </c>
    </row>
    <row r="3618" spans="3:15" x14ac:dyDescent="0.25">
      <c r="E3618" t="s">
        <v>2334</v>
      </c>
    </row>
    <row r="3619" spans="3:15" x14ac:dyDescent="0.25">
      <c r="C3619" t="s">
        <v>481</v>
      </c>
      <c r="D3619" t="s">
        <v>176</v>
      </c>
      <c r="E3619">
        <v>190004</v>
      </c>
      <c r="H3619" t="s">
        <v>2335</v>
      </c>
      <c r="K3619">
        <v>0</v>
      </c>
      <c r="M3619">
        <v>0</v>
      </c>
      <c r="O3619">
        <v>0</v>
      </c>
    </row>
    <row r="3620" spans="3:15" x14ac:dyDescent="0.25">
      <c r="C3620" t="s">
        <v>481</v>
      </c>
      <c r="D3620" t="s">
        <v>176</v>
      </c>
      <c r="E3620">
        <v>190005</v>
      </c>
      <c r="H3620" t="s">
        <v>2336</v>
      </c>
      <c r="K3620">
        <v>0</v>
      </c>
      <c r="M3620">
        <v>0</v>
      </c>
      <c r="O3620">
        <v>0</v>
      </c>
    </row>
    <row r="3621" spans="3:15" x14ac:dyDescent="0.25">
      <c r="C3621" t="s">
        <v>481</v>
      </c>
      <c r="D3621" t="s">
        <v>176</v>
      </c>
      <c r="E3621">
        <v>190006</v>
      </c>
      <c r="H3621" t="s">
        <v>2337</v>
      </c>
      <c r="K3621">
        <v>0</v>
      </c>
      <c r="M3621">
        <v>0</v>
      </c>
      <c r="O3621">
        <v>0</v>
      </c>
    </row>
    <row r="3622" spans="3:15" x14ac:dyDescent="0.25">
      <c r="C3622" t="s">
        <v>481</v>
      </c>
      <c r="D3622" t="s">
        <v>176</v>
      </c>
      <c r="E3622">
        <v>190007</v>
      </c>
      <c r="H3622" t="s">
        <v>2338</v>
      </c>
      <c r="K3622">
        <v>0</v>
      </c>
      <c r="M3622">
        <v>0</v>
      </c>
      <c r="O3622">
        <v>0</v>
      </c>
    </row>
    <row r="3623" spans="3:15" x14ac:dyDescent="0.25">
      <c r="C3623" t="s">
        <v>481</v>
      </c>
      <c r="D3623" t="s">
        <v>176</v>
      </c>
      <c r="E3623">
        <v>190008</v>
      </c>
      <c r="H3623" t="s">
        <v>2339</v>
      </c>
      <c r="K3623">
        <v>0</v>
      </c>
      <c r="M3623">
        <v>0</v>
      </c>
      <c r="O3623">
        <v>0</v>
      </c>
    </row>
    <row r="3624" spans="3:15" x14ac:dyDescent="0.25">
      <c r="C3624" t="s">
        <v>481</v>
      </c>
      <c r="D3624" t="s">
        <v>176</v>
      </c>
      <c r="E3624">
        <v>190009</v>
      </c>
      <c r="H3624" t="s">
        <v>2340</v>
      </c>
      <c r="K3624">
        <v>0</v>
      </c>
      <c r="M3624">
        <v>0</v>
      </c>
      <c r="O3624">
        <v>0</v>
      </c>
    </row>
    <row r="3625" spans="3:15" x14ac:dyDescent="0.25">
      <c r="C3625" t="s">
        <v>481</v>
      </c>
      <c r="D3625" t="s">
        <v>176</v>
      </c>
      <c r="E3625">
        <v>190010</v>
      </c>
      <c r="H3625" t="s">
        <v>2341</v>
      </c>
      <c r="K3625">
        <v>0</v>
      </c>
      <c r="M3625">
        <v>0</v>
      </c>
      <c r="O3625">
        <v>0</v>
      </c>
    </row>
    <row r="3626" spans="3:15" x14ac:dyDescent="0.25">
      <c r="C3626" t="s">
        <v>481</v>
      </c>
      <c r="D3626" t="s">
        <v>176</v>
      </c>
      <c r="E3626">
        <v>190011</v>
      </c>
      <c r="H3626" t="s">
        <v>2342</v>
      </c>
      <c r="K3626">
        <v>0</v>
      </c>
      <c r="M3626">
        <v>0</v>
      </c>
      <c r="O3626">
        <v>0</v>
      </c>
    </row>
    <row r="3627" spans="3:15" x14ac:dyDescent="0.25">
      <c r="C3627" t="s">
        <v>481</v>
      </c>
      <c r="D3627" t="s">
        <v>176</v>
      </c>
      <c r="E3627">
        <v>190012</v>
      </c>
      <c r="H3627" t="s">
        <v>2335</v>
      </c>
      <c r="K3627">
        <v>0</v>
      </c>
      <c r="M3627">
        <v>0</v>
      </c>
      <c r="O3627">
        <v>0</v>
      </c>
    </row>
    <row r="3628" spans="3:15" x14ac:dyDescent="0.25">
      <c r="C3628" t="s">
        <v>481</v>
      </c>
      <c r="D3628" t="s">
        <v>176</v>
      </c>
      <c r="E3628">
        <v>190013</v>
      </c>
      <c r="H3628" t="s">
        <v>2343</v>
      </c>
      <c r="K3628">
        <v>0</v>
      </c>
      <c r="M3628">
        <v>0</v>
      </c>
      <c r="O3628">
        <v>0</v>
      </c>
    </row>
    <row r="3629" spans="3:15" x14ac:dyDescent="0.25">
      <c r="C3629" t="s">
        <v>481</v>
      </c>
      <c r="D3629" t="s">
        <v>176</v>
      </c>
      <c r="E3629">
        <v>190014</v>
      </c>
      <c r="H3629" t="s">
        <v>2344</v>
      </c>
      <c r="K3629">
        <v>0</v>
      </c>
      <c r="M3629">
        <v>0</v>
      </c>
      <c r="O3629">
        <v>0</v>
      </c>
    </row>
    <row r="3630" spans="3:15" x14ac:dyDescent="0.25">
      <c r="C3630" t="s">
        <v>481</v>
      </c>
      <c r="D3630" t="s">
        <v>176</v>
      </c>
      <c r="E3630">
        <v>190015</v>
      </c>
      <c r="H3630" t="s">
        <v>2338</v>
      </c>
      <c r="K3630">
        <v>0</v>
      </c>
      <c r="M3630">
        <v>0</v>
      </c>
      <c r="O3630">
        <v>0</v>
      </c>
    </row>
    <row r="3631" spans="3:15" x14ac:dyDescent="0.25">
      <c r="C3631" t="s">
        <v>481</v>
      </c>
      <c r="D3631" t="s">
        <v>176</v>
      </c>
      <c r="E3631">
        <v>190016</v>
      </c>
      <c r="H3631" t="s">
        <v>2345</v>
      </c>
      <c r="K3631">
        <v>0</v>
      </c>
      <c r="M3631">
        <v>0</v>
      </c>
      <c r="O3631">
        <v>0</v>
      </c>
    </row>
    <row r="3632" spans="3:15" x14ac:dyDescent="0.25">
      <c r="C3632" t="s">
        <v>481</v>
      </c>
      <c r="D3632" t="s">
        <v>176</v>
      </c>
      <c r="E3632">
        <v>190017</v>
      </c>
      <c r="H3632" t="s">
        <v>2346</v>
      </c>
      <c r="K3632">
        <v>0</v>
      </c>
      <c r="M3632">
        <v>0</v>
      </c>
      <c r="O3632">
        <v>0</v>
      </c>
    </row>
    <row r="3633" spans="3:15" x14ac:dyDescent="0.25">
      <c r="C3633" t="s">
        <v>481</v>
      </c>
      <c r="D3633" t="s">
        <v>176</v>
      </c>
      <c r="E3633">
        <v>190018</v>
      </c>
      <c r="H3633" t="s">
        <v>2347</v>
      </c>
      <c r="K3633">
        <v>0</v>
      </c>
      <c r="M3633">
        <v>0</v>
      </c>
      <c r="O3633">
        <v>0</v>
      </c>
    </row>
    <row r="3634" spans="3:15" x14ac:dyDescent="0.25">
      <c r="C3634" t="s">
        <v>481</v>
      </c>
      <c r="D3634" t="s">
        <v>176</v>
      </c>
      <c r="E3634">
        <v>190019</v>
      </c>
      <c r="H3634" t="s">
        <v>2348</v>
      </c>
      <c r="K3634">
        <v>0</v>
      </c>
      <c r="M3634">
        <v>0</v>
      </c>
      <c r="O3634">
        <v>0</v>
      </c>
    </row>
    <row r="3635" spans="3:15" x14ac:dyDescent="0.25">
      <c r="C3635" t="s">
        <v>481</v>
      </c>
      <c r="D3635" t="s">
        <v>176</v>
      </c>
      <c r="E3635">
        <v>190020</v>
      </c>
      <c r="H3635" t="s">
        <v>2349</v>
      </c>
      <c r="K3635">
        <v>0</v>
      </c>
      <c r="M3635">
        <v>0</v>
      </c>
      <c r="O3635">
        <v>0</v>
      </c>
    </row>
    <row r="3636" spans="3:15" x14ac:dyDescent="0.25">
      <c r="C3636" t="s">
        <v>481</v>
      </c>
      <c r="D3636" t="s">
        <v>176</v>
      </c>
      <c r="E3636">
        <v>190021</v>
      </c>
      <c r="H3636" t="s">
        <v>2350</v>
      </c>
      <c r="K3636">
        <v>0</v>
      </c>
      <c r="M3636">
        <v>0</v>
      </c>
      <c r="O3636">
        <v>0</v>
      </c>
    </row>
    <row r="3637" spans="3:15" x14ac:dyDescent="0.25">
      <c r="C3637" t="s">
        <v>481</v>
      </c>
      <c r="D3637" t="s">
        <v>176</v>
      </c>
      <c r="E3637">
        <v>190022</v>
      </c>
      <c r="H3637" t="s">
        <v>2351</v>
      </c>
      <c r="K3637">
        <v>0</v>
      </c>
      <c r="M3637">
        <v>0</v>
      </c>
      <c r="O3637">
        <v>0</v>
      </c>
    </row>
    <row r="3638" spans="3:15" x14ac:dyDescent="0.25">
      <c r="C3638" t="s">
        <v>481</v>
      </c>
      <c r="D3638" t="s">
        <v>176</v>
      </c>
      <c r="E3638">
        <v>190023</v>
      </c>
      <c r="H3638" t="s">
        <v>2352</v>
      </c>
      <c r="K3638">
        <v>0</v>
      </c>
      <c r="M3638">
        <v>0</v>
      </c>
      <c r="O3638">
        <v>0</v>
      </c>
    </row>
    <row r="3639" spans="3:15" x14ac:dyDescent="0.25">
      <c r="C3639" t="s">
        <v>481</v>
      </c>
      <c r="D3639" t="s">
        <v>176</v>
      </c>
      <c r="E3639">
        <v>190024</v>
      </c>
      <c r="H3639" t="s">
        <v>2353</v>
      </c>
      <c r="K3639">
        <v>0</v>
      </c>
      <c r="M3639">
        <v>0</v>
      </c>
      <c r="O3639">
        <v>0</v>
      </c>
    </row>
    <row r="3640" spans="3:15" x14ac:dyDescent="0.25">
      <c r="C3640" t="s">
        <v>481</v>
      </c>
      <c r="D3640" t="s">
        <v>176</v>
      </c>
      <c r="E3640">
        <v>190025</v>
      </c>
      <c r="H3640" t="s">
        <v>2354</v>
      </c>
      <c r="K3640">
        <v>0</v>
      </c>
      <c r="M3640">
        <v>0</v>
      </c>
      <c r="O3640">
        <v>0</v>
      </c>
    </row>
    <row r="3641" spans="3:15" x14ac:dyDescent="0.25">
      <c r="C3641" t="s">
        <v>481</v>
      </c>
      <c r="D3641" t="s">
        <v>176</v>
      </c>
      <c r="E3641">
        <v>190026</v>
      </c>
      <c r="H3641" t="s">
        <v>2355</v>
      </c>
      <c r="K3641">
        <v>0</v>
      </c>
      <c r="M3641">
        <v>0</v>
      </c>
      <c r="O3641">
        <v>0</v>
      </c>
    </row>
    <row r="3642" spans="3:15" x14ac:dyDescent="0.25">
      <c r="C3642" t="s">
        <v>481</v>
      </c>
      <c r="D3642" t="s">
        <v>176</v>
      </c>
      <c r="E3642">
        <v>190027</v>
      </c>
      <c r="H3642" t="s">
        <v>2356</v>
      </c>
      <c r="K3642">
        <v>0</v>
      </c>
      <c r="M3642">
        <v>0</v>
      </c>
      <c r="O3642">
        <v>0</v>
      </c>
    </row>
    <row r="3643" spans="3:15" x14ac:dyDescent="0.25">
      <c r="C3643" t="s">
        <v>481</v>
      </c>
      <c r="D3643" t="s">
        <v>176</v>
      </c>
      <c r="E3643">
        <v>190028</v>
      </c>
      <c r="H3643" t="s">
        <v>2357</v>
      </c>
      <c r="K3643">
        <v>0</v>
      </c>
      <c r="M3643">
        <v>0</v>
      </c>
      <c r="O3643">
        <v>0</v>
      </c>
    </row>
    <row r="3644" spans="3:15" x14ac:dyDescent="0.25">
      <c r="C3644" t="s">
        <v>481</v>
      </c>
      <c r="D3644" t="s">
        <v>176</v>
      </c>
      <c r="E3644">
        <v>190029</v>
      </c>
      <c r="H3644" t="s">
        <v>2358</v>
      </c>
      <c r="K3644">
        <v>0</v>
      </c>
      <c r="M3644">
        <v>0</v>
      </c>
      <c r="O3644">
        <v>0</v>
      </c>
    </row>
    <row r="3645" spans="3:15" x14ac:dyDescent="0.25">
      <c r="C3645" t="s">
        <v>481</v>
      </c>
      <c r="D3645" t="s">
        <v>176</v>
      </c>
      <c r="E3645">
        <v>190030</v>
      </c>
      <c r="H3645" t="s">
        <v>2359</v>
      </c>
      <c r="K3645">
        <v>0</v>
      </c>
      <c r="M3645">
        <v>0</v>
      </c>
      <c r="O3645">
        <v>0</v>
      </c>
    </row>
    <row r="3646" spans="3:15" x14ac:dyDescent="0.25">
      <c r="C3646" t="s">
        <v>481</v>
      </c>
      <c r="D3646" t="s">
        <v>176</v>
      </c>
      <c r="E3646">
        <v>190031</v>
      </c>
      <c r="H3646" t="s">
        <v>2360</v>
      </c>
      <c r="K3646">
        <v>0</v>
      </c>
      <c r="M3646">
        <v>0</v>
      </c>
      <c r="O3646">
        <v>0</v>
      </c>
    </row>
    <row r="3647" spans="3:15" x14ac:dyDescent="0.25">
      <c r="C3647" t="s">
        <v>481</v>
      </c>
      <c r="D3647" t="s">
        <v>176</v>
      </c>
      <c r="E3647">
        <v>190032</v>
      </c>
      <c r="H3647" t="s">
        <v>2361</v>
      </c>
      <c r="K3647">
        <v>0</v>
      </c>
      <c r="M3647">
        <v>0</v>
      </c>
      <c r="O3647">
        <v>0</v>
      </c>
    </row>
    <row r="3648" spans="3:15" x14ac:dyDescent="0.25">
      <c r="C3648" t="s">
        <v>481</v>
      </c>
      <c r="D3648" t="s">
        <v>176</v>
      </c>
      <c r="E3648">
        <v>190033</v>
      </c>
      <c r="H3648" t="s">
        <v>2362</v>
      </c>
      <c r="K3648">
        <v>0</v>
      </c>
      <c r="M3648">
        <v>0</v>
      </c>
      <c r="O3648">
        <v>0</v>
      </c>
    </row>
    <row r="3649" spans="1:18" x14ac:dyDescent="0.25">
      <c r="C3649" t="s">
        <v>481</v>
      </c>
      <c r="D3649" t="s">
        <v>176</v>
      </c>
      <c r="E3649">
        <v>190034</v>
      </c>
      <c r="H3649" t="s">
        <v>2363</v>
      </c>
      <c r="K3649">
        <v>0</v>
      </c>
      <c r="M3649">
        <v>0</v>
      </c>
      <c r="O3649">
        <v>0</v>
      </c>
    </row>
    <row r="3650" spans="1:18" x14ac:dyDescent="0.25">
      <c r="C3650" t="s">
        <v>481</v>
      </c>
      <c r="D3650" t="s">
        <v>176</v>
      </c>
      <c r="E3650">
        <v>190035</v>
      </c>
      <c r="H3650" t="s">
        <v>2364</v>
      </c>
      <c r="K3650">
        <v>0</v>
      </c>
      <c r="M3650">
        <v>0</v>
      </c>
      <c r="O3650">
        <v>0</v>
      </c>
    </row>
    <row r="3651" spans="1:18" x14ac:dyDescent="0.25">
      <c r="E3651" t="s">
        <v>2365</v>
      </c>
      <c r="K3651">
        <v>0</v>
      </c>
      <c r="M3651">
        <v>0</v>
      </c>
      <c r="O3651">
        <v>0</v>
      </c>
      <c r="R3651" t="s">
        <v>467</v>
      </c>
    </row>
    <row r="3652" spans="1:18" x14ac:dyDescent="0.25">
      <c r="E3652" t="s">
        <v>2366</v>
      </c>
    </row>
    <row r="3656" spans="1:18" x14ac:dyDescent="0.25">
      <c r="A3656" t="s">
        <v>2545</v>
      </c>
    </row>
    <row r="3657" spans="1:18" x14ac:dyDescent="0.25">
      <c r="A3657" t="s">
        <v>2367</v>
      </c>
    </row>
    <row r="3659" spans="1:18" x14ac:dyDescent="0.25">
      <c r="A3659" t="s">
        <v>173</v>
      </c>
      <c r="F3659" t="s">
        <v>481</v>
      </c>
      <c r="G3659" t="s">
        <v>175</v>
      </c>
      <c r="I3659" t="s">
        <v>176</v>
      </c>
      <c r="N3659" t="s">
        <v>177</v>
      </c>
      <c r="P3659" t="s">
        <v>11</v>
      </c>
    </row>
    <row r="3661" spans="1:18" x14ac:dyDescent="0.25">
      <c r="B3661" t="s">
        <v>178</v>
      </c>
      <c r="C3661" t="s">
        <v>179</v>
      </c>
      <c r="D3661" t="s">
        <v>180</v>
      </c>
      <c r="E3661" t="s">
        <v>181</v>
      </c>
      <c r="J3661" t="s">
        <v>182</v>
      </c>
      <c r="L3661" t="s">
        <v>183</v>
      </c>
      <c r="O3661" t="s">
        <v>184</v>
      </c>
      <c r="Q3661" t="s">
        <v>185</v>
      </c>
      <c r="R3661" t="s">
        <v>186</v>
      </c>
    </row>
    <row r="3662" spans="1:18" x14ac:dyDescent="0.25">
      <c r="B3662" t="s">
        <v>187</v>
      </c>
      <c r="C3662" t="s">
        <v>188</v>
      </c>
      <c r="D3662" t="s">
        <v>189</v>
      </c>
      <c r="J3662" t="s">
        <v>190</v>
      </c>
      <c r="L3662" t="s">
        <v>191</v>
      </c>
      <c r="O3662" t="s">
        <v>192</v>
      </c>
      <c r="Q3662" t="s">
        <v>193</v>
      </c>
      <c r="R3662" t="s">
        <v>194</v>
      </c>
    </row>
    <row r="3664" spans="1:18" x14ac:dyDescent="0.25">
      <c r="E3664" t="s">
        <v>471</v>
      </c>
    </row>
    <row r="3665" spans="3:15" x14ac:dyDescent="0.25">
      <c r="E3665" t="s">
        <v>472</v>
      </c>
    </row>
    <row r="3666" spans="3:15" x14ac:dyDescent="0.25">
      <c r="C3666" t="s">
        <v>481</v>
      </c>
      <c r="D3666" t="s">
        <v>176</v>
      </c>
      <c r="E3666">
        <v>120104</v>
      </c>
      <c r="H3666" t="s">
        <v>2368</v>
      </c>
      <c r="K3666">
        <v>0</v>
      </c>
      <c r="M3666">
        <v>0</v>
      </c>
      <c r="O3666">
        <v>0</v>
      </c>
    </row>
    <row r="3667" spans="3:15" x14ac:dyDescent="0.25">
      <c r="C3667" t="s">
        <v>481</v>
      </c>
      <c r="D3667" t="s">
        <v>176</v>
      </c>
      <c r="E3667">
        <v>133247</v>
      </c>
      <c r="H3667" t="s">
        <v>2369</v>
      </c>
      <c r="K3667">
        <v>0</v>
      </c>
      <c r="M3667">
        <v>0</v>
      </c>
      <c r="O3667">
        <v>0</v>
      </c>
    </row>
    <row r="3668" spans="3:15" x14ac:dyDescent="0.25">
      <c r="C3668" t="s">
        <v>481</v>
      </c>
      <c r="D3668" t="s">
        <v>176</v>
      </c>
      <c r="E3668">
        <v>135155</v>
      </c>
      <c r="H3668" t="s">
        <v>2370</v>
      </c>
      <c r="K3668">
        <v>0</v>
      </c>
      <c r="M3668">
        <v>0</v>
      </c>
      <c r="O3668">
        <v>0</v>
      </c>
    </row>
    <row r="3669" spans="3:15" x14ac:dyDescent="0.25">
      <c r="C3669" t="s">
        <v>481</v>
      </c>
      <c r="D3669" t="s">
        <v>176</v>
      </c>
      <c r="E3669">
        <v>135203</v>
      </c>
      <c r="H3669" t="s">
        <v>1797</v>
      </c>
      <c r="K3669">
        <v>0</v>
      </c>
      <c r="M3669">
        <v>0</v>
      </c>
      <c r="O3669">
        <v>0</v>
      </c>
    </row>
    <row r="3670" spans="3:15" x14ac:dyDescent="0.25">
      <c r="C3670" t="s">
        <v>481</v>
      </c>
      <c r="D3670" t="s">
        <v>176</v>
      </c>
      <c r="E3670">
        <v>135705</v>
      </c>
      <c r="H3670" t="s">
        <v>2371</v>
      </c>
      <c r="K3670">
        <v>0</v>
      </c>
      <c r="M3670">
        <v>0</v>
      </c>
      <c r="O3670">
        <v>0</v>
      </c>
    </row>
    <row r="3671" spans="3:15" x14ac:dyDescent="0.25">
      <c r="C3671" t="s">
        <v>481</v>
      </c>
      <c r="D3671" t="s">
        <v>176</v>
      </c>
      <c r="E3671">
        <v>135807</v>
      </c>
      <c r="H3671" t="s">
        <v>2372</v>
      </c>
      <c r="K3671">
        <v>0</v>
      </c>
      <c r="M3671">
        <v>0</v>
      </c>
      <c r="O3671">
        <v>0</v>
      </c>
    </row>
    <row r="3672" spans="3:15" x14ac:dyDescent="0.25">
      <c r="C3672" t="s">
        <v>481</v>
      </c>
      <c r="D3672" t="s">
        <v>176</v>
      </c>
      <c r="E3672">
        <v>138703</v>
      </c>
      <c r="H3672" t="s">
        <v>2373</v>
      </c>
      <c r="K3672">
        <v>0</v>
      </c>
      <c r="M3672">
        <v>0</v>
      </c>
      <c r="O3672">
        <v>0</v>
      </c>
    </row>
    <row r="3673" spans="3:15" x14ac:dyDescent="0.25">
      <c r="C3673" t="s">
        <v>481</v>
      </c>
      <c r="D3673" t="s">
        <v>176</v>
      </c>
      <c r="E3673">
        <v>138704</v>
      </c>
      <c r="H3673" t="s">
        <v>1803</v>
      </c>
      <c r="K3673">
        <v>0</v>
      </c>
      <c r="M3673">
        <v>0</v>
      </c>
      <c r="O3673">
        <v>0</v>
      </c>
    </row>
    <row r="3674" spans="3:15" x14ac:dyDescent="0.25">
      <c r="C3674" t="s">
        <v>481</v>
      </c>
      <c r="D3674" t="s">
        <v>176</v>
      </c>
      <c r="E3674">
        <v>138705</v>
      </c>
      <c r="H3674" t="s">
        <v>2374</v>
      </c>
      <c r="K3674">
        <v>0</v>
      </c>
      <c r="M3674">
        <v>0</v>
      </c>
      <c r="O3674">
        <v>0</v>
      </c>
    </row>
    <row r="3675" spans="3:15" x14ac:dyDescent="0.25">
      <c r="C3675" t="s">
        <v>481</v>
      </c>
      <c r="D3675" t="s">
        <v>176</v>
      </c>
      <c r="E3675">
        <v>140809</v>
      </c>
      <c r="H3675" t="s">
        <v>2375</v>
      </c>
      <c r="K3675">
        <v>0</v>
      </c>
      <c r="M3675">
        <v>0</v>
      </c>
      <c r="O3675">
        <v>0</v>
      </c>
    </row>
    <row r="3676" spans="3:15" x14ac:dyDescent="0.25">
      <c r="C3676" t="s">
        <v>481</v>
      </c>
      <c r="D3676" t="s">
        <v>176</v>
      </c>
      <c r="E3676">
        <v>140810</v>
      </c>
      <c r="H3676" t="s">
        <v>2376</v>
      </c>
      <c r="K3676">
        <v>0</v>
      </c>
      <c r="M3676">
        <v>0</v>
      </c>
      <c r="O3676">
        <v>0</v>
      </c>
    </row>
    <row r="3677" spans="3:15" x14ac:dyDescent="0.25">
      <c r="C3677" t="s">
        <v>481</v>
      </c>
      <c r="D3677" t="s">
        <v>176</v>
      </c>
      <c r="E3677">
        <v>190036</v>
      </c>
      <c r="H3677" t="s">
        <v>2377</v>
      </c>
      <c r="K3677">
        <v>0</v>
      </c>
      <c r="M3677">
        <v>0</v>
      </c>
      <c r="O3677">
        <v>0</v>
      </c>
    </row>
    <row r="3678" spans="3:15" x14ac:dyDescent="0.25">
      <c r="C3678" t="s">
        <v>481</v>
      </c>
      <c r="D3678" t="s">
        <v>176</v>
      </c>
      <c r="E3678">
        <v>190037</v>
      </c>
      <c r="H3678" t="s">
        <v>2378</v>
      </c>
      <c r="K3678">
        <v>0</v>
      </c>
      <c r="M3678">
        <v>0</v>
      </c>
      <c r="O3678">
        <v>0</v>
      </c>
    </row>
    <row r="3679" spans="3:15" x14ac:dyDescent="0.25">
      <c r="C3679" t="s">
        <v>481</v>
      </c>
      <c r="D3679" t="s">
        <v>176</v>
      </c>
      <c r="E3679">
        <v>190038</v>
      </c>
      <c r="H3679" t="s">
        <v>2379</v>
      </c>
      <c r="K3679">
        <v>0</v>
      </c>
      <c r="M3679">
        <v>0</v>
      </c>
      <c r="O3679">
        <v>0</v>
      </c>
    </row>
    <row r="3680" spans="3:15" x14ac:dyDescent="0.25">
      <c r="C3680" t="s">
        <v>481</v>
      </c>
      <c r="D3680" t="s">
        <v>176</v>
      </c>
      <c r="E3680">
        <v>190039</v>
      </c>
      <c r="H3680" t="s">
        <v>2380</v>
      </c>
      <c r="K3680">
        <v>0</v>
      </c>
      <c r="M3680">
        <v>0</v>
      </c>
      <c r="O3680">
        <v>0</v>
      </c>
    </row>
    <row r="3681" spans="3:15" x14ac:dyDescent="0.25">
      <c r="C3681" t="s">
        <v>481</v>
      </c>
      <c r="D3681" t="s">
        <v>176</v>
      </c>
      <c r="E3681">
        <v>190040</v>
      </c>
      <c r="H3681" t="s">
        <v>2381</v>
      </c>
      <c r="K3681">
        <v>0</v>
      </c>
      <c r="M3681">
        <v>0</v>
      </c>
      <c r="O3681">
        <v>0</v>
      </c>
    </row>
    <row r="3682" spans="3:15" x14ac:dyDescent="0.25">
      <c r="C3682" t="s">
        <v>481</v>
      </c>
      <c r="D3682" t="s">
        <v>176</v>
      </c>
      <c r="E3682">
        <v>190041</v>
      </c>
      <c r="H3682" t="s">
        <v>2382</v>
      </c>
      <c r="K3682">
        <v>0</v>
      </c>
      <c r="M3682">
        <v>0</v>
      </c>
      <c r="O3682">
        <v>0</v>
      </c>
    </row>
    <row r="3683" spans="3:15" x14ac:dyDescent="0.25">
      <c r="C3683" t="s">
        <v>481</v>
      </c>
      <c r="D3683" t="s">
        <v>176</v>
      </c>
      <c r="E3683">
        <v>200770</v>
      </c>
      <c r="H3683" t="s">
        <v>2383</v>
      </c>
      <c r="K3683">
        <v>0</v>
      </c>
      <c r="M3683">
        <v>0</v>
      </c>
      <c r="O3683">
        <v>0</v>
      </c>
    </row>
    <row r="3684" spans="3:15" x14ac:dyDescent="0.25">
      <c r="C3684" t="s">
        <v>481</v>
      </c>
      <c r="D3684" t="s">
        <v>176</v>
      </c>
      <c r="E3684">
        <v>228249</v>
      </c>
      <c r="H3684" t="s">
        <v>2384</v>
      </c>
      <c r="K3684">
        <v>0</v>
      </c>
      <c r="M3684">
        <v>0</v>
      </c>
      <c r="O3684">
        <v>0</v>
      </c>
    </row>
    <row r="3685" spans="3:15" x14ac:dyDescent="0.25">
      <c r="C3685" t="s">
        <v>481</v>
      </c>
      <c r="D3685" t="s">
        <v>176</v>
      </c>
      <c r="E3685">
        <v>420101</v>
      </c>
      <c r="H3685" t="s">
        <v>2385</v>
      </c>
      <c r="K3685">
        <v>0</v>
      </c>
      <c r="M3685">
        <v>0</v>
      </c>
      <c r="O3685">
        <v>0</v>
      </c>
    </row>
    <row r="3686" spans="3:15" x14ac:dyDescent="0.25">
      <c r="C3686" t="s">
        <v>481</v>
      </c>
      <c r="D3686" t="s">
        <v>176</v>
      </c>
      <c r="E3686">
        <v>420306</v>
      </c>
      <c r="H3686" t="s">
        <v>2386</v>
      </c>
      <c r="K3686">
        <v>0</v>
      </c>
      <c r="M3686">
        <v>0</v>
      </c>
      <c r="O3686">
        <v>0</v>
      </c>
    </row>
    <row r="3687" spans="3:15" x14ac:dyDescent="0.25">
      <c r="C3687" t="s">
        <v>481</v>
      </c>
      <c r="D3687" t="s">
        <v>176</v>
      </c>
      <c r="E3687">
        <v>420905</v>
      </c>
      <c r="H3687" t="s">
        <v>2387</v>
      </c>
      <c r="K3687">
        <v>0</v>
      </c>
      <c r="M3687">
        <v>0</v>
      </c>
      <c r="O3687">
        <v>0</v>
      </c>
    </row>
    <row r="3688" spans="3:15" x14ac:dyDescent="0.25">
      <c r="C3688" t="s">
        <v>481</v>
      </c>
      <c r="D3688" t="s">
        <v>176</v>
      </c>
      <c r="E3688">
        <v>420906</v>
      </c>
      <c r="H3688" t="s">
        <v>2388</v>
      </c>
      <c r="K3688">
        <v>0</v>
      </c>
      <c r="M3688">
        <v>0</v>
      </c>
      <c r="O3688">
        <v>0</v>
      </c>
    </row>
    <row r="3689" spans="3:15" x14ac:dyDescent="0.25">
      <c r="C3689" t="s">
        <v>481</v>
      </c>
      <c r="D3689" t="s">
        <v>176</v>
      </c>
      <c r="E3689">
        <v>421201</v>
      </c>
      <c r="H3689" t="s">
        <v>1652</v>
      </c>
      <c r="K3689">
        <v>0</v>
      </c>
      <c r="M3689">
        <v>0</v>
      </c>
      <c r="O3689">
        <v>0</v>
      </c>
    </row>
    <row r="3690" spans="3:15" x14ac:dyDescent="0.25">
      <c r="C3690" t="s">
        <v>481</v>
      </c>
      <c r="D3690" t="s">
        <v>176</v>
      </c>
      <c r="E3690">
        <v>2400012</v>
      </c>
      <c r="H3690" t="s">
        <v>2137</v>
      </c>
      <c r="K3690">
        <v>0</v>
      </c>
      <c r="M3690">
        <v>0</v>
      </c>
      <c r="O3690">
        <v>0</v>
      </c>
    </row>
    <row r="3691" spans="3:15" x14ac:dyDescent="0.25">
      <c r="C3691" t="s">
        <v>481</v>
      </c>
      <c r="D3691" t="s">
        <v>176</v>
      </c>
      <c r="E3691">
        <v>4220402</v>
      </c>
      <c r="H3691" t="s">
        <v>1634</v>
      </c>
      <c r="K3691">
        <v>0</v>
      </c>
      <c r="M3691">
        <v>0</v>
      </c>
      <c r="O3691">
        <v>0</v>
      </c>
    </row>
    <row r="3692" spans="3:15" x14ac:dyDescent="0.25">
      <c r="C3692" t="s">
        <v>481</v>
      </c>
      <c r="D3692" t="s">
        <v>176</v>
      </c>
      <c r="E3692">
        <v>10000017</v>
      </c>
      <c r="H3692" t="s">
        <v>2389</v>
      </c>
      <c r="K3692">
        <v>0</v>
      </c>
      <c r="M3692">
        <v>0</v>
      </c>
      <c r="O3692">
        <v>0</v>
      </c>
    </row>
    <row r="3693" spans="3:15" x14ac:dyDescent="0.25">
      <c r="C3693" t="s">
        <v>481</v>
      </c>
      <c r="D3693" t="s">
        <v>176</v>
      </c>
      <c r="E3693">
        <v>10000117</v>
      </c>
      <c r="H3693" t="s">
        <v>2390</v>
      </c>
      <c r="K3693">
        <v>0</v>
      </c>
      <c r="M3693">
        <v>0</v>
      </c>
      <c r="O3693">
        <v>0</v>
      </c>
    </row>
    <row r="3694" spans="3:15" x14ac:dyDescent="0.25">
      <c r="C3694" t="s">
        <v>481</v>
      </c>
      <c r="D3694" t="s">
        <v>176</v>
      </c>
      <c r="E3694">
        <v>10000217</v>
      </c>
      <c r="H3694" t="s">
        <v>2391</v>
      </c>
      <c r="K3694">
        <v>0</v>
      </c>
      <c r="M3694">
        <v>0</v>
      </c>
      <c r="O3694">
        <v>0</v>
      </c>
    </row>
    <row r="3695" spans="3:15" x14ac:dyDescent="0.25">
      <c r="C3695" t="s">
        <v>481</v>
      </c>
      <c r="D3695" t="s">
        <v>176</v>
      </c>
      <c r="E3695">
        <v>10000317</v>
      </c>
      <c r="H3695" t="s">
        <v>2392</v>
      </c>
      <c r="K3695">
        <v>0</v>
      </c>
      <c r="M3695">
        <v>0</v>
      </c>
      <c r="O3695">
        <v>0</v>
      </c>
    </row>
    <row r="3696" spans="3:15" x14ac:dyDescent="0.25">
      <c r="C3696" t="s">
        <v>481</v>
      </c>
      <c r="D3696" t="s">
        <v>176</v>
      </c>
      <c r="E3696">
        <v>10000417</v>
      </c>
      <c r="H3696" t="s">
        <v>2393</v>
      </c>
      <c r="K3696">
        <v>0</v>
      </c>
      <c r="M3696">
        <v>0</v>
      </c>
      <c r="O3696">
        <v>0</v>
      </c>
    </row>
    <row r="3697" spans="3:15" x14ac:dyDescent="0.25">
      <c r="C3697" t="s">
        <v>481</v>
      </c>
      <c r="D3697" t="s">
        <v>176</v>
      </c>
      <c r="E3697">
        <v>10000517</v>
      </c>
      <c r="H3697" t="s">
        <v>2394</v>
      </c>
      <c r="K3697">
        <v>0</v>
      </c>
      <c r="M3697">
        <v>0</v>
      </c>
      <c r="O3697">
        <v>0</v>
      </c>
    </row>
    <row r="3698" spans="3:15" x14ac:dyDescent="0.25">
      <c r="C3698" t="s">
        <v>481</v>
      </c>
      <c r="D3698" t="s">
        <v>176</v>
      </c>
      <c r="E3698">
        <v>10000617</v>
      </c>
      <c r="H3698" t="s">
        <v>2395</v>
      </c>
      <c r="K3698">
        <v>0</v>
      </c>
      <c r="M3698">
        <v>0</v>
      </c>
      <c r="O3698">
        <v>0</v>
      </c>
    </row>
    <row r="3699" spans="3:15" x14ac:dyDescent="0.25">
      <c r="C3699" t="s">
        <v>481</v>
      </c>
      <c r="D3699" t="s">
        <v>176</v>
      </c>
      <c r="E3699">
        <v>10000717</v>
      </c>
      <c r="H3699" t="s">
        <v>2396</v>
      </c>
      <c r="K3699">
        <v>0</v>
      </c>
      <c r="M3699">
        <v>0</v>
      </c>
      <c r="O3699">
        <v>0</v>
      </c>
    </row>
    <row r="3700" spans="3:15" x14ac:dyDescent="0.25">
      <c r="C3700" t="s">
        <v>481</v>
      </c>
      <c r="D3700" t="s">
        <v>176</v>
      </c>
      <c r="E3700">
        <v>10000817</v>
      </c>
      <c r="H3700" t="s">
        <v>2397</v>
      </c>
      <c r="K3700">
        <v>0</v>
      </c>
      <c r="M3700">
        <v>0</v>
      </c>
      <c r="O3700">
        <v>0</v>
      </c>
    </row>
    <row r="3701" spans="3:15" x14ac:dyDescent="0.25">
      <c r="C3701" t="s">
        <v>481</v>
      </c>
      <c r="D3701" t="s">
        <v>176</v>
      </c>
      <c r="E3701">
        <v>10000917</v>
      </c>
      <c r="H3701" t="s">
        <v>2398</v>
      </c>
      <c r="K3701">
        <v>0</v>
      </c>
      <c r="M3701">
        <v>0</v>
      </c>
      <c r="O3701">
        <v>0</v>
      </c>
    </row>
    <row r="3702" spans="3:15" x14ac:dyDescent="0.25">
      <c r="C3702" t="s">
        <v>481</v>
      </c>
      <c r="D3702" t="s">
        <v>176</v>
      </c>
      <c r="E3702">
        <v>10001017</v>
      </c>
      <c r="H3702" t="s">
        <v>2399</v>
      </c>
      <c r="K3702">
        <v>0</v>
      </c>
      <c r="M3702">
        <v>0</v>
      </c>
      <c r="O3702">
        <v>0</v>
      </c>
    </row>
    <row r="3703" spans="3:15" x14ac:dyDescent="0.25">
      <c r="C3703" t="s">
        <v>481</v>
      </c>
      <c r="D3703" t="s">
        <v>176</v>
      </c>
      <c r="E3703">
        <v>10001117</v>
      </c>
      <c r="H3703" t="s">
        <v>2400</v>
      </c>
      <c r="K3703">
        <v>0</v>
      </c>
      <c r="M3703">
        <v>0</v>
      </c>
      <c r="O3703">
        <v>0</v>
      </c>
    </row>
    <row r="3704" spans="3:15" x14ac:dyDescent="0.25">
      <c r="C3704" t="s">
        <v>481</v>
      </c>
      <c r="D3704" t="s">
        <v>176</v>
      </c>
      <c r="E3704">
        <v>10001217</v>
      </c>
      <c r="H3704" t="s">
        <v>2401</v>
      </c>
      <c r="K3704">
        <v>0</v>
      </c>
      <c r="M3704">
        <v>0</v>
      </c>
      <c r="O3704">
        <v>0</v>
      </c>
    </row>
    <row r="3705" spans="3:15" x14ac:dyDescent="0.25">
      <c r="C3705" t="s">
        <v>481</v>
      </c>
      <c r="D3705" t="s">
        <v>176</v>
      </c>
      <c r="E3705">
        <v>10001317</v>
      </c>
      <c r="H3705" t="s">
        <v>2402</v>
      </c>
      <c r="K3705">
        <v>0</v>
      </c>
      <c r="M3705">
        <v>0</v>
      </c>
      <c r="O3705">
        <v>0</v>
      </c>
    </row>
    <row r="3706" spans="3:15" x14ac:dyDescent="0.25">
      <c r="C3706" t="s">
        <v>481</v>
      </c>
      <c r="D3706" t="s">
        <v>176</v>
      </c>
      <c r="E3706">
        <v>10001417</v>
      </c>
      <c r="H3706" t="s">
        <v>2403</v>
      </c>
      <c r="K3706">
        <v>0</v>
      </c>
      <c r="M3706">
        <v>0</v>
      </c>
      <c r="O3706">
        <v>0</v>
      </c>
    </row>
    <row r="3707" spans="3:15" x14ac:dyDescent="0.25">
      <c r="C3707" t="s">
        <v>481</v>
      </c>
      <c r="D3707" t="s">
        <v>176</v>
      </c>
      <c r="E3707">
        <v>10001517</v>
      </c>
      <c r="H3707" t="s">
        <v>2404</v>
      </c>
      <c r="K3707">
        <v>0</v>
      </c>
      <c r="M3707">
        <v>0</v>
      </c>
      <c r="O3707">
        <v>0</v>
      </c>
    </row>
    <row r="3708" spans="3:15" x14ac:dyDescent="0.25">
      <c r="C3708" t="s">
        <v>481</v>
      </c>
      <c r="D3708" t="s">
        <v>176</v>
      </c>
      <c r="E3708">
        <v>10001617</v>
      </c>
      <c r="H3708" t="s">
        <v>2405</v>
      </c>
      <c r="K3708">
        <v>0</v>
      </c>
      <c r="M3708">
        <v>0</v>
      </c>
      <c r="O3708">
        <v>0</v>
      </c>
    </row>
    <row r="3709" spans="3:15" x14ac:dyDescent="0.25">
      <c r="C3709" t="s">
        <v>481</v>
      </c>
      <c r="D3709" t="s">
        <v>176</v>
      </c>
      <c r="E3709">
        <v>10001717</v>
      </c>
      <c r="H3709" t="s">
        <v>2406</v>
      </c>
      <c r="K3709">
        <v>0</v>
      </c>
      <c r="M3709">
        <v>0</v>
      </c>
      <c r="O3709">
        <v>0</v>
      </c>
    </row>
    <row r="3710" spans="3:15" x14ac:dyDescent="0.25">
      <c r="C3710" t="s">
        <v>481</v>
      </c>
      <c r="D3710" t="s">
        <v>176</v>
      </c>
      <c r="E3710">
        <v>10001817</v>
      </c>
      <c r="H3710" t="s">
        <v>2407</v>
      </c>
      <c r="K3710">
        <v>0</v>
      </c>
      <c r="M3710">
        <v>0</v>
      </c>
      <c r="O3710">
        <v>0</v>
      </c>
    </row>
    <row r="3711" spans="3:15" x14ac:dyDescent="0.25">
      <c r="C3711" t="s">
        <v>481</v>
      </c>
      <c r="D3711" t="s">
        <v>176</v>
      </c>
      <c r="E3711">
        <v>10001917</v>
      </c>
      <c r="H3711" t="s">
        <v>2408</v>
      </c>
      <c r="K3711">
        <v>0</v>
      </c>
      <c r="M3711">
        <v>0</v>
      </c>
      <c r="O3711">
        <v>0</v>
      </c>
    </row>
    <row r="3712" spans="3:15" x14ac:dyDescent="0.25">
      <c r="C3712" t="s">
        <v>481</v>
      </c>
      <c r="D3712" t="s">
        <v>176</v>
      </c>
      <c r="E3712">
        <v>10002017</v>
      </c>
      <c r="H3712" t="s">
        <v>2409</v>
      </c>
      <c r="K3712">
        <v>0</v>
      </c>
      <c r="M3712">
        <v>0</v>
      </c>
      <c r="O3712">
        <v>0</v>
      </c>
    </row>
    <row r="3713" spans="3:15" x14ac:dyDescent="0.25">
      <c r="C3713" t="s">
        <v>481</v>
      </c>
      <c r="D3713" t="s">
        <v>176</v>
      </c>
      <c r="E3713">
        <v>10002117</v>
      </c>
      <c r="H3713" t="s">
        <v>2410</v>
      </c>
      <c r="K3713">
        <v>0</v>
      </c>
      <c r="M3713">
        <v>0</v>
      </c>
      <c r="O3713">
        <v>0</v>
      </c>
    </row>
    <row r="3714" spans="3:15" x14ac:dyDescent="0.25">
      <c r="C3714" t="s">
        <v>481</v>
      </c>
      <c r="D3714" t="s">
        <v>176</v>
      </c>
      <c r="E3714">
        <v>11000017</v>
      </c>
      <c r="H3714" t="s">
        <v>2411</v>
      </c>
      <c r="K3714">
        <v>0</v>
      </c>
      <c r="M3714">
        <v>0</v>
      </c>
      <c r="O3714">
        <v>0</v>
      </c>
    </row>
    <row r="3715" spans="3:15" x14ac:dyDescent="0.25">
      <c r="C3715" t="s">
        <v>481</v>
      </c>
      <c r="D3715" t="s">
        <v>176</v>
      </c>
      <c r="E3715">
        <v>11000217</v>
      </c>
      <c r="H3715" t="s">
        <v>862</v>
      </c>
      <c r="K3715" s="40">
        <v>4860607.4400000004</v>
      </c>
      <c r="M3715" s="40">
        <v>4860607.4400000004</v>
      </c>
      <c r="O3715">
        <v>0</v>
      </c>
    </row>
    <row r="3716" spans="3:15" x14ac:dyDescent="0.25">
      <c r="C3716" t="s">
        <v>481</v>
      </c>
      <c r="D3716" t="s">
        <v>176</v>
      </c>
      <c r="E3716">
        <v>12000017</v>
      </c>
      <c r="H3716" t="s">
        <v>2412</v>
      </c>
      <c r="K3716">
        <v>0</v>
      </c>
      <c r="M3716">
        <v>0</v>
      </c>
      <c r="O3716">
        <v>0</v>
      </c>
    </row>
    <row r="3717" spans="3:15" x14ac:dyDescent="0.25">
      <c r="C3717" t="s">
        <v>481</v>
      </c>
      <c r="D3717" t="s">
        <v>176</v>
      </c>
      <c r="E3717">
        <v>12000117</v>
      </c>
      <c r="H3717" t="s">
        <v>2413</v>
      </c>
      <c r="K3717">
        <v>0</v>
      </c>
      <c r="M3717">
        <v>0</v>
      </c>
      <c r="O3717">
        <v>0</v>
      </c>
    </row>
    <row r="3718" spans="3:15" x14ac:dyDescent="0.25">
      <c r="C3718" t="s">
        <v>481</v>
      </c>
      <c r="D3718" t="s">
        <v>176</v>
      </c>
      <c r="E3718">
        <v>13000017</v>
      </c>
      <c r="H3718" t="s">
        <v>863</v>
      </c>
      <c r="K3718" s="40">
        <v>918919.15</v>
      </c>
      <c r="M3718" s="40">
        <v>918919.15</v>
      </c>
      <c r="O3718">
        <v>0</v>
      </c>
    </row>
    <row r="3719" spans="3:15" x14ac:dyDescent="0.25">
      <c r="C3719" t="s">
        <v>481</v>
      </c>
      <c r="D3719" t="s">
        <v>176</v>
      </c>
      <c r="E3719">
        <v>13000117</v>
      </c>
      <c r="H3719" t="s">
        <v>864</v>
      </c>
      <c r="K3719" s="40">
        <v>454783.51</v>
      </c>
      <c r="M3719" s="40">
        <v>454783.51</v>
      </c>
      <c r="O3719">
        <v>0</v>
      </c>
    </row>
    <row r="3720" spans="3:15" x14ac:dyDescent="0.25">
      <c r="C3720" t="s">
        <v>481</v>
      </c>
      <c r="D3720" t="s">
        <v>176</v>
      </c>
      <c r="E3720">
        <v>13000217</v>
      </c>
      <c r="H3720" t="s">
        <v>865</v>
      </c>
      <c r="K3720" s="40">
        <v>-2621038.5299999998</v>
      </c>
      <c r="M3720" s="40">
        <v>-2621038.5299999998</v>
      </c>
      <c r="O3720">
        <v>0</v>
      </c>
    </row>
    <row r="3721" spans="3:15" x14ac:dyDescent="0.25">
      <c r="C3721" t="s">
        <v>481</v>
      </c>
      <c r="D3721" t="s">
        <v>176</v>
      </c>
      <c r="E3721">
        <v>13000317</v>
      </c>
      <c r="H3721" t="s">
        <v>866</v>
      </c>
      <c r="K3721" s="40">
        <v>-4367812.53</v>
      </c>
      <c r="M3721" s="40">
        <v>-4367812.53</v>
      </c>
      <c r="O3721">
        <v>0</v>
      </c>
    </row>
    <row r="3722" spans="3:15" x14ac:dyDescent="0.25">
      <c r="C3722" t="s">
        <v>481</v>
      </c>
      <c r="D3722" t="s">
        <v>176</v>
      </c>
      <c r="E3722">
        <v>13000417</v>
      </c>
      <c r="H3722" t="s">
        <v>867</v>
      </c>
      <c r="K3722" s="40">
        <v>4367812.53</v>
      </c>
      <c r="M3722" s="40">
        <v>4367812.53</v>
      </c>
      <c r="O3722">
        <v>0</v>
      </c>
    </row>
    <row r="3723" spans="3:15" x14ac:dyDescent="0.25">
      <c r="C3723" t="s">
        <v>481</v>
      </c>
      <c r="D3723" t="s">
        <v>176</v>
      </c>
      <c r="E3723">
        <v>13301017</v>
      </c>
      <c r="H3723" t="s">
        <v>868</v>
      </c>
      <c r="K3723" s="40">
        <v>43430990.979999997</v>
      </c>
      <c r="M3723" s="40">
        <v>43430990.979999997</v>
      </c>
      <c r="O3723">
        <v>0</v>
      </c>
    </row>
    <row r="3724" spans="3:15" x14ac:dyDescent="0.25">
      <c r="C3724" t="s">
        <v>481</v>
      </c>
      <c r="D3724" t="s">
        <v>176</v>
      </c>
      <c r="E3724">
        <v>13501317</v>
      </c>
      <c r="H3724" t="s">
        <v>869</v>
      </c>
      <c r="K3724" s="40">
        <v>57114.73</v>
      </c>
      <c r="M3724" s="40">
        <v>57114.73</v>
      </c>
      <c r="O3724">
        <v>0</v>
      </c>
    </row>
    <row r="3725" spans="3:15" x14ac:dyDescent="0.25">
      <c r="C3725" t="s">
        <v>481</v>
      </c>
      <c r="D3725" t="s">
        <v>176</v>
      </c>
      <c r="E3725">
        <v>13830517</v>
      </c>
      <c r="H3725" t="s">
        <v>870</v>
      </c>
      <c r="K3725" s="40">
        <v>800000000.35000002</v>
      </c>
      <c r="M3725" s="40">
        <v>800000000.35000002</v>
      </c>
      <c r="O3725">
        <v>0</v>
      </c>
    </row>
    <row r="3726" spans="3:15" x14ac:dyDescent="0.25">
      <c r="C3726" t="s">
        <v>481</v>
      </c>
      <c r="D3726" t="s">
        <v>176</v>
      </c>
      <c r="E3726">
        <v>13830617</v>
      </c>
      <c r="H3726" t="s">
        <v>871</v>
      </c>
      <c r="K3726" s="40">
        <v>161645.63</v>
      </c>
      <c r="M3726" s="40">
        <v>161645.63</v>
      </c>
      <c r="O3726">
        <v>0</v>
      </c>
    </row>
    <row r="3727" spans="3:15" x14ac:dyDescent="0.25">
      <c r="C3727" t="s">
        <v>481</v>
      </c>
      <c r="D3727" t="s">
        <v>176</v>
      </c>
      <c r="E3727">
        <v>13830817</v>
      </c>
      <c r="H3727" t="s">
        <v>578</v>
      </c>
      <c r="K3727" s="40">
        <v>-1750</v>
      </c>
      <c r="M3727" s="40">
        <v>-1750</v>
      </c>
      <c r="O3727">
        <v>0</v>
      </c>
    </row>
    <row r="3728" spans="3:15" x14ac:dyDescent="0.25">
      <c r="C3728" t="s">
        <v>481</v>
      </c>
      <c r="D3728" t="s">
        <v>176</v>
      </c>
      <c r="E3728">
        <v>13830917</v>
      </c>
      <c r="H3728" t="s">
        <v>473</v>
      </c>
      <c r="K3728" s="40">
        <v>3456863.51</v>
      </c>
      <c r="M3728" s="40">
        <v>3456863.51</v>
      </c>
      <c r="O3728">
        <v>0</v>
      </c>
    </row>
    <row r="3729" spans="3:15" x14ac:dyDescent="0.25">
      <c r="C3729" t="s">
        <v>481</v>
      </c>
      <c r="D3729" t="s">
        <v>176</v>
      </c>
      <c r="E3729">
        <v>13880017</v>
      </c>
      <c r="H3729" t="s">
        <v>872</v>
      </c>
      <c r="K3729" s="40">
        <v>20122908.27</v>
      </c>
      <c r="M3729" s="40">
        <v>20122908.27</v>
      </c>
      <c r="O3729">
        <v>0</v>
      </c>
    </row>
    <row r="3730" spans="3:15" x14ac:dyDescent="0.25">
      <c r="C3730" t="s">
        <v>481</v>
      </c>
      <c r="D3730" t="s">
        <v>176</v>
      </c>
      <c r="E3730">
        <v>13890517</v>
      </c>
      <c r="H3730" t="s">
        <v>544</v>
      </c>
      <c r="K3730" s="40">
        <v>303088.95</v>
      </c>
      <c r="M3730" s="40">
        <v>303088.95</v>
      </c>
      <c r="O3730">
        <v>0</v>
      </c>
    </row>
    <row r="3731" spans="3:15" x14ac:dyDescent="0.25">
      <c r="C3731" t="s">
        <v>481</v>
      </c>
      <c r="D3731" t="s">
        <v>176</v>
      </c>
      <c r="E3731">
        <v>13890617</v>
      </c>
      <c r="H3731" t="s">
        <v>545</v>
      </c>
      <c r="K3731" s="40">
        <v>16196.71</v>
      </c>
      <c r="M3731" s="40">
        <v>16196.71</v>
      </c>
      <c r="O3731">
        <v>0</v>
      </c>
    </row>
    <row r="3732" spans="3:15" x14ac:dyDescent="0.25">
      <c r="C3732" t="s">
        <v>481</v>
      </c>
      <c r="D3732" t="s">
        <v>176</v>
      </c>
      <c r="E3732">
        <v>14000017</v>
      </c>
      <c r="H3732" t="s">
        <v>873</v>
      </c>
      <c r="K3732" s="40">
        <v>62306.080000000002</v>
      </c>
      <c r="M3732" s="40">
        <v>62306.080000000002</v>
      </c>
      <c r="O3732">
        <v>0</v>
      </c>
    </row>
    <row r="3733" spans="3:15" x14ac:dyDescent="0.25">
      <c r="C3733" t="s">
        <v>481</v>
      </c>
      <c r="D3733" t="s">
        <v>176</v>
      </c>
      <c r="E3733">
        <v>14000117</v>
      </c>
      <c r="H3733" t="s">
        <v>874</v>
      </c>
      <c r="K3733" s="40">
        <v>157463.6</v>
      </c>
      <c r="M3733" s="40">
        <v>157463.6</v>
      </c>
      <c r="O3733">
        <v>0</v>
      </c>
    </row>
    <row r="3734" spans="3:15" x14ac:dyDescent="0.25">
      <c r="C3734" t="s">
        <v>481</v>
      </c>
      <c r="D3734" t="s">
        <v>176</v>
      </c>
      <c r="E3734">
        <v>14060017</v>
      </c>
      <c r="H3734" t="s">
        <v>2414</v>
      </c>
      <c r="K3734">
        <v>0</v>
      </c>
      <c r="M3734">
        <v>0</v>
      </c>
      <c r="O3734">
        <v>0</v>
      </c>
    </row>
    <row r="3735" spans="3:15" x14ac:dyDescent="0.25">
      <c r="C3735" t="s">
        <v>481</v>
      </c>
      <c r="D3735" t="s">
        <v>176</v>
      </c>
      <c r="E3735">
        <v>14060117</v>
      </c>
      <c r="H3735" t="s">
        <v>2415</v>
      </c>
      <c r="K3735">
        <v>0</v>
      </c>
      <c r="M3735">
        <v>0</v>
      </c>
      <c r="O3735">
        <v>0</v>
      </c>
    </row>
    <row r="3736" spans="3:15" x14ac:dyDescent="0.25">
      <c r="C3736" t="s">
        <v>481</v>
      </c>
      <c r="D3736" t="s">
        <v>176</v>
      </c>
      <c r="E3736">
        <v>15000417</v>
      </c>
      <c r="H3736" t="s">
        <v>2416</v>
      </c>
      <c r="K3736">
        <v>0</v>
      </c>
      <c r="M3736">
        <v>0</v>
      </c>
      <c r="O3736">
        <v>0</v>
      </c>
    </row>
    <row r="3737" spans="3:15" x14ac:dyDescent="0.25">
      <c r="C3737" t="s">
        <v>481</v>
      </c>
      <c r="D3737" t="s">
        <v>176</v>
      </c>
      <c r="E3737">
        <v>15000517</v>
      </c>
      <c r="H3737" t="s">
        <v>2417</v>
      </c>
      <c r="K3737">
        <v>0</v>
      </c>
      <c r="M3737">
        <v>0</v>
      </c>
      <c r="O3737">
        <v>0</v>
      </c>
    </row>
    <row r="3738" spans="3:15" x14ac:dyDescent="0.25">
      <c r="C3738" t="s">
        <v>481</v>
      </c>
      <c r="D3738" t="s">
        <v>176</v>
      </c>
      <c r="E3738">
        <v>15000617</v>
      </c>
      <c r="H3738" t="s">
        <v>875</v>
      </c>
      <c r="K3738">
        <v>0.02</v>
      </c>
      <c r="M3738">
        <v>0.02</v>
      </c>
      <c r="O3738">
        <v>0</v>
      </c>
    </row>
    <row r="3739" spans="3:15" x14ac:dyDescent="0.25">
      <c r="C3739" t="s">
        <v>481</v>
      </c>
      <c r="D3739" t="s">
        <v>176</v>
      </c>
      <c r="E3739">
        <v>20000617</v>
      </c>
      <c r="H3739" t="s">
        <v>876</v>
      </c>
      <c r="K3739" s="40">
        <v>-1262494.92</v>
      </c>
      <c r="M3739" s="40">
        <v>-1262494.92</v>
      </c>
      <c r="O3739">
        <v>0</v>
      </c>
    </row>
    <row r="3740" spans="3:15" x14ac:dyDescent="0.25">
      <c r="C3740" t="s">
        <v>481</v>
      </c>
      <c r="D3740" t="s">
        <v>176</v>
      </c>
      <c r="E3740">
        <v>20000717</v>
      </c>
      <c r="H3740" t="s">
        <v>2418</v>
      </c>
      <c r="K3740">
        <v>0</v>
      </c>
      <c r="M3740">
        <v>0</v>
      </c>
      <c r="O3740">
        <v>0</v>
      </c>
    </row>
    <row r="3741" spans="3:15" x14ac:dyDescent="0.25">
      <c r="C3741" t="s">
        <v>481</v>
      </c>
      <c r="D3741" t="s">
        <v>176</v>
      </c>
      <c r="E3741">
        <v>20040217</v>
      </c>
      <c r="H3741" t="s">
        <v>877</v>
      </c>
      <c r="K3741" s="40">
        <v>438502.17</v>
      </c>
      <c r="M3741" s="40">
        <v>438502.17</v>
      </c>
      <c r="O3741">
        <v>0</v>
      </c>
    </row>
    <row r="3742" spans="3:15" x14ac:dyDescent="0.25">
      <c r="C3742" t="s">
        <v>481</v>
      </c>
      <c r="D3742" t="s">
        <v>176</v>
      </c>
      <c r="E3742">
        <v>20060217</v>
      </c>
      <c r="H3742" t="s">
        <v>641</v>
      </c>
      <c r="K3742" s="40">
        <v>-599584.63</v>
      </c>
      <c r="M3742" s="40">
        <v>-599584.63</v>
      </c>
      <c r="O3742">
        <v>0</v>
      </c>
    </row>
    <row r="3743" spans="3:15" x14ac:dyDescent="0.25">
      <c r="C3743" t="s">
        <v>481</v>
      </c>
      <c r="D3743" t="s">
        <v>176</v>
      </c>
      <c r="E3743">
        <v>20081017</v>
      </c>
      <c r="H3743" t="s">
        <v>1384</v>
      </c>
      <c r="K3743">
        <v>0</v>
      </c>
      <c r="M3743">
        <v>0</v>
      </c>
      <c r="O3743">
        <v>0</v>
      </c>
    </row>
    <row r="3744" spans="3:15" x14ac:dyDescent="0.25">
      <c r="C3744" t="s">
        <v>481</v>
      </c>
      <c r="D3744" t="s">
        <v>176</v>
      </c>
      <c r="E3744">
        <v>20081117</v>
      </c>
      <c r="H3744" t="s">
        <v>2079</v>
      </c>
      <c r="K3744">
        <v>0</v>
      </c>
      <c r="M3744">
        <v>0</v>
      </c>
      <c r="O3744">
        <v>0</v>
      </c>
    </row>
    <row r="3745" spans="3:15" x14ac:dyDescent="0.25">
      <c r="C3745" t="s">
        <v>481</v>
      </c>
      <c r="D3745" t="s">
        <v>176</v>
      </c>
      <c r="E3745">
        <v>20081217</v>
      </c>
      <c r="H3745" t="s">
        <v>617</v>
      </c>
      <c r="K3745" s="40">
        <v>788366.02</v>
      </c>
      <c r="M3745" s="40">
        <v>788366.02</v>
      </c>
      <c r="O3745">
        <v>0</v>
      </c>
    </row>
    <row r="3746" spans="3:15" x14ac:dyDescent="0.25">
      <c r="C3746" t="s">
        <v>481</v>
      </c>
      <c r="D3746" t="s">
        <v>176</v>
      </c>
      <c r="E3746">
        <v>20082017</v>
      </c>
      <c r="H3746" t="s">
        <v>614</v>
      </c>
      <c r="K3746" s="40">
        <v>1934930.71</v>
      </c>
      <c r="M3746" s="40">
        <v>1934930.71</v>
      </c>
      <c r="O3746">
        <v>0</v>
      </c>
    </row>
    <row r="3747" spans="3:15" x14ac:dyDescent="0.25">
      <c r="C3747" t="s">
        <v>481</v>
      </c>
      <c r="D3747" t="s">
        <v>176</v>
      </c>
      <c r="E3747">
        <v>20082117</v>
      </c>
      <c r="H3747" t="s">
        <v>878</v>
      </c>
      <c r="K3747" s="40">
        <v>-1342593.8</v>
      </c>
      <c r="M3747" s="40">
        <v>-1342593.8</v>
      </c>
      <c r="O3747">
        <v>0</v>
      </c>
    </row>
    <row r="3748" spans="3:15" x14ac:dyDescent="0.25">
      <c r="C3748" t="s">
        <v>481</v>
      </c>
      <c r="D3748" t="s">
        <v>176</v>
      </c>
      <c r="E3748">
        <v>20082217</v>
      </c>
      <c r="H3748" t="s">
        <v>615</v>
      </c>
      <c r="K3748" s="40">
        <v>-1299702.93</v>
      </c>
      <c r="M3748" s="40">
        <v>-1299702.93</v>
      </c>
      <c r="O3748">
        <v>0</v>
      </c>
    </row>
    <row r="3749" spans="3:15" x14ac:dyDescent="0.25">
      <c r="C3749" t="s">
        <v>481</v>
      </c>
      <c r="D3749" t="s">
        <v>176</v>
      </c>
      <c r="E3749">
        <v>20101517</v>
      </c>
      <c r="H3749" t="s">
        <v>879</v>
      </c>
      <c r="K3749">
        <v>0.55000000000000004</v>
      </c>
      <c r="M3749">
        <v>0.55000000000000004</v>
      </c>
      <c r="O3749">
        <v>0</v>
      </c>
    </row>
    <row r="3750" spans="3:15" x14ac:dyDescent="0.25">
      <c r="C3750" t="s">
        <v>481</v>
      </c>
      <c r="D3750" t="s">
        <v>176</v>
      </c>
      <c r="E3750">
        <v>20101617</v>
      </c>
      <c r="H3750" t="s">
        <v>880</v>
      </c>
      <c r="K3750">
        <v>-0.1</v>
      </c>
      <c r="M3750">
        <v>-0.1</v>
      </c>
      <c r="O3750">
        <v>0</v>
      </c>
    </row>
    <row r="3751" spans="3:15" x14ac:dyDescent="0.25">
      <c r="C3751" t="s">
        <v>481</v>
      </c>
      <c r="D3751" t="s">
        <v>176</v>
      </c>
      <c r="E3751">
        <v>20200017</v>
      </c>
      <c r="H3751" t="s">
        <v>881</v>
      </c>
      <c r="K3751" s="40">
        <v>902060.59</v>
      </c>
      <c r="M3751" s="40">
        <v>902060.59</v>
      </c>
      <c r="O3751">
        <v>0</v>
      </c>
    </row>
    <row r="3752" spans="3:15" x14ac:dyDescent="0.25">
      <c r="C3752" t="s">
        <v>481</v>
      </c>
      <c r="D3752" t="s">
        <v>176</v>
      </c>
      <c r="E3752">
        <v>20200317</v>
      </c>
      <c r="H3752" t="s">
        <v>882</v>
      </c>
      <c r="K3752" s="40">
        <v>300054.27</v>
      </c>
      <c r="M3752" s="40">
        <v>300054.27</v>
      </c>
      <c r="O3752">
        <v>0</v>
      </c>
    </row>
    <row r="3753" spans="3:15" x14ac:dyDescent="0.25">
      <c r="C3753" t="s">
        <v>481</v>
      </c>
      <c r="D3753" t="s">
        <v>176</v>
      </c>
      <c r="E3753">
        <v>20200417</v>
      </c>
      <c r="H3753" t="s">
        <v>2419</v>
      </c>
      <c r="K3753">
        <v>0</v>
      </c>
      <c r="M3753">
        <v>0</v>
      </c>
      <c r="O3753">
        <v>0</v>
      </c>
    </row>
    <row r="3754" spans="3:15" x14ac:dyDescent="0.25">
      <c r="C3754" t="s">
        <v>481</v>
      </c>
      <c r="D3754" t="s">
        <v>176</v>
      </c>
      <c r="E3754">
        <v>20300517</v>
      </c>
      <c r="H3754" t="s">
        <v>883</v>
      </c>
      <c r="K3754" s="40">
        <v>-4134559.7</v>
      </c>
      <c r="M3754" s="40">
        <v>-4134559.7</v>
      </c>
      <c r="O3754">
        <v>0</v>
      </c>
    </row>
    <row r="3755" spans="3:15" x14ac:dyDescent="0.25">
      <c r="C3755" t="s">
        <v>481</v>
      </c>
      <c r="D3755" t="s">
        <v>176</v>
      </c>
      <c r="E3755">
        <v>20300617</v>
      </c>
      <c r="H3755" t="s">
        <v>884</v>
      </c>
      <c r="K3755" s="40">
        <v>-1714334.39</v>
      </c>
      <c r="M3755" s="40">
        <v>-1714334.39</v>
      </c>
      <c r="O3755">
        <v>0</v>
      </c>
    </row>
    <row r="3756" spans="3:15" x14ac:dyDescent="0.25">
      <c r="C3756" t="s">
        <v>481</v>
      </c>
      <c r="D3756" t="s">
        <v>176</v>
      </c>
      <c r="E3756">
        <v>20400117</v>
      </c>
      <c r="H3756" t="s">
        <v>885</v>
      </c>
      <c r="K3756" s="40">
        <v>-14287483.619999999</v>
      </c>
      <c r="M3756" s="40">
        <v>-14287483.619999999</v>
      </c>
      <c r="O3756">
        <v>0</v>
      </c>
    </row>
    <row r="3757" spans="3:15" x14ac:dyDescent="0.25">
      <c r="C3757" t="s">
        <v>481</v>
      </c>
      <c r="D3757" t="s">
        <v>176</v>
      </c>
      <c r="E3757">
        <v>20400217</v>
      </c>
      <c r="H3757" t="s">
        <v>886</v>
      </c>
      <c r="K3757" s="40">
        <v>-61019.32</v>
      </c>
      <c r="M3757" s="40">
        <v>-61019.32</v>
      </c>
      <c r="O3757">
        <v>0</v>
      </c>
    </row>
    <row r="3758" spans="3:15" x14ac:dyDescent="0.25">
      <c r="C3758" t="s">
        <v>481</v>
      </c>
      <c r="D3758" t="s">
        <v>176</v>
      </c>
      <c r="E3758">
        <v>20500017</v>
      </c>
      <c r="H3758" t="s">
        <v>2420</v>
      </c>
      <c r="K3758">
        <v>0</v>
      </c>
      <c r="M3758">
        <v>0</v>
      </c>
      <c r="O3758">
        <v>0</v>
      </c>
    </row>
    <row r="3759" spans="3:15" x14ac:dyDescent="0.25">
      <c r="C3759" t="s">
        <v>481</v>
      </c>
      <c r="D3759" t="s">
        <v>176</v>
      </c>
      <c r="E3759">
        <v>20500117</v>
      </c>
      <c r="H3759" t="s">
        <v>2421</v>
      </c>
      <c r="K3759">
        <v>0</v>
      </c>
      <c r="M3759">
        <v>0</v>
      </c>
      <c r="O3759">
        <v>0</v>
      </c>
    </row>
    <row r="3760" spans="3:15" x14ac:dyDescent="0.25">
      <c r="C3760" t="s">
        <v>481</v>
      </c>
      <c r="D3760" t="s">
        <v>176</v>
      </c>
      <c r="E3760">
        <v>20500217</v>
      </c>
      <c r="H3760" t="s">
        <v>2422</v>
      </c>
      <c r="K3760">
        <v>0</v>
      </c>
      <c r="M3760">
        <v>0</v>
      </c>
      <c r="O3760">
        <v>0</v>
      </c>
    </row>
    <row r="3761" spans="3:15" x14ac:dyDescent="0.25">
      <c r="C3761" t="s">
        <v>481</v>
      </c>
      <c r="D3761" t="s">
        <v>176</v>
      </c>
      <c r="E3761">
        <v>21040017</v>
      </c>
      <c r="H3761" t="s">
        <v>887</v>
      </c>
      <c r="K3761" s="40">
        <v>-5566000</v>
      </c>
      <c r="M3761" s="40">
        <v>-5566000</v>
      </c>
      <c r="O3761">
        <v>0</v>
      </c>
    </row>
    <row r="3762" spans="3:15" x14ac:dyDescent="0.25">
      <c r="C3762" t="s">
        <v>481</v>
      </c>
      <c r="D3762" t="s">
        <v>176</v>
      </c>
      <c r="E3762">
        <v>21041017</v>
      </c>
      <c r="H3762" t="s">
        <v>2423</v>
      </c>
      <c r="K3762">
        <v>0</v>
      </c>
      <c r="M3762">
        <v>0</v>
      </c>
      <c r="O3762">
        <v>0</v>
      </c>
    </row>
    <row r="3763" spans="3:15" x14ac:dyDescent="0.25">
      <c r="C3763" t="s">
        <v>481</v>
      </c>
      <c r="D3763" t="s">
        <v>176</v>
      </c>
      <c r="E3763">
        <v>21050017</v>
      </c>
      <c r="H3763" t="s">
        <v>888</v>
      </c>
      <c r="K3763" s="40">
        <v>-233527.79</v>
      </c>
      <c r="M3763" s="40">
        <v>-233527.79</v>
      </c>
      <c r="O3763">
        <v>0</v>
      </c>
    </row>
    <row r="3764" spans="3:15" x14ac:dyDescent="0.25">
      <c r="C3764" t="s">
        <v>481</v>
      </c>
      <c r="D3764" t="s">
        <v>176</v>
      </c>
      <c r="E3764">
        <v>21050117</v>
      </c>
      <c r="H3764" t="s">
        <v>888</v>
      </c>
      <c r="K3764" s="40">
        <v>-832193.3</v>
      </c>
      <c r="M3764" s="40">
        <v>-832193.3</v>
      </c>
      <c r="O3764">
        <v>0</v>
      </c>
    </row>
    <row r="3765" spans="3:15" x14ac:dyDescent="0.25">
      <c r="C3765" t="s">
        <v>481</v>
      </c>
      <c r="D3765" t="s">
        <v>176</v>
      </c>
      <c r="E3765">
        <v>30000217</v>
      </c>
      <c r="H3765" t="s">
        <v>2424</v>
      </c>
      <c r="K3765">
        <v>0</v>
      </c>
      <c r="M3765">
        <v>0</v>
      </c>
      <c r="O3765">
        <v>0</v>
      </c>
    </row>
    <row r="3766" spans="3:15" x14ac:dyDescent="0.25">
      <c r="C3766" t="s">
        <v>481</v>
      </c>
      <c r="D3766" t="s">
        <v>176</v>
      </c>
      <c r="E3766">
        <v>30000317</v>
      </c>
      <c r="H3766" t="s">
        <v>2425</v>
      </c>
      <c r="K3766">
        <v>0</v>
      </c>
      <c r="M3766">
        <v>0</v>
      </c>
      <c r="O3766">
        <v>0</v>
      </c>
    </row>
    <row r="3767" spans="3:15" x14ac:dyDescent="0.25">
      <c r="C3767" t="s">
        <v>481</v>
      </c>
      <c r="D3767" t="s">
        <v>176</v>
      </c>
      <c r="E3767">
        <v>30000417</v>
      </c>
      <c r="H3767" t="s">
        <v>2426</v>
      </c>
      <c r="K3767">
        <v>0</v>
      </c>
      <c r="M3767">
        <v>0</v>
      </c>
      <c r="O3767">
        <v>0</v>
      </c>
    </row>
    <row r="3768" spans="3:15" x14ac:dyDescent="0.25">
      <c r="C3768" t="s">
        <v>481</v>
      </c>
      <c r="D3768" t="s">
        <v>176</v>
      </c>
      <c r="E3768">
        <v>30000517</v>
      </c>
      <c r="H3768" t="s">
        <v>2427</v>
      </c>
      <c r="K3768">
        <v>0</v>
      </c>
      <c r="M3768">
        <v>0</v>
      </c>
      <c r="O3768">
        <v>0</v>
      </c>
    </row>
    <row r="3769" spans="3:15" x14ac:dyDescent="0.25">
      <c r="C3769" t="s">
        <v>481</v>
      </c>
      <c r="D3769" t="s">
        <v>176</v>
      </c>
      <c r="E3769">
        <v>30000617</v>
      </c>
      <c r="H3769" t="s">
        <v>2428</v>
      </c>
      <c r="K3769">
        <v>0</v>
      </c>
      <c r="M3769">
        <v>0</v>
      </c>
      <c r="O3769">
        <v>0</v>
      </c>
    </row>
    <row r="3770" spans="3:15" x14ac:dyDescent="0.25">
      <c r="C3770" t="s">
        <v>481</v>
      </c>
      <c r="D3770" t="s">
        <v>176</v>
      </c>
      <c r="E3770">
        <v>30000717</v>
      </c>
      <c r="H3770" t="s">
        <v>2429</v>
      </c>
      <c r="K3770">
        <v>0</v>
      </c>
      <c r="M3770">
        <v>0</v>
      </c>
      <c r="O3770">
        <v>0</v>
      </c>
    </row>
    <row r="3771" spans="3:15" x14ac:dyDescent="0.25">
      <c r="C3771" t="s">
        <v>481</v>
      </c>
      <c r="D3771" t="s">
        <v>176</v>
      </c>
      <c r="E3771">
        <v>30000817</v>
      </c>
      <c r="H3771" t="s">
        <v>2430</v>
      </c>
      <c r="K3771">
        <v>0</v>
      </c>
      <c r="M3771">
        <v>0</v>
      </c>
      <c r="O3771">
        <v>0</v>
      </c>
    </row>
    <row r="3772" spans="3:15" x14ac:dyDescent="0.25">
      <c r="C3772" t="s">
        <v>481</v>
      </c>
      <c r="D3772" t="s">
        <v>176</v>
      </c>
      <c r="E3772">
        <v>30000917</v>
      </c>
      <c r="H3772" t="s">
        <v>2431</v>
      </c>
      <c r="K3772">
        <v>0</v>
      </c>
      <c r="M3772">
        <v>0</v>
      </c>
      <c r="O3772">
        <v>0</v>
      </c>
    </row>
    <row r="3773" spans="3:15" x14ac:dyDescent="0.25">
      <c r="C3773" t="s">
        <v>481</v>
      </c>
      <c r="D3773" t="s">
        <v>176</v>
      </c>
      <c r="E3773">
        <v>30001017</v>
      </c>
      <c r="H3773" t="s">
        <v>2432</v>
      </c>
      <c r="K3773">
        <v>0</v>
      </c>
      <c r="M3773">
        <v>0</v>
      </c>
      <c r="O3773">
        <v>0</v>
      </c>
    </row>
    <row r="3774" spans="3:15" x14ac:dyDescent="0.25">
      <c r="C3774" t="s">
        <v>481</v>
      </c>
      <c r="D3774" t="s">
        <v>176</v>
      </c>
      <c r="E3774">
        <v>30001117</v>
      </c>
      <c r="H3774" t="s">
        <v>2433</v>
      </c>
      <c r="K3774">
        <v>0</v>
      </c>
      <c r="M3774">
        <v>0</v>
      </c>
      <c r="O3774">
        <v>0</v>
      </c>
    </row>
    <row r="3775" spans="3:15" x14ac:dyDescent="0.25">
      <c r="C3775" t="s">
        <v>481</v>
      </c>
      <c r="D3775" t="s">
        <v>176</v>
      </c>
      <c r="E3775">
        <v>30001217</v>
      </c>
      <c r="H3775" t="s">
        <v>2434</v>
      </c>
      <c r="K3775">
        <v>0</v>
      </c>
      <c r="M3775">
        <v>0</v>
      </c>
      <c r="O3775">
        <v>0</v>
      </c>
    </row>
    <row r="3776" spans="3:15" x14ac:dyDescent="0.25">
      <c r="C3776" t="s">
        <v>481</v>
      </c>
      <c r="D3776" t="s">
        <v>176</v>
      </c>
      <c r="E3776">
        <v>30100017</v>
      </c>
      <c r="H3776" t="s">
        <v>2435</v>
      </c>
      <c r="K3776">
        <v>0</v>
      </c>
      <c r="M3776">
        <v>0</v>
      </c>
      <c r="O3776">
        <v>0</v>
      </c>
    </row>
    <row r="3777" spans="3:15" x14ac:dyDescent="0.25">
      <c r="C3777" t="s">
        <v>481</v>
      </c>
      <c r="D3777" t="s">
        <v>176</v>
      </c>
      <c r="E3777">
        <v>30100117</v>
      </c>
      <c r="H3777" t="s">
        <v>2436</v>
      </c>
      <c r="K3777">
        <v>0</v>
      </c>
      <c r="M3777">
        <v>0</v>
      </c>
      <c r="O3777">
        <v>0</v>
      </c>
    </row>
    <row r="3778" spans="3:15" x14ac:dyDescent="0.25">
      <c r="C3778" t="s">
        <v>481</v>
      </c>
      <c r="D3778" t="s">
        <v>176</v>
      </c>
      <c r="E3778">
        <v>30100217</v>
      </c>
      <c r="H3778" t="s">
        <v>2437</v>
      </c>
      <c r="K3778">
        <v>0</v>
      </c>
      <c r="M3778">
        <v>0</v>
      </c>
      <c r="O3778">
        <v>0</v>
      </c>
    </row>
    <row r="3779" spans="3:15" x14ac:dyDescent="0.25">
      <c r="C3779" t="s">
        <v>481</v>
      </c>
      <c r="D3779" t="s">
        <v>176</v>
      </c>
      <c r="E3779">
        <v>39999903</v>
      </c>
      <c r="H3779" t="s">
        <v>474</v>
      </c>
      <c r="K3779" s="40">
        <v>-2078623708.73</v>
      </c>
      <c r="M3779" s="40">
        <v>-2078623708.73</v>
      </c>
      <c r="O3779">
        <v>0</v>
      </c>
    </row>
    <row r="3780" spans="3:15" x14ac:dyDescent="0.25">
      <c r="C3780" t="s">
        <v>481</v>
      </c>
      <c r="D3780" t="s">
        <v>176</v>
      </c>
      <c r="E3780">
        <v>39999917</v>
      </c>
      <c r="H3780" t="s">
        <v>475</v>
      </c>
      <c r="K3780" s="40">
        <v>1234213188.52</v>
      </c>
      <c r="M3780" s="40">
        <v>1234213188.52</v>
      </c>
      <c r="O3780">
        <v>0</v>
      </c>
    </row>
    <row r="3781" spans="3:15" x14ac:dyDescent="0.25">
      <c r="C3781" t="s">
        <v>481</v>
      </c>
      <c r="D3781" t="s">
        <v>176</v>
      </c>
      <c r="E3781">
        <v>40000117</v>
      </c>
      <c r="H3781" t="s">
        <v>2438</v>
      </c>
      <c r="K3781">
        <v>0</v>
      </c>
      <c r="M3781">
        <v>0</v>
      </c>
      <c r="O3781">
        <v>0</v>
      </c>
    </row>
    <row r="3782" spans="3:15" x14ac:dyDescent="0.25">
      <c r="C3782" t="s">
        <v>481</v>
      </c>
      <c r="D3782" t="s">
        <v>176</v>
      </c>
      <c r="E3782">
        <v>40000217</v>
      </c>
      <c r="H3782" t="s">
        <v>2439</v>
      </c>
      <c r="K3782">
        <v>0</v>
      </c>
      <c r="M3782">
        <v>0</v>
      </c>
      <c r="O3782">
        <v>0</v>
      </c>
    </row>
    <row r="3783" spans="3:15" x14ac:dyDescent="0.25">
      <c r="C3783" t="s">
        <v>481</v>
      </c>
      <c r="D3783" t="s">
        <v>176</v>
      </c>
      <c r="E3783">
        <v>40000317</v>
      </c>
      <c r="H3783" t="s">
        <v>2440</v>
      </c>
      <c r="K3783">
        <v>0</v>
      </c>
      <c r="M3783">
        <v>0</v>
      </c>
      <c r="O3783">
        <v>0</v>
      </c>
    </row>
    <row r="3784" spans="3:15" x14ac:dyDescent="0.25">
      <c r="C3784" t="s">
        <v>481</v>
      </c>
      <c r="D3784" t="s">
        <v>176</v>
      </c>
      <c r="E3784">
        <v>40030117</v>
      </c>
      <c r="H3784" t="s">
        <v>2441</v>
      </c>
      <c r="K3784">
        <v>0</v>
      </c>
      <c r="M3784">
        <v>0</v>
      </c>
      <c r="O3784">
        <v>0</v>
      </c>
    </row>
    <row r="3785" spans="3:15" x14ac:dyDescent="0.25">
      <c r="C3785" t="s">
        <v>481</v>
      </c>
      <c r="D3785" t="s">
        <v>176</v>
      </c>
      <c r="E3785">
        <v>40030217</v>
      </c>
      <c r="H3785" t="s">
        <v>2442</v>
      </c>
      <c r="K3785">
        <v>0</v>
      </c>
      <c r="M3785">
        <v>0</v>
      </c>
      <c r="O3785">
        <v>0</v>
      </c>
    </row>
    <row r="3786" spans="3:15" x14ac:dyDescent="0.25">
      <c r="C3786" t="s">
        <v>481</v>
      </c>
      <c r="D3786" t="s">
        <v>176</v>
      </c>
      <c r="E3786">
        <v>40030317</v>
      </c>
      <c r="H3786" t="s">
        <v>2443</v>
      </c>
      <c r="K3786">
        <v>0</v>
      </c>
      <c r="M3786">
        <v>0</v>
      </c>
      <c r="O3786">
        <v>0</v>
      </c>
    </row>
    <row r="3787" spans="3:15" x14ac:dyDescent="0.25">
      <c r="C3787" t="s">
        <v>481</v>
      </c>
      <c r="D3787" t="s">
        <v>176</v>
      </c>
      <c r="E3787">
        <v>40030417</v>
      </c>
      <c r="H3787" t="s">
        <v>2444</v>
      </c>
      <c r="K3787">
        <v>0</v>
      </c>
      <c r="M3787">
        <v>0</v>
      </c>
      <c r="O3787">
        <v>0</v>
      </c>
    </row>
    <row r="3788" spans="3:15" x14ac:dyDescent="0.25">
      <c r="C3788" t="s">
        <v>481</v>
      </c>
      <c r="D3788" t="s">
        <v>176</v>
      </c>
      <c r="E3788">
        <v>40030717</v>
      </c>
      <c r="H3788" t="s">
        <v>2445</v>
      </c>
      <c r="K3788">
        <v>0</v>
      </c>
      <c r="M3788">
        <v>0</v>
      </c>
      <c r="O3788">
        <v>0</v>
      </c>
    </row>
    <row r="3789" spans="3:15" x14ac:dyDescent="0.25">
      <c r="C3789" t="s">
        <v>481</v>
      </c>
      <c r="D3789" t="s">
        <v>176</v>
      </c>
      <c r="E3789">
        <v>40030917</v>
      </c>
      <c r="H3789" t="s">
        <v>2446</v>
      </c>
      <c r="K3789">
        <v>0</v>
      </c>
      <c r="M3789">
        <v>0</v>
      </c>
      <c r="O3789">
        <v>0</v>
      </c>
    </row>
    <row r="3790" spans="3:15" x14ac:dyDescent="0.25">
      <c r="C3790" t="s">
        <v>481</v>
      </c>
      <c r="D3790" t="s">
        <v>176</v>
      </c>
      <c r="E3790">
        <v>40040117</v>
      </c>
      <c r="H3790" t="s">
        <v>2447</v>
      </c>
      <c r="K3790">
        <v>0</v>
      </c>
      <c r="M3790">
        <v>0</v>
      </c>
      <c r="O3790">
        <v>0</v>
      </c>
    </row>
    <row r="3791" spans="3:15" x14ac:dyDescent="0.25">
      <c r="C3791" t="s">
        <v>481</v>
      </c>
      <c r="D3791" t="s">
        <v>176</v>
      </c>
      <c r="E3791">
        <v>40040217</v>
      </c>
      <c r="H3791" t="s">
        <v>2448</v>
      </c>
      <c r="K3791">
        <v>0</v>
      </c>
      <c r="M3791">
        <v>0</v>
      </c>
      <c r="O3791">
        <v>0</v>
      </c>
    </row>
    <row r="3792" spans="3:15" x14ac:dyDescent="0.25">
      <c r="C3792" t="s">
        <v>481</v>
      </c>
      <c r="D3792" t="s">
        <v>176</v>
      </c>
      <c r="E3792">
        <v>40040317</v>
      </c>
      <c r="H3792" t="s">
        <v>2449</v>
      </c>
      <c r="K3792">
        <v>0</v>
      </c>
      <c r="M3792">
        <v>0</v>
      </c>
      <c r="O3792">
        <v>0</v>
      </c>
    </row>
    <row r="3793" spans="3:15" x14ac:dyDescent="0.25">
      <c r="C3793" t="s">
        <v>481</v>
      </c>
      <c r="D3793" t="s">
        <v>176</v>
      </c>
      <c r="E3793">
        <v>40040417</v>
      </c>
      <c r="H3793" t="s">
        <v>2450</v>
      </c>
      <c r="K3793">
        <v>0</v>
      </c>
      <c r="M3793">
        <v>0</v>
      </c>
      <c r="O3793">
        <v>0</v>
      </c>
    </row>
    <row r="3794" spans="3:15" x14ac:dyDescent="0.25">
      <c r="C3794" t="s">
        <v>481</v>
      </c>
      <c r="D3794" t="s">
        <v>176</v>
      </c>
      <c r="E3794">
        <v>40040517</v>
      </c>
      <c r="H3794" t="s">
        <v>2451</v>
      </c>
      <c r="K3794">
        <v>0</v>
      </c>
      <c r="M3794">
        <v>0</v>
      </c>
      <c r="O3794">
        <v>0</v>
      </c>
    </row>
    <row r="3795" spans="3:15" x14ac:dyDescent="0.25">
      <c r="C3795" t="s">
        <v>481</v>
      </c>
      <c r="D3795" t="s">
        <v>176</v>
      </c>
      <c r="E3795">
        <v>40050017</v>
      </c>
      <c r="H3795" t="s">
        <v>2452</v>
      </c>
      <c r="K3795">
        <v>0</v>
      </c>
      <c r="M3795">
        <v>0</v>
      </c>
      <c r="O3795">
        <v>0</v>
      </c>
    </row>
    <row r="3796" spans="3:15" x14ac:dyDescent="0.25">
      <c r="C3796" t="s">
        <v>481</v>
      </c>
      <c r="D3796" t="s">
        <v>176</v>
      </c>
      <c r="E3796">
        <v>40050217</v>
      </c>
      <c r="H3796" t="s">
        <v>2453</v>
      </c>
      <c r="K3796">
        <v>0</v>
      </c>
      <c r="M3796">
        <v>0</v>
      </c>
      <c r="O3796">
        <v>0</v>
      </c>
    </row>
    <row r="3797" spans="3:15" x14ac:dyDescent="0.25">
      <c r="C3797" t="s">
        <v>481</v>
      </c>
      <c r="D3797" t="s">
        <v>176</v>
      </c>
      <c r="E3797">
        <v>40050317</v>
      </c>
      <c r="H3797" t="s">
        <v>2454</v>
      </c>
      <c r="K3797">
        <v>0</v>
      </c>
      <c r="M3797">
        <v>0</v>
      </c>
      <c r="O3797">
        <v>0</v>
      </c>
    </row>
    <row r="3798" spans="3:15" x14ac:dyDescent="0.25">
      <c r="C3798" t="s">
        <v>481</v>
      </c>
      <c r="D3798" t="s">
        <v>176</v>
      </c>
      <c r="E3798">
        <v>40050417</v>
      </c>
      <c r="H3798" t="s">
        <v>878</v>
      </c>
      <c r="K3798">
        <v>0</v>
      </c>
      <c r="M3798">
        <v>0</v>
      </c>
      <c r="O3798">
        <v>0</v>
      </c>
    </row>
    <row r="3799" spans="3:15" x14ac:dyDescent="0.25">
      <c r="C3799" t="s">
        <v>481</v>
      </c>
      <c r="D3799" t="s">
        <v>176</v>
      </c>
      <c r="E3799">
        <v>40050517</v>
      </c>
      <c r="H3799" t="s">
        <v>2455</v>
      </c>
      <c r="K3799">
        <v>0</v>
      </c>
      <c r="M3799">
        <v>0</v>
      </c>
      <c r="O3799">
        <v>0</v>
      </c>
    </row>
    <row r="3800" spans="3:15" x14ac:dyDescent="0.25">
      <c r="C3800" t="s">
        <v>481</v>
      </c>
      <c r="D3800" t="s">
        <v>176</v>
      </c>
      <c r="E3800">
        <v>40050617</v>
      </c>
      <c r="H3800" t="s">
        <v>2456</v>
      </c>
      <c r="K3800">
        <v>0</v>
      </c>
      <c r="M3800">
        <v>0</v>
      </c>
      <c r="O3800">
        <v>0</v>
      </c>
    </row>
    <row r="3801" spans="3:15" x14ac:dyDescent="0.25">
      <c r="C3801" t="s">
        <v>481</v>
      </c>
      <c r="D3801" t="s">
        <v>176</v>
      </c>
      <c r="E3801">
        <v>40100017</v>
      </c>
      <c r="H3801" t="s">
        <v>2457</v>
      </c>
      <c r="K3801">
        <v>0</v>
      </c>
      <c r="M3801">
        <v>0</v>
      </c>
      <c r="O3801">
        <v>0</v>
      </c>
    </row>
    <row r="3802" spans="3:15" x14ac:dyDescent="0.25">
      <c r="C3802" t="s">
        <v>481</v>
      </c>
      <c r="D3802" t="s">
        <v>176</v>
      </c>
      <c r="E3802">
        <v>40200017</v>
      </c>
      <c r="H3802" t="s">
        <v>2458</v>
      </c>
      <c r="K3802">
        <v>0</v>
      </c>
      <c r="M3802">
        <v>0</v>
      </c>
      <c r="O3802">
        <v>0</v>
      </c>
    </row>
    <row r="3803" spans="3:15" x14ac:dyDescent="0.25">
      <c r="C3803" t="s">
        <v>481</v>
      </c>
      <c r="D3803" t="s">
        <v>176</v>
      </c>
      <c r="E3803">
        <v>40300017</v>
      </c>
      <c r="H3803" t="s">
        <v>2459</v>
      </c>
      <c r="K3803">
        <v>0</v>
      </c>
      <c r="M3803">
        <v>0</v>
      </c>
      <c r="O3803">
        <v>0</v>
      </c>
    </row>
    <row r="3804" spans="3:15" x14ac:dyDescent="0.25">
      <c r="C3804" t="s">
        <v>481</v>
      </c>
      <c r="D3804" t="s">
        <v>176</v>
      </c>
      <c r="E3804">
        <v>40400017</v>
      </c>
      <c r="H3804" t="s">
        <v>2460</v>
      </c>
      <c r="K3804">
        <v>0</v>
      </c>
      <c r="M3804">
        <v>0</v>
      </c>
      <c r="O3804">
        <v>0</v>
      </c>
    </row>
    <row r="3805" spans="3:15" x14ac:dyDescent="0.25">
      <c r="C3805" t="s">
        <v>481</v>
      </c>
      <c r="D3805" t="s">
        <v>176</v>
      </c>
      <c r="E3805">
        <v>41020017</v>
      </c>
      <c r="H3805" t="s">
        <v>1810</v>
      </c>
      <c r="K3805">
        <v>0</v>
      </c>
      <c r="M3805">
        <v>0</v>
      </c>
      <c r="O3805">
        <v>0</v>
      </c>
    </row>
    <row r="3806" spans="3:15" x14ac:dyDescent="0.25">
      <c r="C3806" t="s">
        <v>481</v>
      </c>
      <c r="D3806" t="s">
        <v>176</v>
      </c>
      <c r="E3806">
        <v>41020117</v>
      </c>
      <c r="H3806" t="s">
        <v>1811</v>
      </c>
      <c r="K3806">
        <v>0</v>
      </c>
      <c r="M3806">
        <v>0</v>
      </c>
      <c r="O3806">
        <v>0</v>
      </c>
    </row>
    <row r="3807" spans="3:15" x14ac:dyDescent="0.25">
      <c r="C3807" t="s">
        <v>481</v>
      </c>
      <c r="D3807" t="s">
        <v>176</v>
      </c>
      <c r="E3807">
        <v>41030017</v>
      </c>
      <c r="H3807" t="s">
        <v>1814</v>
      </c>
      <c r="K3807">
        <v>0</v>
      </c>
      <c r="M3807">
        <v>0</v>
      </c>
      <c r="O3807">
        <v>0</v>
      </c>
    </row>
    <row r="3808" spans="3:15" x14ac:dyDescent="0.25">
      <c r="C3808" t="s">
        <v>481</v>
      </c>
      <c r="D3808" t="s">
        <v>176</v>
      </c>
      <c r="E3808">
        <v>41030117</v>
      </c>
      <c r="H3808" t="s">
        <v>2461</v>
      </c>
      <c r="K3808">
        <v>0</v>
      </c>
      <c r="M3808">
        <v>0</v>
      </c>
      <c r="O3808">
        <v>0</v>
      </c>
    </row>
    <row r="3809" spans="3:15" x14ac:dyDescent="0.25">
      <c r="C3809" t="s">
        <v>481</v>
      </c>
      <c r="D3809" t="s">
        <v>176</v>
      </c>
      <c r="E3809">
        <v>41040017</v>
      </c>
      <c r="H3809" t="s">
        <v>2462</v>
      </c>
      <c r="K3809">
        <v>0</v>
      </c>
      <c r="M3809">
        <v>0</v>
      </c>
      <c r="O3809">
        <v>0</v>
      </c>
    </row>
    <row r="3810" spans="3:15" x14ac:dyDescent="0.25">
      <c r="C3810" t="s">
        <v>481</v>
      </c>
      <c r="D3810" t="s">
        <v>176</v>
      </c>
      <c r="E3810">
        <v>41040117</v>
      </c>
      <c r="H3810" t="s">
        <v>2463</v>
      </c>
      <c r="K3810">
        <v>0</v>
      </c>
      <c r="M3810">
        <v>0</v>
      </c>
      <c r="O3810">
        <v>0</v>
      </c>
    </row>
    <row r="3811" spans="3:15" x14ac:dyDescent="0.25">
      <c r="C3811" t="s">
        <v>481</v>
      </c>
      <c r="D3811" t="s">
        <v>176</v>
      </c>
      <c r="E3811">
        <v>41045017</v>
      </c>
      <c r="H3811" t="s">
        <v>2464</v>
      </c>
      <c r="K3811">
        <v>0</v>
      </c>
      <c r="M3811">
        <v>0</v>
      </c>
      <c r="O3811">
        <v>0</v>
      </c>
    </row>
    <row r="3812" spans="3:15" x14ac:dyDescent="0.25">
      <c r="C3812" t="s">
        <v>481</v>
      </c>
      <c r="D3812" t="s">
        <v>176</v>
      </c>
      <c r="E3812">
        <v>41050017</v>
      </c>
      <c r="H3812" t="s">
        <v>2465</v>
      </c>
      <c r="K3812">
        <v>0</v>
      </c>
      <c r="M3812">
        <v>0</v>
      </c>
      <c r="O3812">
        <v>0</v>
      </c>
    </row>
    <row r="3813" spans="3:15" x14ac:dyDescent="0.25">
      <c r="C3813" t="s">
        <v>481</v>
      </c>
      <c r="D3813" t="s">
        <v>176</v>
      </c>
      <c r="E3813">
        <v>41060017</v>
      </c>
      <c r="H3813" t="s">
        <v>2466</v>
      </c>
      <c r="K3813">
        <v>0</v>
      </c>
      <c r="M3813">
        <v>0</v>
      </c>
      <c r="O3813">
        <v>0</v>
      </c>
    </row>
    <row r="3814" spans="3:15" x14ac:dyDescent="0.25">
      <c r="C3814" t="s">
        <v>481</v>
      </c>
      <c r="D3814" t="s">
        <v>176</v>
      </c>
      <c r="E3814">
        <v>43010217</v>
      </c>
      <c r="H3814" t="s">
        <v>2467</v>
      </c>
      <c r="K3814">
        <v>0</v>
      </c>
      <c r="M3814">
        <v>0</v>
      </c>
      <c r="O3814">
        <v>0</v>
      </c>
    </row>
    <row r="3815" spans="3:15" x14ac:dyDescent="0.25">
      <c r="C3815" t="s">
        <v>481</v>
      </c>
      <c r="D3815" t="s">
        <v>176</v>
      </c>
      <c r="E3815">
        <v>45000017</v>
      </c>
      <c r="H3815" t="s">
        <v>2468</v>
      </c>
      <c r="K3815">
        <v>0</v>
      </c>
      <c r="M3815">
        <v>0</v>
      </c>
      <c r="O3815">
        <v>0</v>
      </c>
    </row>
    <row r="3816" spans="3:15" x14ac:dyDescent="0.25">
      <c r="C3816" t="s">
        <v>481</v>
      </c>
      <c r="D3816" t="s">
        <v>176</v>
      </c>
      <c r="E3816">
        <v>45000117</v>
      </c>
      <c r="H3816" t="s">
        <v>2469</v>
      </c>
      <c r="K3816">
        <v>0</v>
      </c>
      <c r="M3816">
        <v>0</v>
      </c>
      <c r="O3816">
        <v>0</v>
      </c>
    </row>
    <row r="3817" spans="3:15" x14ac:dyDescent="0.25">
      <c r="C3817" t="s">
        <v>481</v>
      </c>
      <c r="D3817" t="s">
        <v>176</v>
      </c>
      <c r="E3817">
        <v>50000117</v>
      </c>
      <c r="H3817" t="s">
        <v>2470</v>
      </c>
      <c r="K3817">
        <v>0</v>
      </c>
      <c r="M3817">
        <v>0</v>
      </c>
      <c r="O3817">
        <v>0</v>
      </c>
    </row>
    <row r="3818" spans="3:15" x14ac:dyDescent="0.25">
      <c r="C3818" t="s">
        <v>481</v>
      </c>
      <c r="D3818" t="s">
        <v>176</v>
      </c>
      <c r="E3818">
        <v>50000217</v>
      </c>
      <c r="H3818" t="s">
        <v>2471</v>
      </c>
      <c r="K3818">
        <v>0</v>
      </c>
      <c r="M3818">
        <v>0</v>
      </c>
      <c r="O3818">
        <v>0</v>
      </c>
    </row>
    <row r="3819" spans="3:15" x14ac:dyDescent="0.25">
      <c r="C3819" t="s">
        <v>481</v>
      </c>
      <c r="D3819" t="s">
        <v>176</v>
      </c>
      <c r="E3819">
        <v>50000317</v>
      </c>
      <c r="H3819" t="s">
        <v>2472</v>
      </c>
      <c r="K3819">
        <v>0</v>
      </c>
      <c r="M3819">
        <v>0</v>
      </c>
      <c r="O3819">
        <v>0</v>
      </c>
    </row>
    <row r="3820" spans="3:15" x14ac:dyDescent="0.25">
      <c r="C3820" t="s">
        <v>481</v>
      </c>
      <c r="D3820" t="s">
        <v>176</v>
      </c>
      <c r="E3820">
        <v>50000417</v>
      </c>
      <c r="H3820" t="s">
        <v>2473</v>
      </c>
      <c r="K3820">
        <v>0</v>
      </c>
      <c r="M3820">
        <v>0</v>
      </c>
      <c r="O3820">
        <v>0</v>
      </c>
    </row>
    <row r="3821" spans="3:15" x14ac:dyDescent="0.25">
      <c r="C3821" t="s">
        <v>481</v>
      </c>
      <c r="D3821" t="s">
        <v>176</v>
      </c>
      <c r="E3821">
        <v>50000517</v>
      </c>
      <c r="H3821" t="s">
        <v>2474</v>
      </c>
      <c r="K3821">
        <v>0</v>
      </c>
      <c r="M3821">
        <v>0</v>
      </c>
      <c r="O3821">
        <v>0</v>
      </c>
    </row>
    <row r="3822" spans="3:15" x14ac:dyDescent="0.25">
      <c r="C3822" t="s">
        <v>481</v>
      </c>
      <c r="D3822" t="s">
        <v>176</v>
      </c>
      <c r="E3822">
        <v>50000617</v>
      </c>
      <c r="H3822" t="s">
        <v>2475</v>
      </c>
      <c r="K3822">
        <v>0</v>
      </c>
      <c r="M3822">
        <v>0</v>
      </c>
      <c r="O3822">
        <v>0</v>
      </c>
    </row>
    <row r="3823" spans="3:15" x14ac:dyDescent="0.25">
      <c r="C3823" t="s">
        <v>481</v>
      </c>
      <c r="D3823" t="s">
        <v>176</v>
      </c>
      <c r="E3823">
        <v>50000717</v>
      </c>
      <c r="H3823" t="s">
        <v>2476</v>
      </c>
      <c r="K3823">
        <v>0</v>
      </c>
      <c r="M3823">
        <v>0</v>
      </c>
      <c r="O3823">
        <v>0</v>
      </c>
    </row>
    <row r="3824" spans="3:15" x14ac:dyDescent="0.25">
      <c r="C3824" t="s">
        <v>481</v>
      </c>
      <c r="D3824" t="s">
        <v>176</v>
      </c>
      <c r="E3824">
        <v>50000817</v>
      </c>
      <c r="H3824" t="s">
        <v>2477</v>
      </c>
      <c r="K3824">
        <v>0</v>
      </c>
      <c r="M3824">
        <v>0</v>
      </c>
      <c r="O3824">
        <v>0</v>
      </c>
    </row>
    <row r="3825" spans="3:15" x14ac:dyDescent="0.25">
      <c r="C3825" t="s">
        <v>481</v>
      </c>
      <c r="D3825" t="s">
        <v>176</v>
      </c>
      <c r="E3825">
        <v>50000917</v>
      </c>
      <c r="H3825" t="s">
        <v>2478</v>
      </c>
      <c r="K3825">
        <v>0</v>
      </c>
      <c r="M3825">
        <v>0</v>
      </c>
      <c r="O3825">
        <v>0</v>
      </c>
    </row>
    <row r="3826" spans="3:15" x14ac:dyDescent="0.25">
      <c r="C3826" t="s">
        <v>481</v>
      </c>
      <c r="D3826" t="s">
        <v>176</v>
      </c>
      <c r="E3826">
        <v>50001017</v>
      </c>
      <c r="H3826" t="s">
        <v>2479</v>
      </c>
      <c r="K3826">
        <v>0</v>
      </c>
      <c r="M3826">
        <v>0</v>
      </c>
      <c r="O3826">
        <v>0</v>
      </c>
    </row>
    <row r="3827" spans="3:15" x14ac:dyDescent="0.25">
      <c r="C3827" t="s">
        <v>481</v>
      </c>
      <c r="D3827" t="s">
        <v>176</v>
      </c>
      <c r="E3827">
        <v>50001117</v>
      </c>
      <c r="H3827" t="s">
        <v>2480</v>
      </c>
      <c r="K3827">
        <v>0</v>
      </c>
      <c r="M3827">
        <v>0</v>
      </c>
      <c r="O3827">
        <v>0</v>
      </c>
    </row>
    <row r="3828" spans="3:15" x14ac:dyDescent="0.25">
      <c r="C3828" t="s">
        <v>481</v>
      </c>
      <c r="D3828" t="s">
        <v>176</v>
      </c>
      <c r="E3828">
        <v>50010317</v>
      </c>
      <c r="H3828" t="s">
        <v>1753</v>
      </c>
      <c r="K3828">
        <v>0</v>
      </c>
      <c r="M3828">
        <v>0</v>
      </c>
      <c r="O3828">
        <v>0</v>
      </c>
    </row>
    <row r="3829" spans="3:15" x14ac:dyDescent="0.25">
      <c r="C3829" t="s">
        <v>481</v>
      </c>
      <c r="D3829" t="s">
        <v>176</v>
      </c>
      <c r="E3829">
        <v>50015017</v>
      </c>
      <c r="H3829" t="s">
        <v>2468</v>
      </c>
      <c r="K3829">
        <v>0</v>
      </c>
      <c r="M3829">
        <v>0</v>
      </c>
      <c r="O3829">
        <v>0</v>
      </c>
    </row>
    <row r="3830" spans="3:15" x14ac:dyDescent="0.25">
      <c r="C3830" t="s">
        <v>481</v>
      </c>
      <c r="D3830" t="s">
        <v>176</v>
      </c>
      <c r="E3830">
        <v>50015117</v>
      </c>
      <c r="H3830" t="s">
        <v>2468</v>
      </c>
      <c r="K3830">
        <v>0</v>
      </c>
      <c r="M3830">
        <v>0</v>
      </c>
      <c r="O3830">
        <v>0</v>
      </c>
    </row>
    <row r="3831" spans="3:15" x14ac:dyDescent="0.25">
      <c r="C3831" t="s">
        <v>481</v>
      </c>
      <c r="D3831" t="s">
        <v>176</v>
      </c>
      <c r="E3831">
        <v>50015217</v>
      </c>
      <c r="H3831" t="s">
        <v>2481</v>
      </c>
      <c r="K3831">
        <v>0</v>
      </c>
      <c r="M3831">
        <v>0</v>
      </c>
      <c r="O3831">
        <v>0</v>
      </c>
    </row>
    <row r="3832" spans="3:15" x14ac:dyDescent="0.25">
      <c r="C3832" t="s">
        <v>481</v>
      </c>
      <c r="D3832" t="s">
        <v>176</v>
      </c>
      <c r="E3832">
        <v>50020017</v>
      </c>
      <c r="H3832" t="s">
        <v>2294</v>
      </c>
      <c r="K3832">
        <v>0</v>
      </c>
      <c r="M3832">
        <v>0</v>
      </c>
      <c r="O3832">
        <v>0</v>
      </c>
    </row>
    <row r="3833" spans="3:15" x14ac:dyDescent="0.25">
      <c r="C3833" t="s">
        <v>481</v>
      </c>
      <c r="D3833" t="s">
        <v>176</v>
      </c>
      <c r="E3833">
        <v>50040017</v>
      </c>
      <c r="H3833" t="s">
        <v>850</v>
      </c>
      <c r="K3833">
        <v>0</v>
      </c>
      <c r="M3833">
        <v>0</v>
      </c>
      <c r="O3833">
        <v>0</v>
      </c>
    </row>
    <row r="3834" spans="3:15" x14ac:dyDescent="0.25">
      <c r="C3834" t="s">
        <v>481</v>
      </c>
      <c r="D3834" t="s">
        <v>176</v>
      </c>
      <c r="E3834">
        <v>50040117</v>
      </c>
      <c r="H3834" t="s">
        <v>851</v>
      </c>
      <c r="K3834">
        <v>0</v>
      </c>
      <c r="M3834">
        <v>0</v>
      </c>
      <c r="O3834">
        <v>0</v>
      </c>
    </row>
    <row r="3835" spans="3:15" x14ac:dyDescent="0.25">
      <c r="C3835" t="s">
        <v>481</v>
      </c>
      <c r="D3835" t="s">
        <v>176</v>
      </c>
      <c r="E3835">
        <v>50100017</v>
      </c>
      <c r="H3835" t="s">
        <v>2482</v>
      </c>
      <c r="K3835">
        <v>0</v>
      </c>
      <c r="M3835">
        <v>0</v>
      </c>
      <c r="O3835">
        <v>0</v>
      </c>
    </row>
    <row r="3836" spans="3:15" x14ac:dyDescent="0.25">
      <c r="C3836" t="s">
        <v>481</v>
      </c>
      <c r="D3836" t="s">
        <v>176</v>
      </c>
      <c r="E3836">
        <v>50100117</v>
      </c>
      <c r="H3836" t="s">
        <v>2483</v>
      </c>
      <c r="K3836">
        <v>0</v>
      </c>
      <c r="M3836">
        <v>0</v>
      </c>
      <c r="O3836">
        <v>0</v>
      </c>
    </row>
    <row r="3837" spans="3:15" x14ac:dyDescent="0.25">
      <c r="C3837" t="s">
        <v>481</v>
      </c>
      <c r="D3837" t="s">
        <v>176</v>
      </c>
      <c r="E3837">
        <v>50200017</v>
      </c>
      <c r="H3837" t="s">
        <v>2484</v>
      </c>
      <c r="K3837">
        <v>0</v>
      </c>
      <c r="M3837">
        <v>0</v>
      </c>
      <c r="O3837">
        <v>0</v>
      </c>
    </row>
    <row r="3838" spans="3:15" x14ac:dyDescent="0.25">
      <c r="C3838" t="s">
        <v>481</v>
      </c>
      <c r="D3838" t="s">
        <v>176</v>
      </c>
      <c r="E3838">
        <v>50300017</v>
      </c>
      <c r="H3838" t="s">
        <v>2485</v>
      </c>
      <c r="K3838">
        <v>0</v>
      </c>
      <c r="M3838">
        <v>0</v>
      </c>
      <c r="O3838">
        <v>0</v>
      </c>
    </row>
    <row r="3839" spans="3:15" x14ac:dyDescent="0.25">
      <c r="C3839" t="s">
        <v>481</v>
      </c>
      <c r="D3839" t="s">
        <v>176</v>
      </c>
      <c r="E3839">
        <v>50300117</v>
      </c>
      <c r="H3839" t="s">
        <v>2486</v>
      </c>
      <c r="K3839">
        <v>0</v>
      </c>
      <c r="M3839">
        <v>0</v>
      </c>
      <c r="O3839">
        <v>0</v>
      </c>
    </row>
    <row r="3840" spans="3:15" x14ac:dyDescent="0.25">
      <c r="C3840" t="s">
        <v>481</v>
      </c>
      <c r="D3840" t="s">
        <v>176</v>
      </c>
      <c r="E3840">
        <v>50300217</v>
      </c>
      <c r="H3840" t="s">
        <v>2487</v>
      </c>
      <c r="K3840">
        <v>0</v>
      </c>
      <c r="M3840">
        <v>0</v>
      </c>
      <c r="O3840">
        <v>0</v>
      </c>
    </row>
    <row r="3841" spans="3:15" x14ac:dyDescent="0.25">
      <c r="C3841" t="s">
        <v>481</v>
      </c>
      <c r="D3841" t="s">
        <v>176</v>
      </c>
      <c r="E3841">
        <v>50300317</v>
      </c>
      <c r="H3841" t="s">
        <v>2488</v>
      </c>
      <c r="K3841">
        <v>0</v>
      </c>
      <c r="M3841">
        <v>0</v>
      </c>
      <c r="O3841">
        <v>0</v>
      </c>
    </row>
    <row r="3842" spans="3:15" x14ac:dyDescent="0.25">
      <c r="C3842" t="s">
        <v>481</v>
      </c>
      <c r="D3842" t="s">
        <v>176</v>
      </c>
      <c r="E3842">
        <v>50300417</v>
      </c>
      <c r="H3842" t="s">
        <v>2489</v>
      </c>
      <c r="K3842">
        <v>0</v>
      </c>
      <c r="M3842">
        <v>0</v>
      </c>
      <c r="O3842">
        <v>0</v>
      </c>
    </row>
    <row r="3843" spans="3:15" x14ac:dyDescent="0.25">
      <c r="C3843" t="s">
        <v>481</v>
      </c>
      <c r="D3843" t="s">
        <v>176</v>
      </c>
      <c r="E3843">
        <v>50400017</v>
      </c>
      <c r="H3843" t="s">
        <v>2490</v>
      </c>
      <c r="K3843">
        <v>0</v>
      </c>
      <c r="M3843">
        <v>0</v>
      </c>
      <c r="O3843">
        <v>0</v>
      </c>
    </row>
    <row r="3844" spans="3:15" x14ac:dyDescent="0.25">
      <c r="C3844" t="s">
        <v>481</v>
      </c>
      <c r="D3844" t="s">
        <v>176</v>
      </c>
      <c r="E3844">
        <v>50400117</v>
      </c>
      <c r="H3844" t="s">
        <v>2491</v>
      </c>
      <c r="K3844">
        <v>0</v>
      </c>
      <c r="M3844">
        <v>0</v>
      </c>
      <c r="O3844">
        <v>0</v>
      </c>
    </row>
    <row r="3845" spans="3:15" x14ac:dyDescent="0.25">
      <c r="C3845" t="s">
        <v>481</v>
      </c>
      <c r="D3845" t="s">
        <v>176</v>
      </c>
      <c r="E3845">
        <v>50500017</v>
      </c>
      <c r="H3845" t="s">
        <v>2492</v>
      </c>
      <c r="K3845">
        <v>0</v>
      </c>
      <c r="M3845">
        <v>0</v>
      </c>
      <c r="O3845">
        <v>0</v>
      </c>
    </row>
    <row r="3846" spans="3:15" x14ac:dyDescent="0.25">
      <c r="C3846" t="s">
        <v>481</v>
      </c>
      <c r="D3846" t="s">
        <v>176</v>
      </c>
      <c r="E3846">
        <v>50600017</v>
      </c>
      <c r="H3846" t="s">
        <v>2493</v>
      </c>
      <c r="K3846">
        <v>0</v>
      </c>
      <c r="M3846">
        <v>0</v>
      </c>
      <c r="O3846">
        <v>0</v>
      </c>
    </row>
    <row r="3847" spans="3:15" x14ac:dyDescent="0.25">
      <c r="C3847" t="s">
        <v>481</v>
      </c>
      <c r="D3847" t="s">
        <v>176</v>
      </c>
      <c r="E3847">
        <v>50600117</v>
      </c>
      <c r="H3847" t="s">
        <v>2494</v>
      </c>
      <c r="K3847">
        <v>0</v>
      </c>
      <c r="M3847">
        <v>0</v>
      </c>
      <c r="O3847">
        <v>0</v>
      </c>
    </row>
    <row r="3848" spans="3:15" x14ac:dyDescent="0.25">
      <c r="C3848" t="s">
        <v>481</v>
      </c>
      <c r="D3848" t="s">
        <v>176</v>
      </c>
      <c r="E3848">
        <v>50700117</v>
      </c>
      <c r="H3848" t="s">
        <v>2495</v>
      </c>
      <c r="K3848">
        <v>0</v>
      </c>
      <c r="M3848">
        <v>0</v>
      </c>
      <c r="O3848">
        <v>0</v>
      </c>
    </row>
    <row r="3849" spans="3:15" x14ac:dyDescent="0.25">
      <c r="C3849" t="s">
        <v>481</v>
      </c>
      <c r="D3849" t="s">
        <v>176</v>
      </c>
      <c r="E3849">
        <v>50700217</v>
      </c>
      <c r="H3849" t="s">
        <v>2496</v>
      </c>
      <c r="K3849">
        <v>0</v>
      </c>
      <c r="M3849">
        <v>0</v>
      </c>
      <c r="O3849">
        <v>0</v>
      </c>
    </row>
    <row r="3850" spans="3:15" x14ac:dyDescent="0.25">
      <c r="C3850" t="s">
        <v>481</v>
      </c>
      <c r="D3850" t="s">
        <v>176</v>
      </c>
      <c r="E3850">
        <v>50700317</v>
      </c>
      <c r="H3850" t="s">
        <v>2497</v>
      </c>
      <c r="K3850">
        <v>0</v>
      </c>
      <c r="M3850">
        <v>0</v>
      </c>
      <c r="O3850">
        <v>0</v>
      </c>
    </row>
    <row r="3851" spans="3:15" x14ac:dyDescent="0.25">
      <c r="C3851" t="s">
        <v>481</v>
      </c>
      <c r="D3851" t="s">
        <v>176</v>
      </c>
      <c r="E3851">
        <v>50700417</v>
      </c>
      <c r="H3851" t="s">
        <v>2498</v>
      </c>
      <c r="K3851">
        <v>0</v>
      </c>
      <c r="M3851">
        <v>0</v>
      </c>
      <c r="O3851">
        <v>0</v>
      </c>
    </row>
    <row r="3852" spans="3:15" x14ac:dyDescent="0.25">
      <c r="C3852" t="s">
        <v>481</v>
      </c>
      <c r="D3852" t="s">
        <v>176</v>
      </c>
      <c r="E3852">
        <v>50700517</v>
      </c>
      <c r="H3852" t="s">
        <v>2499</v>
      </c>
      <c r="K3852">
        <v>0</v>
      </c>
      <c r="M3852">
        <v>0</v>
      </c>
      <c r="O3852">
        <v>0</v>
      </c>
    </row>
    <row r="3853" spans="3:15" x14ac:dyDescent="0.25">
      <c r="C3853" t="s">
        <v>481</v>
      </c>
      <c r="D3853" t="s">
        <v>176</v>
      </c>
      <c r="E3853">
        <v>50700617</v>
      </c>
      <c r="H3853" t="s">
        <v>2500</v>
      </c>
      <c r="K3853">
        <v>0</v>
      </c>
      <c r="M3853">
        <v>0</v>
      </c>
      <c r="O3853">
        <v>0</v>
      </c>
    </row>
    <row r="3854" spans="3:15" x14ac:dyDescent="0.25">
      <c r="C3854" t="s">
        <v>481</v>
      </c>
      <c r="D3854" t="s">
        <v>176</v>
      </c>
      <c r="E3854">
        <v>50700717</v>
      </c>
      <c r="H3854" t="s">
        <v>2501</v>
      </c>
      <c r="K3854">
        <v>0</v>
      </c>
      <c r="M3854">
        <v>0</v>
      </c>
      <c r="O3854">
        <v>0</v>
      </c>
    </row>
    <row r="3855" spans="3:15" x14ac:dyDescent="0.25">
      <c r="C3855" t="s">
        <v>481</v>
      </c>
      <c r="D3855" t="s">
        <v>176</v>
      </c>
      <c r="E3855">
        <v>50700817</v>
      </c>
      <c r="H3855" t="s">
        <v>2502</v>
      </c>
      <c r="K3855">
        <v>0</v>
      </c>
      <c r="M3855">
        <v>0</v>
      </c>
      <c r="O3855">
        <v>0</v>
      </c>
    </row>
    <row r="3856" spans="3:15" x14ac:dyDescent="0.25">
      <c r="C3856" t="s">
        <v>481</v>
      </c>
      <c r="D3856" t="s">
        <v>176</v>
      </c>
      <c r="E3856">
        <v>50700917</v>
      </c>
      <c r="H3856" t="s">
        <v>2503</v>
      </c>
      <c r="K3856">
        <v>0</v>
      </c>
      <c r="M3856">
        <v>0</v>
      </c>
      <c r="O3856">
        <v>0</v>
      </c>
    </row>
    <row r="3857" spans="3:15" x14ac:dyDescent="0.25">
      <c r="C3857" t="s">
        <v>481</v>
      </c>
      <c r="D3857" t="s">
        <v>176</v>
      </c>
      <c r="E3857">
        <v>50701017</v>
      </c>
      <c r="H3857" t="s">
        <v>2504</v>
      </c>
      <c r="K3857">
        <v>0</v>
      </c>
      <c r="M3857">
        <v>0</v>
      </c>
      <c r="O3857">
        <v>0</v>
      </c>
    </row>
    <row r="3858" spans="3:15" x14ac:dyDescent="0.25">
      <c r="C3858" t="s">
        <v>481</v>
      </c>
      <c r="D3858" t="s">
        <v>176</v>
      </c>
      <c r="E3858">
        <v>50701117</v>
      </c>
      <c r="H3858" t="s">
        <v>2505</v>
      </c>
      <c r="K3858">
        <v>0</v>
      </c>
      <c r="M3858">
        <v>0</v>
      </c>
      <c r="O3858">
        <v>0</v>
      </c>
    </row>
    <row r="3859" spans="3:15" x14ac:dyDescent="0.25">
      <c r="C3859" t="s">
        <v>481</v>
      </c>
      <c r="D3859" t="s">
        <v>176</v>
      </c>
      <c r="E3859">
        <v>50701217</v>
      </c>
      <c r="H3859" t="s">
        <v>2506</v>
      </c>
      <c r="K3859">
        <v>0</v>
      </c>
      <c r="M3859">
        <v>0</v>
      </c>
      <c r="O3859">
        <v>0</v>
      </c>
    </row>
    <row r="3860" spans="3:15" x14ac:dyDescent="0.25">
      <c r="C3860" t="s">
        <v>481</v>
      </c>
      <c r="D3860" t="s">
        <v>176</v>
      </c>
      <c r="E3860">
        <v>50701317</v>
      </c>
      <c r="H3860" t="s">
        <v>2507</v>
      </c>
      <c r="K3860">
        <v>0</v>
      </c>
      <c r="M3860">
        <v>0</v>
      </c>
      <c r="O3860">
        <v>0</v>
      </c>
    </row>
    <row r="3861" spans="3:15" x14ac:dyDescent="0.25">
      <c r="C3861" t="s">
        <v>481</v>
      </c>
      <c r="D3861" t="s">
        <v>176</v>
      </c>
      <c r="E3861">
        <v>50701417</v>
      </c>
      <c r="H3861" t="s">
        <v>2508</v>
      </c>
      <c r="K3861">
        <v>0</v>
      </c>
      <c r="M3861">
        <v>0</v>
      </c>
      <c r="O3861">
        <v>0</v>
      </c>
    </row>
    <row r="3862" spans="3:15" x14ac:dyDescent="0.25">
      <c r="C3862" t="s">
        <v>481</v>
      </c>
      <c r="D3862" t="s">
        <v>176</v>
      </c>
      <c r="E3862">
        <v>50800017</v>
      </c>
      <c r="H3862" t="s">
        <v>2509</v>
      </c>
      <c r="K3862">
        <v>0</v>
      </c>
      <c r="M3862">
        <v>0</v>
      </c>
      <c r="O3862">
        <v>0</v>
      </c>
    </row>
    <row r="3863" spans="3:15" x14ac:dyDescent="0.25">
      <c r="C3863" t="s">
        <v>481</v>
      </c>
      <c r="D3863" t="s">
        <v>176</v>
      </c>
      <c r="E3863">
        <v>50800117</v>
      </c>
      <c r="H3863" t="s">
        <v>2510</v>
      </c>
      <c r="K3863">
        <v>0</v>
      </c>
      <c r="M3863">
        <v>0</v>
      </c>
      <c r="O3863">
        <v>0</v>
      </c>
    </row>
    <row r="3864" spans="3:15" x14ac:dyDescent="0.25">
      <c r="C3864" t="s">
        <v>481</v>
      </c>
      <c r="D3864" t="s">
        <v>176</v>
      </c>
      <c r="E3864">
        <v>50800217</v>
      </c>
      <c r="H3864" t="s">
        <v>2511</v>
      </c>
      <c r="K3864">
        <v>0</v>
      </c>
      <c r="M3864">
        <v>0</v>
      </c>
      <c r="O3864">
        <v>0</v>
      </c>
    </row>
    <row r="3865" spans="3:15" x14ac:dyDescent="0.25">
      <c r="C3865" t="s">
        <v>481</v>
      </c>
      <c r="D3865" t="s">
        <v>176</v>
      </c>
      <c r="E3865">
        <v>50800317</v>
      </c>
      <c r="H3865" t="s">
        <v>2512</v>
      </c>
      <c r="K3865">
        <v>0</v>
      </c>
      <c r="M3865">
        <v>0</v>
      </c>
      <c r="O3865">
        <v>0</v>
      </c>
    </row>
    <row r="3866" spans="3:15" x14ac:dyDescent="0.25">
      <c r="C3866" t="s">
        <v>481</v>
      </c>
      <c r="D3866" t="s">
        <v>176</v>
      </c>
      <c r="E3866">
        <v>50900017</v>
      </c>
      <c r="H3866" t="s">
        <v>2513</v>
      </c>
      <c r="K3866">
        <v>0</v>
      </c>
      <c r="M3866">
        <v>0</v>
      </c>
      <c r="O3866">
        <v>0</v>
      </c>
    </row>
    <row r="3867" spans="3:15" x14ac:dyDescent="0.25">
      <c r="C3867" t="s">
        <v>481</v>
      </c>
      <c r="D3867" t="s">
        <v>176</v>
      </c>
      <c r="E3867">
        <v>50900117</v>
      </c>
      <c r="H3867" t="s">
        <v>2514</v>
      </c>
      <c r="K3867">
        <v>0</v>
      </c>
      <c r="M3867">
        <v>0</v>
      </c>
      <c r="O3867">
        <v>0</v>
      </c>
    </row>
    <row r="3868" spans="3:15" x14ac:dyDescent="0.25">
      <c r="C3868" t="s">
        <v>481</v>
      </c>
      <c r="D3868" t="s">
        <v>176</v>
      </c>
      <c r="E3868">
        <v>50900217</v>
      </c>
      <c r="H3868" t="s">
        <v>2515</v>
      </c>
      <c r="K3868">
        <v>0</v>
      </c>
      <c r="M3868">
        <v>0</v>
      </c>
      <c r="O3868">
        <v>0</v>
      </c>
    </row>
    <row r="3869" spans="3:15" x14ac:dyDescent="0.25">
      <c r="C3869" t="s">
        <v>481</v>
      </c>
      <c r="D3869" t="s">
        <v>176</v>
      </c>
      <c r="E3869">
        <v>50900317</v>
      </c>
      <c r="H3869" t="s">
        <v>2516</v>
      </c>
      <c r="K3869">
        <v>0</v>
      </c>
      <c r="M3869">
        <v>0</v>
      </c>
      <c r="O3869">
        <v>0</v>
      </c>
    </row>
    <row r="3870" spans="3:15" x14ac:dyDescent="0.25">
      <c r="C3870" t="s">
        <v>481</v>
      </c>
      <c r="D3870" t="s">
        <v>176</v>
      </c>
      <c r="E3870">
        <v>50900417</v>
      </c>
      <c r="H3870" t="s">
        <v>2517</v>
      </c>
      <c r="K3870">
        <v>0</v>
      </c>
      <c r="M3870">
        <v>0</v>
      </c>
      <c r="O3870">
        <v>0</v>
      </c>
    </row>
    <row r="3871" spans="3:15" x14ac:dyDescent="0.25">
      <c r="C3871" t="s">
        <v>481</v>
      </c>
      <c r="D3871" t="s">
        <v>176</v>
      </c>
      <c r="E3871">
        <v>50900517</v>
      </c>
      <c r="H3871" t="s">
        <v>2518</v>
      </c>
      <c r="K3871">
        <v>0</v>
      </c>
      <c r="M3871">
        <v>0</v>
      </c>
      <c r="O3871">
        <v>0</v>
      </c>
    </row>
    <row r="3872" spans="3:15" x14ac:dyDescent="0.25">
      <c r="C3872" t="s">
        <v>481</v>
      </c>
      <c r="D3872" t="s">
        <v>176</v>
      </c>
      <c r="E3872">
        <v>51010017</v>
      </c>
      <c r="H3872" t="s">
        <v>744</v>
      </c>
      <c r="K3872">
        <v>0</v>
      </c>
      <c r="M3872">
        <v>0</v>
      </c>
      <c r="O3872">
        <v>0</v>
      </c>
    </row>
    <row r="3873" spans="3:15" x14ac:dyDescent="0.25">
      <c r="C3873" t="s">
        <v>481</v>
      </c>
      <c r="D3873" t="s">
        <v>176</v>
      </c>
      <c r="E3873">
        <v>51010117</v>
      </c>
      <c r="H3873" t="s">
        <v>745</v>
      </c>
      <c r="K3873">
        <v>0</v>
      </c>
      <c r="M3873">
        <v>0</v>
      </c>
      <c r="O3873">
        <v>0</v>
      </c>
    </row>
    <row r="3874" spans="3:15" x14ac:dyDescent="0.25">
      <c r="C3874" t="s">
        <v>481</v>
      </c>
      <c r="D3874" t="s">
        <v>176</v>
      </c>
      <c r="E3874">
        <v>51010217</v>
      </c>
      <c r="H3874" t="s">
        <v>746</v>
      </c>
      <c r="K3874">
        <v>0</v>
      </c>
      <c r="M3874">
        <v>0</v>
      </c>
      <c r="O3874">
        <v>0</v>
      </c>
    </row>
    <row r="3875" spans="3:15" x14ac:dyDescent="0.25">
      <c r="C3875" t="s">
        <v>481</v>
      </c>
      <c r="D3875" t="s">
        <v>176</v>
      </c>
      <c r="E3875">
        <v>51010317</v>
      </c>
      <c r="H3875" t="s">
        <v>747</v>
      </c>
      <c r="K3875">
        <v>0</v>
      </c>
      <c r="M3875">
        <v>0</v>
      </c>
      <c r="O3875">
        <v>0</v>
      </c>
    </row>
    <row r="3876" spans="3:15" x14ac:dyDescent="0.25">
      <c r="C3876" t="s">
        <v>481</v>
      </c>
      <c r="D3876" t="s">
        <v>176</v>
      </c>
      <c r="E3876">
        <v>51010417</v>
      </c>
      <c r="H3876" t="s">
        <v>748</v>
      </c>
      <c r="K3876">
        <v>0</v>
      </c>
      <c r="M3876">
        <v>0</v>
      </c>
      <c r="O3876">
        <v>0</v>
      </c>
    </row>
    <row r="3877" spans="3:15" x14ac:dyDescent="0.25">
      <c r="C3877" t="s">
        <v>481</v>
      </c>
      <c r="D3877" t="s">
        <v>176</v>
      </c>
      <c r="E3877">
        <v>51010517</v>
      </c>
      <c r="H3877" t="s">
        <v>749</v>
      </c>
      <c r="K3877">
        <v>0</v>
      </c>
      <c r="M3877">
        <v>0</v>
      </c>
      <c r="O3877">
        <v>0</v>
      </c>
    </row>
    <row r="3878" spans="3:15" x14ac:dyDescent="0.25">
      <c r="C3878" t="s">
        <v>481</v>
      </c>
      <c r="D3878" t="s">
        <v>176</v>
      </c>
      <c r="E3878">
        <v>51010617</v>
      </c>
      <c r="H3878" t="s">
        <v>780</v>
      </c>
      <c r="K3878">
        <v>0</v>
      </c>
      <c r="M3878">
        <v>0</v>
      </c>
      <c r="O3878">
        <v>0</v>
      </c>
    </row>
    <row r="3879" spans="3:15" x14ac:dyDescent="0.25">
      <c r="C3879" t="s">
        <v>481</v>
      </c>
      <c r="D3879" t="s">
        <v>176</v>
      </c>
      <c r="E3879">
        <v>51010717</v>
      </c>
      <c r="H3879" t="s">
        <v>1717</v>
      </c>
      <c r="K3879">
        <v>0</v>
      </c>
      <c r="M3879">
        <v>0</v>
      </c>
      <c r="O3879">
        <v>0</v>
      </c>
    </row>
    <row r="3880" spans="3:15" x14ac:dyDescent="0.25">
      <c r="C3880" t="s">
        <v>481</v>
      </c>
      <c r="D3880" t="s">
        <v>176</v>
      </c>
      <c r="E3880">
        <v>51010817</v>
      </c>
      <c r="H3880" t="s">
        <v>750</v>
      </c>
      <c r="K3880">
        <v>0</v>
      </c>
      <c r="M3880">
        <v>0</v>
      </c>
      <c r="O3880">
        <v>0</v>
      </c>
    </row>
    <row r="3881" spans="3:15" x14ac:dyDescent="0.25">
      <c r="C3881" t="s">
        <v>481</v>
      </c>
      <c r="D3881" t="s">
        <v>176</v>
      </c>
      <c r="E3881">
        <v>51010917</v>
      </c>
      <c r="H3881" t="s">
        <v>751</v>
      </c>
      <c r="K3881">
        <v>0</v>
      </c>
      <c r="M3881">
        <v>0</v>
      </c>
      <c r="O3881">
        <v>0</v>
      </c>
    </row>
    <row r="3882" spans="3:15" x14ac:dyDescent="0.25">
      <c r="C3882" t="s">
        <v>481</v>
      </c>
      <c r="D3882" t="s">
        <v>176</v>
      </c>
      <c r="E3882">
        <v>51011017</v>
      </c>
      <c r="H3882" t="s">
        <v>426</v>
      </c>
      <c r="K3882">
        <v>0</v>
      </c>
      <c r="M3882">
        <v>0</v>
      </c>
      <c r="O3882">
        <v>0</v>
      </c>
    </row>
    <row r="3883" spans="3:15" x14ac:dyDescent="0.25">
      <c r="C3883" t="s">
        <v>481</v>
      </c>
      <c r="D3883" t="s">
        <v>176</v>
      </c>
      <c r="E3883">
        <v>51011117</v>
      </c>
      <c r="H3883" t="s">
        <v>1718</v>
      </c>
      <c r="K3883">
        <v>0</v>
      </c>
      <c r="M3883">
        <v>0</v>
      </c>
      <c r="O3883">
        <v>0</v>
      </c>
    </row>
    <row r="3884" spans="3:15" x14ac:dyDescent="0.25">
      <c r="C3884" t="s">
        <v>481</v>
      </c>
      <c r="D3884" t="s">
        <v>176</v>
      </c>
      <c r="E3884">
        <v>51011317</v>
      </c>
      <c r="H3884" t="s">
        <v>752</v>
      </c>
      <c r="K3884">
        <v>0</v>
      </c>
      <c r="M3884">
        <v>0</v>
      </c>
      <c r="O3884">
        <v>0</v>
      </c>
    </row>
    <row r="3885" spans="3:15" x14ac:dyDescent="0.25">
      <c r="C3885" t="s">
        <v>481</v>
      </c>
      <c r="D3885" t="s">
        <v>176</v>
      </c>
      <c r="E3885">
        <v>51011417</v>
      </c>
      <c r="H3885" t="s">
        <v>753</v>
      </c>
      <c r="K3885">
        <v>0</v>
      </c>
      <c r="M3885">
        <v>0</v>
      </c>
      <c r="O3885">
        <v>0</v>
      </c>
    </row>
    <row r="3886" spans="3:15" x14ac:dyDescent="0.25">
      <c r="C3886" t="s">
        <v>481</v>
      </c>
      <c r="D3886" t="s">
        <v>176</v>
      </c>
      <c r="E3886">
        <v>51011517</v>
      </c>
      <c r="H3886" t="s">
        <v>754</v>
      </c>
      <c r="K3886">
        <v>0</v>
      </c>
      <c r="M3886">
        <v>0</v>
      </c>
      <c r="O3886">
        <v>0</v>
      </c>
    </row>
    <row r="3887" spans="3:15" x14ac:dyDescent="0.25">
      <c r="C3887" t="s">
        <v>481</v>
      </c>
      <c r="D3887" t="s">
        <v>176</v>
      </c>
      <c r="E3887">
        <v>51011617</v>
      </c>
      <c r="H3887" t="s">
        <v>755</v>
      </c>
      <c r="K3887">
        <v>0</v>
      </c>
      <c r="M3887">
        <v>0</v>
      </c>
      <c r="O3887">
        <v>0</v>
      </c>
    </row>
    <row r="3888" spans="3:15" x14ac:dyDescent="0.25">
      <c r="C3888" t="s">
        <v>481</v>
      </c>
      <c r="D3888" t="s">
        <v>176</v>
      </c>
      <c r="E3888">
        <v>51011717</v>
      </c>
      <c r="H3888" t="s">
        <v>781</v>
      </c>
      <c r="K3888">
        <v>0</v>
      </c>
      <c r="M3888">
        <v>0</v>
      </c>
      <c r="O3888">
        <v>0</v>
      </c>
    </row>
    <row r="3889" spans="3:15" x14ac:dyDescent="0.25">
      <c r="C3889" t="s">
        <v>481</v>
      </c>
      <c r="D3889" t="s">
        <v>176</v>
      </c>
      <c r="E3889">
        <v>51011817</v>
      </c>
      <c r="H3889" t="s">
        <v>756</v>
      </c>
      <c r="K3889">
        <v>0</v>
      </c>
      <c r="M3889">
        <v>0</v>
      </c>
      <c r="O3889">
        <v>0</v>
      </c>
    </row>
    <row r="3890" spans="3:15" x14ac:dyDescent="0.25">
      <c r="C3890" t="s">
        <v>481</v>
      </c>
      <c r="D3890" t="s">
        <v>176</v>
      </c>
      <c r="E3890">
        <v>51011917</v>
      </c>
      <c r="H3890" t="s">
        <v>425</v>
      </c>
      <c r="K3890">
        <v>0</v>
      </c>
      <c r="M3890">
        <v>0</v>
      </c>
      <c r="O3890">
        <v>0</v>
      </c>
    </row>
    <row r="3891" spans="3:15" x14ac:dyDescent="0.25">
      <c r="C3891" t="s">
        <v>481</v>
      </c>
      <c r="D3891" t="s">
        <v>176</v>
      </c>
      <c r="E3891">
        <v>51012017</v>
      </c>
      <c r="H3891" t="s">
        <v>757</v>
      </c>
      <c r="K3891">
        <v>0</v>
      </c>
      <c r="M3891">
        <v>0</v>
      </c>
      <c r="O3891">
        <v>0</v>
      </c>
    </row>
    <row r="3892" spans="3:15" x14ac:dyDescent="0.25">
      <c r="C3892" t="s">
        <v>481</v>
      </c>
      <c r="D3892" t="s">
        <v>176</v>
      </c>
      <c r="E3892">
        <v>51012117</v>
      </c>
      <c r="H3892" t="s">
        <v>758</v>
      </c>
      <c r="K3892">
        <v>0</v>
      </c>
      <c r="M3892">
        <v>0</v>
      </c>
      <c r="O3892">
        <v>0</v>
      </c>
    </row>
    <row r="3893" spans="3:15" x14ac:dyDescent="0.25">
      <c r="C3893" t="s">
        <v>481</v>
      </c>
      <c r="D3893" t="s">
        <v>176</v>
      </c>
      <c r="E3893">
        <v>51012217</v>
      </c>
      <c r="H3893" t="s">
        <v>1720</v>
      </c>
      <c r="K3893">
        <v>0</v>
      </c>
      <c r="M3893">
        <v>0</v>
      </c>
      <c r="O3893">
        <v>0</v>
      </c>
    </row>
    <row r="3894" spans="3:15" x14ac:dyDescent="0.25">
      <c r="C3894" t="s">
        <v>481</v>
      </c>
      <c r="D3894" t="s">
        <v>176</v>
      </c>
      <c r="E3894">
        <v>51012317</v>
      </c>
      <c r="H3894" t="s">
        <v>1721</v>
      </c>
      <c r="K3894">
        <v>0</v>
      </c>
      <c r="M3894">
        <v>0</v>
      </c>
      <c r="O3894">
        <v>0</v>
      </c>
    </row>
    <row r="3895" spans="3:15" x14ac:dyDescent="0.25">
      <c r="C3895" t="s">
        <v>481</v>
      </c>
      <c r="D3895" t="s">
        <v>176</v>
      </c>
      <c r="E3895">
        <v>51012517</v>
      </c>
      <c r="H3895" t="s">
        <v>759</v>
      </c>
      <c r="K3895">
        <v>0</v>
      </c>
      <c r="M3895">
        <v>0</v>
      </c>
      <c r="O3895">
        <v>0</v>
      </c>
    </row>
    <row r="3896" spans="3:15" x14ac:dyDescent="0.25">
      <c r="C3896" t="s">
        <v>481</v>
      </c>
      <c r="D3896" t="s">
        <v>176</v>
      </c>
      <c r="E3896">
        <v>51012617</v>
      </c>
      <c r="H3896" t="s">
        <v>760</v>
      </c>
      <c r="K3896">
        <v>0</v>
      </c>
      <c r="M3896">
        <v>0</v>
      </c>
      <c r="O3896">
        <v>0</v>
      </c>
    </row>
    <row r="3897" spans="3:15" x14ac:dyDescent="0.25">
      <c r="C3897" t="s">
        <v>481</v>
      </c>
      <c r="D3897" t="s">
        <v>176</v>
      </c>
      <c r="E3897">
        <v>51012817</v>
      </c>
      <c r="H3897" t="s">
        <v>1724</v>
      </c>
      <c r="K3897">
        <v>0</v>
      </c>
      <c r="M3897">
        <v>0</v>
      </c>
      <c r="O3897">
        <v>0</v>
      </c>
    </row>
    <row r="3898" spans="3:15" x14ac:dyDescent="0.25">
      <c r="C3898" t="s">
        <v>481</v>
      </c>
      <c r="D3898" t="s">
        <v>176</v>
      </c>
      <c r="E3898">
        <v>51012917</v>
      </c>
      <c r="H3898" t="s">
        <v>2519</v>
      </c>
      <c r="K3898">
        <v>0</v>
      </c>
      <c r="M3898">
        <v>0</v>
      </c>
      <c r="O3898">
        <v>0</v>
      </c>
    </row>
    <row r="3899" spans="3:15" x14ac:dyDescent="0.25">
      <c r="C3899" t="s">
        <v>481</v>
      </c>
      <c r="D3899" t="s">
        <v>176</v>
      </c>
      <c r="E3899">
        <v>51013017</v>
      </c>
      <c r="H3899" t="s">
        <v>1726</v>
      </c>
      <c r="K3899">
        <v>0</v>
      </c>
      <c r="M3899">
        <v>0</v>
      </c>
      <c r="O3899">
        <v>0</v>
      </c>
    </row>
    <row r="3900" spans="3:15" x14ac:dyDescent="0.25">
      <c r="C3900" t="s">
        <v>481</v>
      </c>
      <c r="D3900" t="s">
        <v>176</v>
      </c>
      <c r="E3900">
        <v>51013217</v>
      </c>
      <c r="H3900" t="s">
        <v>761</v>
      </c>
      <c r="K3900">
        <v>0</v>
      </c>
      <c r="M3900">
        <v>0</v>
      </c>
      <c r="O3900">
        <v>0</v>
      </c>
    </row>
    <row r="3901" spans="3:15" x14ac:dyDescent="0.25">
      <c r="C3901" t="s">
        <v>481</v>
      </c>
      <c r="D3901" t="s">
        <v>176</v>
      </c>
      <c r="E3901">
        <v>51013317</v>
      </c>
      <c r="H3901" t="s">
        <v>762</v>
      </c>
      <c r="K3901">
        <v>0</v>
      </c>
      <c r="M3901">
        <v>0</v>
      </c>
      <c r="O3901">
        <v>0</v>
      </c>
    </row>
    <row r="3902" spans="3:15" x14ac:dyDescent="0.25">
      <c r="C3902" t="s">
        <v>481</v>
      </c>
      <c r="D3902" t="s">
        <v>176</v>
      </c>
      <c r="E3902">
        <v>51013417</v>
      </c>
      <c r="H3902" t="s">
        <v>2269</v>
      </c>
      <c r="K3902">
        <v>0</v>
      </c>
      <c r="M3902">
        <v>0</v>
      </c>
      <c r="O3902">
        <v>0</v>
      </c>
    </row>
    <row r="3903" spans="3:15" x14ac:dyDescent="0.25">
      <c r="C3903" t="s">
        <v>481</v>
      </c>
      <c r="D3903" t="s">
        <v>176</v>
      </c>
      <c r="E3903">
        <v>51013517</v>
      </c>
      <c r="H3903" t="s">
        <v>2520</v>
      </c>
      <c r="K3903">
        <v>0</v>
      </c>
      <c r="M3903">
        <v>0</v>
      </c>
      <c r="O3903">
        <v>0</v>
      </c>
    </row>
    <row r="3904" spans="3:15" x14ac:dyDescent="0.25">
      <c r="C3904" t="s">
        <v>481</v>
      </c>
      <c r="D3904" t="s">
        <v>176</v>
      </c>
      <c r="E3904">
        <v>51013617</v>
      </c>
      <c r="H3904" t="s">
        <v>2521</v>
      </c>
      <c r="K3904">
        <v>0</v>
      </c>
      <c r="M3904">
        <v>0</v>
      </c>
      <c r="O3904">
        <v>0</v>
      </c>
    </row>
    <row r="3905" spans="3:15" x14ac:dyDescent="0.25">
      <c r="C3905" t="s">
        <v>481</v>
      </c>
      <c r="D3905" t="s">
        <v>176</v>
      </c>
      <c r="E3905">
        <v>51013717</v>
      </c>
      <c r="H3905" t="s">
        <v>765</v>
      </c>
      <c r="K3905">
        <v>0</v>
      </c>
      <c r="M3905">
        <v>0</v>
      </c>
      <c r="O3905">
        <v>0</v>
      </c>
    </row>
    <row r="3906" spans="3:15" x14ac:dyDescent="0.25">
      <c r="C3906" t="s">
        <v>481</v>
      </c>
      <c r="D3906" t="s">
        <v>176</v>
      </c>
      <c r="E3906">
        <v>51013817</v>
      </c>
      <c r="H3906" t="s">
        <v>766</v>
      </c>
      <c r="K3906">
        <v>0</v>
      </c>
      <c r="M3906">
        <v>0</v>
      </c>
      <c r="O3906">
        <v>0</v>
      </c>
    </row>
    <row r="3907" spans="3:15" x14ac:dyDescent="0.25">
      <c r="C3907" t="s">
        <v>481</v>
      </c>
      <c r="D3907" t="s">
        <v>176</v>
      </c>
      <c r="E3907">
        <v>51013917</v>
      </c>
      <c r="H3907" t="s">
        <v>767</v>
      </c>
      <c r="K3907">
        <v>0</v>
      </c>
      <c r="M3907">
        <v>0</v>
      </c>
      <c r="O3907">
        <v>0</v>
      </c>
    </row>
    <row r="3908" spans="3:15" x14ac:dyDescent="0.25">
      <c r="C3908" t="s">
        <v>481</v>
      </c>
      <c r="D3908" t="s">
        <v>176</v>
      </c>
      <c r="E3908">
        <v>51014017</v>
      </c>
      <c r="H3908" t="s">
        <v>2270</v>
      </c>
      <c r="K3908">
        <v>0</v>
      </c>
      <c r="M3908">
        <v>0</v>
      </c>
      <c r="O3908">
        <v>0</v>
      </c>
    </row>
    <row r="3909" spans="3:15" x14ac:dyDescent="0.25">
      <c r="C3909" t="s">
        <v>481</v>
      </c>
      <c r="D3909" t="s">
        <v>176</v>
      </c>
      <c r="E3909">
        <v>51014117</v>
      </c>
      <c r="H3909" t="s">
        <v>768</v>
      </c>
      <c r="K3909">
        <v>0</v>
      </c>
      <c r="M3909">
        <v>0</v>
      </c>
      <c r="O3909">
        <v>0</v>
      </c>
    </row>
    <row r="3910" spans="3:15" x14ac:dyDescent="0.25">
      <c r="C3910" t="s">
        <v>481</v>
      </c>
      <c r="D3910" t="s">
        <v>176</v>
      </c>
      <c r="E3910">
        <v>51014517</v>
      </c>
      <c r="H3910" t="s">
        <v>769</v>
      </c>
      <c r="K3910">
        <v>0</v>
      </c>
      <c r="M3910">
        <v>0</v>
      </c>
      <c r="O3910">
        <v>0</v>
      </c>
    </row>
    <row r="3911" spans="3:15" x14ac:dyDescent="0.25">
      <c r="C3911" t="s">
        <v>481</v>
      </c>
      <c r="D3911" t="s">
        <v>176</v>
      </c>
      <c r="E3911">
        <v>51014617</v>
      </c>
      <c r="H3911" t="s">
        <v>770</v>
      </c>
      <c r="K3911">
        <v>0</v>
      </c>
      <c r="M3911">
        <v>0</v>
      </c>
      <c r="O3911">
        <v>0</v>
      </c>
    </row>
    <row r="3912" spans="3:15" x14ac:dyDescent="0.25">
      <c r="C3912" t="s">
        <v>481</v>
      </c>
      <c r="D3912" t="s">
        <v>176</v>
      </c>
      <c r="E3912">
        <v>51014717</v>
      </c>
      <c r="H3912" t="s">
        <v>2522</v>
      </c>
      <c r="K3912">
        <v>0</v>
      </c>
      <c r="M3912">
        <v>0</v>
      </c>
      <c r="O3912">
        <v>0</v>
      </c>
    </row>
    <row r="3913" spans="3:15" x14ac:dyDescent="0.25">
      <c r="C3913" t="s">
        <v>481</v>
      </c>
      <c r="D3913" t="s">
        <v>176</v>
      </c>
      <c r="E3913">
        <v>51014817</v>
      </c>
      <c r="H3913" t="s">
        <v>2523</v>
      </c>
      <c r="K3913">
        <v>0</v>
      </c>
      <c r="M3913">
        <v>0</v>
      </c>
      <c r="O3913">
        <v>0</v>
      </c>
    </row>
    <row r="3914" spans="3:15" x14ac:dyDescent="0.25">
      <c r="C3914" t="s">
        <v>481</v>
      </c>
      <c r="D3914" t="s">
        <v>176</v>
      </c>
      <c r="E3914">
        <v>51014917</v>
      </c>
      <c r="H3914" t="s">
        <v>773</v>
      </c>
      <c r="K3914">
        <v>0</v>
      </c>
      <c r="M3914">
        <v>0</v>
      </c>
      <c r="O3914">
        <v>0</v>
      </c>
    </row>
    <row r="3915" spans="3:15" x14ac:dyDescent="0.25">
      <c r="C3915" t="s">
        <v>481</v>
      </c>
      <c r="D3915" t="s">
        <v>176</v>
      </c>
      <c r="E3915">
        <v>51015017</v>
      </c>
      <c r="H3915" t="s">
        <v>782</v>
      </c>
      <c r="K3915">
        <v>0</v>
      </c>
      <c r="M3915">
        <v>0</v>
      </c>
      <c r="O3915">
        <v>0</v>
      </c>
    </row>
    <row r="3916" spans="3:15" x14ac:dyDescent="0.25">
      <c r="C3916" t="s">
        <v>481</v>
      </c>
      <c r="D3916" t="s">
        <v>176</v>
      </c>
      <c r="E3916">
        <v>51015117</v>
      </c>
      <c r="H3916" t="s">
        <v>2524</v>
      </c>
      <c r="K3916">
        <v>0</v>
      </c>
      <c r="M3916">
        <v>0</v>
      </c>
      <c r="O3916">
        <v>0</v>
      </c>
    </row>
    <row r="3917" spans="3:15" x14ac:dyDescent="0.25">
      <c r="C3917" t="s">
        <v>481</v>
      </c>
      <c r="D3917" t="s">
        <v>176</v>
      </c>
      <c r="E3917">
        <v>51015217</v>
      </c>
      <c r="H3917" t="s">
        <v>2525</v>
      </c>
      <c r="K3917">
        <v>0</v>
      </c>
      <c r="M3917">
        <v>0</v>
      </c>
      <c r="O3917">
        <v>0</v>
      </c>
    </row>
    <row r="3918" spans="3:15" x14ac:dyDescent="0.25">
      <c r="C3918" t="s">
        <v>481</v>
      </c>
      <c r="D3918" t="s">
        <v>176</v>
      </c>
      <c r="E3918">
        <v>51015317</v>
      </c>
      <c r="H3918" t="s">
        <v>775</v>
      </c>
      <c r="K3918">
        <v>0</v>
      </c>
      <c r="M3918">
        <v>0</v>
      </c>
      <c r="O3918">
        <v>0</v>
      </c>
    </row>
    <row r="3919" spans="3:15" x14ac:dyDescent="0.25">
      <c r="C3919" t="s">
        <v>481</v>
      </c>
      <c r="D3919" t="s">
        <v>176</v>
      </c>
      <c r="E3919">
        <v>51015417</v>
      </c>
      <c r="H3919" t="s">
        <v>776</v>
      </c>
      <c r="K3919">
        <v>0</v>
      </c>
      <c r="M3919">
        <v>0</v>
      </c>
      <c r="O3919">
        <v>0</v>
      </c>
    </row>
    <row r="3920" spans="3:15" x14ac:dyDescent="0.25">
      <c r="C3920" t="s">
        <v>481</v>
      </c>
      <c r="D3920" t="s">
        <v>176</v>
      </c>
      <c r="E3920">
        <v>51015517</v>
      </c>
      <c r="H3920" t="s">
        <v>2526</v>
      </c>
      <c r="K3920">
        <v>0</v>
      </c>
      <c r="M3920">
        <v>0</v>
      </c>
      <c r="O3920">
        <v>0</v>
      </c>
    </row>
    <row r="3921" spans="3:15" x14ac:dyDescent="0.25">
      <c r="C3921" t="s">
        <v>481</v>
      </c>
      <c r="D3921" t="s">
        <v>176</v>
      </c>
      <c r="E3921">
        <v>51015617</v>
      </c>
      <c r="H3921" t="s">
        <v>743</v>
      </c>
      <c r="K3921">
        <v>0</v>
      </c>
      <c r="M3921">
        <v>0</v>
      </c>
      <c r="O3921">
        <v>0</v>
      </c>
    </row>
    <row r="3922" spans="3:15" x14ac:dyDescent="0.25">
      <c r="C3922" t="s">
        <v>481</v>
      </c>
      <c r="D3922" t="s">
        <v>176</v>
      </c>
      <c r="E3922">
        <v>51020017</v>
      </c>
      <c r="H3922" t="s">
        <v>784</v>
      </c>
      <c r="K3922">
        <v>0</v>
      </c>
      <c r="M3922">
        <v>0</v>
      </c>
      <c r="O3922">
        <v>0</v>
      </c>
    </row>
    <row r="3923" spans="3:15" x14ac:dyDescent="0.25">
      <c r="C3923" t="s">
        <v>481</v>
      </c>
      <c r="D3923" t="s">
        <v>176</v>
      </c>
      <c r="E3923">
        <v>51020217</v>
      </c>
      <c r="H3923" t="s">
        <v>1728</v>
      </c>
      <c r="K3923">
        <v>0</v>
      </c>
      <c r="M3923">
        <v>0</v>
      </c>
      <c r="O3923">
        <v>0</v>
      </c>
    </row>
    <row r="3924" spans="3:15" x14ac:dyDescent="0.25">
      <c r="C3924" t="s">
        <v>481</v>
      </c>
      <c r="D3924" t="s">
        <v>176</v>
      </c>
      <c r="E3924">
        <v>51020317</v>
      </c>
      <c r="H3924" t="s">
        <v>1729</v>
      </c>
      <c r="K3924">
        <v>0</v>
      </c>
      <c r="M3924">
        <v>0</v>
      </c>
      <c r="O3924">
        <v>0</v>
      </c>
    </row>
    <row r="3925" spans="3:15" x14ac:dyDescent="0.25">
      <c r="C3925" t="s">
        <v>481</v>
      </c>
      <c r="D3925" t="s">
        <v>176</v>
      </c>
      <c r="E3925">
        <v>51020417</v>
      </c>
      <c r="H3925" t="s">
        <v>421</v>
      </c>
      <c r="K3925">
        <v>0</v>
      </c>
      <c r="M3925">
        <v>0</v>
      </c>
      <c r="O3925">
        <v>0</v>
      </c>
    </row>
    <row r="3926" spans="3:15" x14ac:dyDescent="0.25">
      <c r="C3926" t="s">
        <v>481</v>
      </c>
      <c r="D3926" t="s">
        <v>176</v>
      </c>
      <c r="E3926">
        <v>51020517</v>
      </c>
      <c r="H3926" t="s">
        <v>1730</v>
      </c>
      <c r="K3926">
        <v>0</v>
      </c>
      <c r="M3926">
        <v>0</v>
      </c>
      <c r="O3926">
        <v>0</v>
      </c>
    </row>
    <row r="3927" spans="3:15" x14ac:dyDescent="0.25">
      <c r="C3927" t="s">
        <v>481</v>
      </c>
      <c r="D3927" t="s">
        <v>176</v>
      </c>
      <c r="E3927">
        <v>51020617</v>
      </c>
      <c r="H3927" t="s">
        <v>785</v>
      </c>
      <c r="K3927">
        <v>0</v>
      </c>
      <c r="M3927">
        <v>0</v>
      </c>
      <c r="O3927">
        <v>0</v>
      </c>
    </row>
    <row r="3928" spans="3:15" x14ac:dyDescent="0.25">
      <c r="C3928" t="s">
        <v>481</v>
      </c>
      <c r="D3928" t="s">
        <v>176</v>
      </c>
      <c r="E3928">
        <v>51020717</v>
      </c>
      <c r="H3928" t="s">
        <v>786</v>
      </c>
      <c r="K3928">
        <v>0</v>
      </c>
      <c r="M3928">
        <v>0</v>
      </c>
      <c r="O3928">
        <v>0</v>
      </c>
    </row>
    <row r="3929" spans="3:15" x14ac:dyDescent="0.25">
      <c r="C3929" t="s">
        <v>481</v>
      </c>
      <c r="D3929" t="s">
        <v>176</v>
      </c>
      <c r="E3929">
        <v>51020817</v>
      </c>
      <c r="H3929" t="s">
        <v>787</v>
      </c>
      <c r="K3929">
        <v>0</v>
      </c>
      <c r="M3929">
        <v>0</v>
      </c>
      <c r="O3929">
        <v>0</v>
      </c>
    </row>
    <row r="3930" spans="3:15" x14ac:dyDescent="0.25">
      <c r="C3930" t="s">
        <v>481</v>
      </c>
      <c r="D3930" t="s">
        <v>176</v>
      </c>
      <c r="E3930">
        <v>51020917</v>
      </c>
      <c r="H3930" t="s">
        <v>788</v>
      </c>
      <c r="K3930">
        <v>0</v>
      </c>
      <c r="M3930">
        <v>0</v>
      </c>
      <c r="O3930">
        <v>0</v>
      </c>
    </row>
    <row r="3931" spans="3:15" x14ac:dyDescent="0.25">
      <c r="C3931" t="s">
        <v>481</v>
      </c>
      <c r="D3931" t="s">
        <v>176</v>
      </c>
      <c r="E3931">
        <v>51021017</v>
      </c>
      <c r="H3931" t="s">
        <v>789</v>
      </c>
      <c r="K3931">
        <v>0</v>
      </c>
      <c r="M3931">
        <v>0</v>
      </c>
      <c r="O3931">
        <v>0</v>
      </c>
    </row>
    <row r="3932" spans="3:15" x14ac:dyDescent="0.25">
      <c r="C3932" t="s">
        <v>481</v>
      </c>
      <c r="D3932" t="s">
        <v>176</v>
      </c>
      <c r="E3932">
        <v>51021117</v>
      </c>
      <c r="H3932" t="s">
        <v>2273</v>
      </c>
      <c r="K3932">
        <v>0</v>
      </c>
      <c r="M3932">
        <v>0</v>
      </c>
      <c r="O3932">
        <v>0</v>
      </c>
    </row>
    <row r="3933" spans="3:15" x14ac:dyDescent="0.25">
      <c r="C3933" t="s">
        <v>481</v>
      </c>
      <c r="D3933" t="s">
        <v>176</v>
      </c>
      <c r="E3933">
        <v>51021317</v>
      </c>
      <c r="H3933" t="s">
        <v>790</v>
      </c>
      <c r="K3933">
        <v>0</v>
      </c>
      <c r="M3933">
        <v>0</v>
      </c>
      <c r="O3933">
        <v>0</v>
      </c>
    </row>
    <row r="3934" spans="3:15" x14ac:dyDescent="0.25">
      <c r="C3934" t="s">
        <v>481</v>
      </c>
      <c r="D3934" t="s">
        <v>176</v>
      </c>
      <c r="E3934">
        <v>51021417</v>
      </c>
      <c r="H3934" t="s">
        <v>791</v>
      </c>
      <c r="K3934">
        <v>0</v>
      </c>
      <c r="M3934">
        <v>0</v>
      </c>
      <c r="O3934">
        <v>0</v>
      </c>
    </row>
    <row r="3935" spans="3:15" x14ac:dyDescent="0.25">
      <c r="C3935" t="s">
        <v>481</v>
      </c>
      <c r="D3935" t="s">
        <v>176</v>
      </c>
      <c r="E3935">
        <v>51021517</v>
      </c>
      <c r="H3935" t="s">
        <v>792</v>
      </c>
      <c r="K3935">
        <v>0</v>
      </c>
      <c r="M3935">
        <v>0</v>
      </c>
      <c r="O3935">
        <v>0</v>
      </c>
    </row>
    <row r="3936" spans="3:15" x14ac:dyDescent="0.25">
      <c r="C3936" t="s">
        <v>481</v>
      </c>
      <c r="D3936" t="s">
        <v>176</v>
      </c>
      <c r="E3936">
        <v>51021617</v>
      </c>
      <c r="H3936" t="s">
        <v>777</v>
      </c>
      <c r="K3936">
        <v>0</v>
      </c>
      <c r="M3936">
        <v>0</v>
      </c>
      <c r="O3936">
        <v>0</v>
      </c>
    </row>
    <row r="3937" spans="3:15" x14ac:dyDescent="0.25">
      <c r="C3937" t="s">
        <v>481</v>
      </c>
      <c r="D3937" t="s">
        <v>176</v>
      </c>
      <c r="E3937">
        <v>51021817</v>
      </c>
      <c r="H3937" t="s">
        <v>793</v>
      </c>
      <c r="K3937">
        <v>0</v>
      </c>
      <c r="M3937">
        <v>0</v>
      </c>
      <c r="O3937">
        <v>0</v>
      </c>
    </row>
    <row r="3938" spans="3:15" x14ac:dyDescent="0.25">
      <c r="C3938" t="s">
        <v>481</v>
      </c>
      <c r="D3938" t="s">
        <v>176</v>
      </c>
      <c r="E3938">
        <v>51021917</v>
      </c>
      <c r="H3938" t="s">
        <v>794</v>
      </c>
      <c r="K3938">
        <v>0</v>
      </c>
      <c r="M3938">
        <v>0</v>
      </c>
      <c r="O3938">
        <v>0</v>
      </c>
    </row>
    <row r="3939" spans="3:15" x14ac:dyDescent="0.25">
      <c r="C3939" t="s">
        <v>481</v>
      </c>
      <c r="D3939" t="s">
        <v>176</v>
      </c>
      <c r="E3939">
        <v>51022017</v>
      </c>
      <c r="H3939" t="s">
        <v>778</v>
      </c>
      <c r="K3939">
        <v>0</v>
      </c>
      <c r="M3939">
        <v>0</v>
      </c>
      <c r="O3939">
        <v>0</v>
      </c>
    </row>
    <row r="3940" spans="3:15" x14ac:dyDescent="0.25">
      <c r="C3940" t="s">
        <v>481</v>
      </c>
      <c r="D3940" t="s">
        <v>176</v>
      </c>
      <c r="E3940">
        <v>51022117</v>
      </c>
      <c r="H3940" t="s">
        <v>779</v>
      </c>
      <c r="K3940">
        <v>0</v>
      </c>
      <c r="M3940">
        <v>0</v>
      </c>
      <c r="O3940">
        <v>0</v>
      </c>
    </row>
    <row r="3941" spans="3:15" x14ac:dyDescent="0.25">
      <c r="C3941" t="s">
        <v>481</v>
      </c>
      <c r="D3941" t="s">
        <v>176</v>
      </c>
      <c r="E3941">
        <v>51022317</v>
      </c>
      <c r="H3941" t="s">
        <v>835</v>
      </c>
      <c r="K3941">
        <v>0</v>
      </c>
      <c r="M3941">
        <v>0</v>
      </c>
      <c r="O3941">
        <v>0</v>
      </c>
    </row>
    <row r="3942" spans="3:15" x14ac:dyDescent="0.25">
      <c r="C3942" t="s">
        <v>481</v>
      </c>
      <c r="D3942" t="s">
        <v>176</v>
      </c>
      <c r="E3942">
        <v>51030017</v>
      </c>
      <c r="H3942" t="s">
        <v>795</v>
      </c>
      <c r="K3942">
        <v>0</v>
      </c>
      <c r="M3942">
        <v>0</v>
      </c>
      <c r="O3942">
        <v>0</v>
      </c>
    </row>
    <row r="3943" spans="3:15" x14ac:dyDescent="0.25">
      <c r="C3943" t="s">
        <v>481</v>
      </c>
      <c r="D3943" t="s">
        <v>176</v>
      </c>
      <c r="E3943">
        <v>51030117</v>
      </c>
      <c r="H3943" t="s">
        <v>795</v>
      </c>
      <c r="K3943">
        <v>0</v>
      </c>
      <c r="M3943">
        <v>0</v>
      </c>
      <c r="O3943">
        <v>0</v>
      </c>
    </row>
    <row r="3944" spans="3:15" x14ac:dyDescent="0.25">
      <c r="C3944" t="s">
        <v>481</v>
      </c>
      <c r="D3944" t="s">
        <v>176</v>
      </c>
      <c r="E3944">
        <v>51030217</v>
      </c>
      <c r="H3944" t="s">
        <v>836</v>
      </c>
      <c r="K3944">
        <v>0</v>
      </c>
      <c r="M3944">
        <v>0</v>
      </c>
      <c r="O3944">
        <v>0</v>
      </c>
    </row>
    <row r="3945" spans="3:15" x14ac:dyDescent="0.25">
      <c r="C3945" t="s">
        <v>481</v>
      </c>
      <c r="D3945" t="s">
        <v>176</v>
      </c>
      <c r="E3945">
        <v>51030317</v>
      </c>
      <c r="H3945" t="s">
        <v>837</v>
      </c>
      <c r="K3945">
        <v>0</v>
      </c>
      <c r="M3945">
        <v>0</v>
      </c>
      <c r="O3945">
        <v>0</v>
      </c>
    </row>
    <row r="3946" spans="3:15" x14ac:dyDescent="0.25">
      <c r="C3946" t="s">
        <v>481</v>
      </c>
      <c r="D3946" t="s">
        <v>176</v>
      </c>
      <c r="E3946">
        <v>51030417</v>
      </c>
      <c r="H3946" t="s">
        <v>838</v>
      </c>
      <c r="K3946">
        <v>0</v>
      </c>
      <c r="M3946">
        <v>0</v>
      </c>
      <c r="O3946">
        <v>0</v>
      </c>
    </row>
    <row r="3947" spans="3:15" x14ac:dyDescent="0.25">
      <c r="C3947" t="s">
        <v>481</v>
      </c>
      <c r="D3947" t="s">
        <v>176</v>
      </c>
      <c r="E3947">
        <v>51030517</v>
      </c>
      <c r="H3947" t="s">
        <v>838</v>
      </c>
      <c r="K3947">
        <v>0</v>
      </c>
      <c r="M3947">
        <v>0</v>
      </c>
      <c r="O3947">
        <v>0</v>
      </c>
    </row>
    <row r="3948" spans="3:15" x14ac:dyDescent="0.25">
      <c r="C3948" t="s">
        <v>481</v>
      </c>
      <c r="D3948" t="s">
        <v>176</v>
      </c>
      <c r="E3948">
        <v>51040017</v>
      </c>
      <c r="H3948" t="s">
        <v>1732</v>
      </c>
      <c r="K3948">
        <v>0</v>
      </c>
      <c r="M3948">
        <v>0</v>
      </c>
      <c r="O3948">
        <v>0</v>
      </c>
    </row>
    <row r="3949" spans="3:15" x14ac:dyDescent="0.25">
      <c r="C3949" t="s">
        <v>481</v>
      </c>
      <c r="D3949" t="s">
        <v>176</v>
      </c>
      <c r="E3949">
        <v>51040117</v>
      </c>
      <c r="H3949" t="s">
        <v>796</v>
      </c>
      <c r="K3949">
        <v>0</v>
      </c>
      <c r="M3949">
        <v>0</v>
      </c>
      <c r="O3949">
        <v>0</v>
      </c>
    </row>
    <row r="3950" spans="3:15" x14ac:dyDescent="0.25">
      <c r="C3950" t="s">
        <v>481</v>
      </c>
      <c r="D3950" t="s">
        <v>176</v>
      </c>
      <c r="E3950">
        <v>51040217</v>
      </c>
      <c r="H3950" t="s">
        <v>797</v>
      </c>
      <c r="K3950">
        <v>0</v>
      </c>
      <c r="M3950">
        <v>0</v>
      </c>
      <c r="O3950">
        <v>0</v>
      </c>
    </row>
    <row r="3951" spans="3:15" x14ac:dyDescent="0.25">
      <c r="C3951" t="s">
        <v>481</v>
      </c>
      <c r="D3951" t="s">
        <v>176</v>
      </c>
      <c r="E3951">
        <v>51040317</v>
      </c>
      <c r="H3951" t="s">
        <v>798</v>
      </c>
      <c r="K3951">
        <v>0</v>
      </c>
      <c r="M3951">
        <v>0</v>
      </c>
      <c r="O3951">
        <v>0</v>
      </c>
    </row>
    <row r="3952" spans="3:15" x14ac:dyDescent="0.25">
      <c r="C3952" t="s">
        <v>481</v>
      </c>
      <c r="D3952" t="s">
        <v>176</v>
      </c>
      <c r="E3952">
        <v>51040417</v>
      </c>
      <c r="H3952" t="s">
        <v>799</v>
      </c>
      <c r="K3952">
        <v>0</v>
      </c>
      <c r="M3952">
        <v>0</v>
      </c>
      <c r="O3952">
        <v>0</v>
      </c>
    </row>
    <row r="3953" spans="3:15" x14ac:dyDescent="0.25">
      <c r="C3953" t="s">
        <v>481</v>
      </c>
      <c r="D3953" t="s">
        <v>176</v>
      </c>
      <c r="E3953">
        <v>51040517</v>
      </c>
      <c r="H3953" t="s">
        <v>800</v>
      </c>
      <c r="K3953">
        <v>0</v>
      </c>
      <c r="M3953">
        <v>0</v>
      </c>
      <c r="O3953">
        <v>0</v>
      </c>
    </row>
    <row r="3954" spans="3:15" x14ac:dyDescent="0.25">
      <c r="C3954" t="s">
        <v>481</v>
      </c>
      <c r="D3954" t="s">
        <v>176</v>
      </c>
      <c r="E3954">
        <v>51040617</v>
      </c>
      <c r="H3954" t="s">
        <v>1733</v>
      </c>
      <c r="K3954">
        <v>0</v>
      </c>
      <c r="M3954">
        <v>0</v>
      </c>
      <c r="O3954">
        <v>0</v>
      </c>
    </row>
    <row r="3955" spans="3:15" x14ac:dyDescent="0.25">
      <c r="C3955" t="s">
        <v>481</v>
      </c>
      <c r="D3955" t="s">
        <v>176</v>
      </c>
      <c r="E3955">
        <v>51040717</v>
      </c>
      <c r="H3955" t="s">
        <v>428</v>
      </c>
      <c r="K3955">
        <v>0</v>
      </c>
      <c r="M3955">
        <v>0</v>
      </c>
      <c r="O3955">
        <v>0</v>
      </c>
    </row>
    <row r="3956" spans="3:15" x14ac:dyDescent="0.25">
      <c r="C3956" t="s">
        <v>481</v>
      </c>
      <c r="D3956" t="s">
        <v>176</v>
      </c>
      <c r="E3956">
        <v>51050017</v>
      </c>
      <c r="H3956" t="s">
        <v>801</v>
      </c>
      <c r="K3956">
        <v>0</v>
      </c>
      <c r="M3956">
        <v>0</v>
      </c>
      <c r="O3956">
        <v>0</v>
      </c>
    </row>
    <row r="3957" spans="3:15" x14ac:dyDescent="0.25">
      <c r="C3957" t="s">
        <v>481</v>
      </c>
      <c r="D3957" t="s">
        <v>176</v>
      </c>
      <c r="E3957">
        <v>51050117</v>
      </c>
      <c r="H3957" t="s">
        <v>1734</v>
      </c>
      <c r="K3957">
        <v>0</v>
      </c>
      <c r="M3957">
        <v>0</v>
      </c>
      <c r="O3957">
        <v>0</v>
      </c>
    </row>
    <row r="3958" spans="3:15" x14ac:dyDescent="0.25">
      <c r="C3958" t="s">
        <v>481</v>
      </c>
      <c r="D3958" t="s">
        <v>176</v>
      </c>
      <c r="E3958">
        <v>51050217</v>
      </c>
      <c r="H3958" t="s">
        <v>802</v>
      </c>
      <c r="K3958">
        <v>0</v>
      </c>
      <c r="M3958">
        <v>0</v>
      </c>
      <c r="O3958">
        <v>0</v>
      </c>
    </row>
    <row r="3959" spans="3:15" x14ac:dyDescent="0.25">
      <c r="C3959" t="s">
        <v>481</v>
      </c>
      <c r="D3959" t="s">
        <v>176</v>
      </c>
      <c r="E3959">
        <v>51050417</v>
      </c>
      <c r="H3959" t="s">
        <v>1736</v>
      </c>
      <c r="K3959">
        <v>0</v>
      </c>
      <c r="M3959">
        <v>0</v>
      </c>
      <c r="O3959">
        <v>0</v>
      </c>
    </row>
    <row r="3960" spans="3:15" x14ac:dyDescent="0.25">
      <c r="C3960" t="s">
        <v>481</v>
      </c>
      <c r="D3960" t="s">
        <v>176</v>
      </c>
      <c r="E3960">
        <v>51050517</v>
      </c>
      <c r="H3960" t="s">
        <v>1817</v>
      </c>
      <c r="K3960">
        <v>0</v>
      </c>
      <c r="M3960">
        <v>0</v>
      </c>
      <c r="O3960">
        <v>0</v>
      </c>
    </row>
    <row r="3961" spans="3:15" x14ac:dyDescent="0.25">
      <c r="C3961" t="s">
        <v>481</v>
      </c>
      <c r="D3961" t="s">
        <v>176</v>
      </c>
      <c r="E3961">
        <v>51050617</v>
      </c>
      <c r="H3961" t="s">
        <v>1737</v>
      </c>
      <c r="K3961">
        <v>0</v>
      </c>
      <c r="M3961">
        <v>0</v>
      </c>
      <c r="O3961">
        <v>0</v>
      </c>
    </row>
    <row r="3962" spans="3:15" x14ac:dyDescent="0.25">
      <c r="C3962" t="s">
        <v>481</v>
      </c>
      <c r="D3962" t="s">
        <v>176</v>
      </c>
      <c r="E3962">
        <v>51050717</v>
      </c>
      <c r="H3962" t="s">
        <v>2527</v>
      </c>
      <c r="K3962">
        <v>0</v>
      </c>
      <c r="M3962">
        <v>0</v>
      </c>
      <c r="O3962">
        <v>0</v>
      </c>
    </row>
    <row r="3963" spans="3:15" x14ac:dyDescent="0.25">
      <c r="C3963" t="s">
        <v>481</v>
      </c>
      <c r="D3963" t="s">
        <v>176</v>
      </c>
      <c r="E3963">
        <v>51050817</v>
      </c>
      <c r="H3963" t="s">
        <v>804</v>
      </c>
      <c r="K3963">
        <v>0</v>
      </c>
      <c r="M3963">
        <v>0</v>
      </c>
      <c r="O3963">
        <v>0</v>
      </c>
    </row>
    <row r="3964" spans="3:15" x14ac:dyDescent="0.25">
      <c r="C3964" t="s">
        <v>481</v>
      </c>
      <c r="D3964" t="s">
        <v>176</v>
      </c>
      <c r="E3964">
        <v>51050917</v>
      </c>
      <c r="H3964" t="s">
        <v>839</v>
      </c>
      <c r="K3964">
        <v>0</v>
      </c>
      <c r="M3964">
        <v>0</v>
      </c>
      <c r="O3964">
        <v>0</v>
      </c>
    </row>
    <row r="3965" spans="3:15" x14ac:dyDescent="0.25">
      <c r="C3965" t="s">
        <v>481</v>
      </c>
      <c r="D3965" t="s">
        <v>176</v>
      </c>
      <c r="E3965">
        <v>51051017</v>
      </c>
      <c r="H3965" t="s">
        <v>430</v>
      </c>
      <c r="K3965">
        <v>0</v>
      </c>
      <c r="M3965">
        <v>0</v>
      </c>
      <c r="O3965">
        <v>0</v>
      </c>
    </row>
    <row r="3966" spans="3:15" x14ac:dyDescent="0.25">
      <c r="C3966" t="s">
        <v>481</v>
      </c>
      <c r="D3966" t="s">
        <v>176</v>
      </c>
      <c r="E3966">
        <v>51051117</v>
      </c>
      <c r="H3966" t="s">
        <v>2528</v>
      </c>
      <c r="K3966">
        <v>0</v>
      </c>
      <c r="M3966">
        <v>0</v>
      </c>
      <c r="O3966">
        <v>0</v>
      </c>
    </row>
    <row r="3967" spans="3:15" x14ac:dyDescent="0.25">
      <c r="C3967" t="s">
        <v>481</v>
      </c>
      <c r="D3967" t="s">
        <v>176</v>
      </c>
      <c r="E3967">
        <v>51051217</v>
      </c>
      <c r="H3967" t="s">
        <v>841</v>
      </c>
      <c r="K3967">
        <v>0</v>
      </c>
      <c r="M3967">
        <v>0</v>
      </c>
      <c r="O3967">
        <v>0</v>
      </c>
    </row>
    <row r="3968" spans="3:15" x14ac:dyDescent="0.25">
      <c r="C3968" t="s">
        <v>481</v>
      </c>
      <c r="D3968" t="s">
        <v>176</v>
      </c>
      <c r="E3968">
        <v>51060017</v>
      </c>
      <c r="H3968" t="s">
        <v>805</v>
      </c>
      <c r="K3968">
        <v>0</v>
      </c>
      <c r="M3968">
        <v>0</v>
      </c>
      <c r="O3968">
        <v>0</v>
      </c>
    </row>
    <row r="3969" spans="3:15" x14ac:dyDescent="0.25">
      <c r="C3969" t="s">
        <v>481</v>
      </c>
      <c r="D3969" t="s">
        <v>176</v>
      </c>
      <c r="E3969">
        <v>51060117</v>
      </c>
      <c r="H3969" t="s">
        <v>2529</v>
      </c>
      <c r="K3969">
        <v>0</v>
      </c>
      <c r="M3969">
        <v>0</v>
      </c>
      <c r="O3969">
        <v>0</v>
      </c>
    </row>
    <row r="3970" spans="3:15" x14ac:dyDescent="0.25">
      <c r="C3970" t="s">
        <v>481</v>
      </c>
      <c r="D3970" t="s">
        <v>176</v>
      </c>
      <c r="E3970">
        <v>51060317</v>
      </c>
      <c r="H3970" t="s">
        <v>1739</v>
      </c>
      <c r="K3970">
        <v>0</v>
      </c>
      <c r="M3970">
        <v>0</v>
      </c>
      <c r="O3970">
        <v>0</v>
      </c>
    </row>
    <row r="3971" spans="3:15" x14ac:dyDescent="0.25">
      <c r="C3971" t="s">
        <v>481</v>
      </c>
      <c r="D3971" t="s">
        <v>176</v>
      </c>
      <c r="E3971">
        <v>51060417</v>
      </c>
      <c r="H3971" t="s">
        <v>422</v>
      </c>
      <c r="K3971">
        <v>0</v>
      </c>
      <c r="M3971">
        <v>0</v>
      </c>
      <c r="O3971">
        <v>0</v>
      </c>
    </row>
    <row r="3972" spans="3:15" x14ac:dyDescent="0.25">
      <c r="C3972" t="s">
        <v>481</v>
      </c>
      <c r="D3972" t="s">
        <v>176</v>
      </c>
      <c r="E3972">
        <v>51060517</v>
      </c>
      <c r="H3972" t="s">
        <v>807</v>
      </c>
      <c r="K3972">
        <v>0</v>
      </c>
      <c r="M3972">
        <v>0</v>
      </c>
      <c r="O3972">
        <v>0</v>
      </c>
    </row>
    <row r="3973" spans="3:15" x14ac:dyDescent="0.25">
      <c r="C3973" t="s">
        <v>481</v>
      </c>
      <c r="D3973" t="s">
        <v>176</v>
      </c>
      <c r="E3973">
        <v>51060717</v>
      </c>
      <c r="H3973" t="s">
        <v>847</v>
      </c>
      <c r="K3973">
        <v>0</v>
      </c>
      <c r="M3973">
        <v>0</v>
      </c>
      <c r="O3973">
        <v>0</v>
      </c>
    </row>
    <row r="3974" spans="3:15" x14ac:dyDescent="0.25">
      <c r="C3974" t="s">
        <v>481</v>
      </c>
      <c r="D3974" t="s">
        <v>176</v>
      </c>
      <c r="E3974">
        <v>51060817</v>
      </c>
      <c r="H3974" t="s">
        <v>2275</v>
      </c>
      <c r="K3974">
        <v>0</v>
      </c>
      <c r="M3974">
        <v>0</v>
      </c>
      <c r="O3974">
        <v>0</v>
      </c>
    </row>
    <row r="3975" spans="3:15" x14ac:dyDescent="0.25">
      <c r="C3975" t="s">
        <v>481</v>
      </c>
      <c r="D3975" t="s">
        <v>176</v>
      </c>
      <c r="E3975">
        <v>51060917</v>
      </c>
      <c r="H3975" t="s">
        <v>808</v>
      </c>
      <c r="K3975">
        <v>0</v>
      </c>
      <c r="M3975">
        <v>0</v>
      </c>
      <c r="O3975">
        <v>0</v>
      </c>
    </row>
    <row r="3976" spans="3:15" x14ac:dyDescent="0.25">
      <c r="C3976" t="s">
        <v>481</v>
      </c>
      <c r="D3976" t="s">
        <v>176</v>
      </c>
      <c r="E3976">
        <v>51061017</v>
      </c>
      <c r="H3976" t="s">
        <v>809</v>
      </c>
      <c r="K3976">
        <v>0</v>
      </c>
      <c r="M3976">
        <v>0</v>
      </c>
      <c r="O3976">
        <v>0</v>
      </c>
    </row>
    <row r="3977" spans="3:15" x14ac:dyDescent="0.25">
      <c r="C3977" t="s">
        <v>481</v>
      </c>
      <c r="D3977" t="s">
        <v>176</v>
      </c>
      <c r="E3977">
        <v>51061117</v>
      </c>
      <c r="H3977" t="s">
        <v>2284</v>
      </c>
      <c r="K3977">
        <v>0</v>
      </c>
      <c r="M3977">
        <v>0</v>
      </c>
      <c r="O3977">
        <v>0</v>
      </c>
    </row>
    <row r="3978" spans="3:15" x14ac:dyDescent="0.25">
      <c r="C3978" t="s">
        <v>481</v>
      </c>
      <c r="D3978" t="s">
        <v>176</v>
      </c>
      <c r="E3978">
        <v>51061217</v>
      </c>
      <c r="H3978" t="s">
        <v>2530</v>
      </c>
      <c r="K3978">
        <v>0</v>
      </c>
      <c r="M3978">
        <v>0</v>
      </c>
      <c r="O3978">
        <v>0</v>
      </c>
    </row>
    <row r="3979" spans="3:15" x14ac:dyDescent="0.25">
      <c r="C3979" t="s">
        <v>481</v>
      </c>
      <c r="D3979" t="s">
        <v>176</v>
      </c>
      <c r="E3979">
        <v>51061317</v>
      </c>
      <c r="H3979" t="s">
        <v>842</v>
      </c>
      <c r="K3979">
        <v>0</v>
      </c>
      <c r="M3979">
        <v>0</v>
      </c>
      <c r="O3979">
        <v>0</v>
      </c>
    </row>
    <row r="3980" spans="3:15" x14ac:dyDescent="0.25">
      <c r="C3980" t="s">
        <v>481</v>
      </c>
      <c r="D3980" t="s">
        <v>176</v>
      </c>
      <c r="E3980">
        <v>51070017</v>
      </c>
      <c r="H3980" t="s">
        <v>810</v>
      </c>
      <c r="K3980">
        <v>0</v>
      </c>
      <c r="M3980">
        <v>0</v>
      </c>
      <c r="O3980">
        <v>0</v>
      </c>
    </row>
    <row r="3981" spans="3:15" x14ac:dyDescent="0.25">
      <c r="C3981" t="s">
        <v>481</v>
      </c>
      <c r="D3981" t="s">
        <v>176</v>
      </c>
      <c r="E3981">
        <v>51070217</v>
      </c>
      <c r="H3981" t="s">
        <v>811</v>
      </c>
      <c r="K3981">
        <v>0</v>
      </c>
      <c r="M3981">
        <v>0</v>
      </c>
      <c r="O3981">
        <v>0</v>
      </c>
    </row>
    <row r="3982" spans="3:15" x14ac:dyDescent="0.25">
      <c r="C3982" t="s">
        <v>481</v>
      </c>
      <c r="D3982" t="s">
        <v>176</v>
      </c>
      <c r="E3982">
        <v>51070317</v>
      </c>
      <c r="H3982" t="s">
        <v>812</v>
      </c>
      <c r="K3982">
        <v>0</v>
      </c>
      <c r="M3982">
        <v>0</v>
      </c>
      <c r="O3982">
        <v>0</v>
      </c>
    </row>
    <row r="3983" spans="3:15" x14ac:dyDescent="0.25">
      <c r="C3983" t="s">
        <v>481</v>
      </c>
      <c r="D3983" t="s">
        <v>176</v>
      </c>
      <c r="E3983">
        <v>51070417</v>
      </c>
      <c r="H3983" t="s">
        <v>813</v>
      </c>
      <c r="K3983">
        <v>0</v>
      </c>
      <c r="M3983">
        <v>0</v>
      </c>
      <c r="O3983">
        <v>0</v>
      </c>
    </row>
    <row r="3984" spans="3:15" x14ac:dyDescent="0.25">
      <c r="C3984" t="s">
        <v>481</v>
      </c>
      <c r="D3984" t="s">
        <v>176</v>
      </c>
      <c r="E3984">
        <v>51070517</v>
      </c>
      <c r="H3984" t="s">
        <v>814</v>
      </c>
      <c r="K3984">
        <v>0</v>
      </c>
      <c r="M3984">
        <v>0</v>
      </c>
      <c r="O3984">
        <v>0</v>
      </c>
    </row>
    <row r="3985" spans="3:15" x14ac:dyDescent="0.25">
      <c r="C3985" t="s">
        <v>481</v>
      </c>
      <c r="D3985" t="s">
        <v>176</v>
      </c>
      <c r="E3985">
        <v>51080017</v>
      </c>
      <c r="H3985" t="s">
        <v>815</v>
      </c>
      <c r="K3985">
        <v>0</v>
      </c>
      <c r="M3985">
        <v>0</v>
      </c>
      <c r="O3985">
        <v>0</v>
      </c>
    </row>
    <row r="3986" spans="3:15" x14ac:dyDescent="0.25">
      <c r="C3986" t="s">
        <v>481</v>
      </c>
      <c r="D3986" t="s">
        <v>176</v>
      </c>
      <c r="E3986">
        <v>51080117</v>
      </c>
      <c r="H3986" t="s">
        <v>816</v>
      </c>
      <c r="K3986">
        <v>0</v>
      </c>
      <c r="M3986">
        <v>0</v>
      </c>
      <c r="O3986">
        <v>0</v>
      </c>
    </row>
    <row r="3987" spans="3:15" x14ac:dyDescent="0.25">
      <c r="C3987" t="s">
        <v>481</v>
      </c>
      <c r="D3987" t="s">
        <v>176</v>
      </c>
      <c r="E3987">
        <v>51080217</v>
      </c>
      <c r="H3987" t="s">
        <v>817</v>
      </c>
      <c r="K3987">
        <v>0</v>
      </c>
      <c r="M3987">
        <v>0</v>
      </c>
      <c r="O3987">
        <v>0</v>
      </c>
    </row>
    <row r="3988" spans="3:15" x14ac:dyDescent="0.25">
      <c r="C3988" t="s">
        <v>481</v>
      </c>
      <c r="D3988" t="s">
        <v>176</v>
      </c>
      <c r="E3988">
        <v>51080317</v>
      </c>
      <c r="H3988" t="s">
        <v>818</v>
      </c>
      <c r="K3988">
        <v>0</v>
      </c>
      <c r="M3988">
        <v>0</v>
      </c>
      <c r="O3988">
        <v>0</v>
      </c>
    </row>
    <row r="3989" spans="3:15" x14ac:dyDescent="0.25">
      <c r="C3989" t="s">
        <v>481</v>
      </c>
      <c r="D3989" t="s">
        <v>176</v>
      </c>
      <c r="E3989">
        <v>51087017</v>
      </c>
      <c r="H3989" t="s">
        <v>819</v>
      </c>
      <c r="K3989">
        <v>0</v>
      </c>
      <c r="M3989">
        <v>0</v>
      </c>
      <c r="O3989">
        <v>0</v>
      </c>
    </row>
    <row r="3990" spans="3:15" x14ac:dyDescent="0.25">
      <c r="C3990" t="s">
        <v>481</v>
      </c>
      <c r="D3990" t="s">
        <v>176</v>
      </c>
      <c r="E3990">
        <v>51087117</v>
      </c>
      <c r="H3990" t="s">
        <v>1746</v>
      </c>
      <c r="K3990">
        <v>0</v>
      </c>
      <c r="M3990">
        <v>0</v>
      </c>
      <c r="O3990">
        <v>0</v>
      </c>
    </row>
    <row r="3991" spans="3:15" x14ac:dyDescent="0.25">
      <c r="C3991" t="s">
        <v>481</v>
      </c>
      <c r="D3991" t="s">
        <v>176</v>
      </c>
      <c r="E3991">
        <v>51090017</v>
      </c>
      <c r="H3991" t="s">
        <v>821</v>
      </c>
      <c r="K3991">
        <v>0</v>
      </c>
      <c r="M3991">
        <v>0</v>
      </c>
      <c r="O3991">
        <v>0</v>
      </c>
    </row>
    <row r="3992" spans="3:15" x14ac:dyDescent="0.25">
      <c r="C3992" t="s">
        <v>481</v>
      </c>
      <c r="D3992" t="s">
        <v>176</v>
      </c>
      <c r="E3992">
        <v>51090117</v>
      </c>
      <c r="H3992" t="s">
        <v>822</v>
      </c>
      <c r="K3992">
        <v>0</v>
      </c>
      <c r="M3992">
        <v>0</v>
      </c>
      <c r="O3992">
        <v>0</v>
      </c>
    </row>
    <row r="3993" spans="3:15" x14ac:dyDescent="0.25">
      <c r="C3993" t="s">
        <v>481</v>
      </c>
      <c r="D3993" t="s">
        <v>176</v>
      </c>
      <c r="E3993">
        <v>51090217</v>
      </c>
      <c r="H3993" t="s">
        <v>823</v>
      </c>
      <c r="K3993">
        <v>0</v>
      </c>
      <c r="M3993">
        <v>0</v>
      </c>
      <c r="O3993">
        <v>0</v>
      </c>
    </row>
    <row r="3994" spans="3:15" x14ac:dyDescent="0.25">
      <c r="C3994" t="s">
        <v>481</v>
      </c>
      <c r="D3994" t="s">
        <v>176</v>
      </c>
      <c r="E3994">
        <v>51110017</v>
      </c>
      <c r="H3994" t="s">
        <v>2531</v>
      </c>
      <c r="K3994">
        <v>0</v>
      </c>
      <c r="M3994">
        <v>0</v>
      </c>
      <c r="O3994">
        <v>0</v>
      </c>
    </row>
    <row r="3995" spans="3:15" x14ac:dyDescent="0.25">
      <c r="C3995" t="s">
        <v>481</v>
      </c>
      <c r="D3995" t="s">
        <v>176</v>
      </c>
      <c r="E3995">
        <v>51110117</v>
      </c>
      <c r="H3995" t="s">
        <v>2532</v>
      </c>
      <c r="K3995">
        <v>0</v>
      </c>
      <c r="M3995">
        <v>0</v>
      </c>
      <c r="O3995">
        <v>0</v>
      </c>
    </row>
    <row r="3996" spans="3:15" x14ac:dyDescent="0.25">
      <c r="C3996" t="s">
        <v>481</v>
      </c>
      <c r="D3996" t="s">
        <v>176</v>
      </c>
      <c r="E3996">
        <v>51110217</v>
      </c>
      <c r="H3996" t="s">
        <v>2533</v>
      </c>
      <c r="K3996">
        <v>0</v>
      </c>
      <c r="M3996">
        <v>0</v>
      </c>
      <c r="O3996">
        <v>0</v>
      </c>
    </row>
    <row r="3997" spans="3:15" x14ac:dyDescent="0.25">
      <c r="C3997" t="s">
        <v>481</v>
      </c>
      <c r="D3997" t="s">
        <v>176</v>
      </c>
      <c r="E3997">
        <v>51110417</v>
      </c>
      <c r="H3997" t="s">
        <v>2534</v>
      </c>
      <c r="K3997">
        <v>0</v>
      </c>
      <c r="M3997">
        <v>0</v>
      </c>
      <c r="O3997">
        <v>0</v>
      </c>
    </row>
    <row r="3998" spans="3:15" x14ac:dyDescent="0.25">
      <c r="C3998" t="s">
        <v>481</v>
      </c>
      <c r="D3998" t="s">
        <v>176</v>
      </c>
      <c r="E3998">
        <v>51110517</v>
      </c>
      <c r="H3998" t="s">
        <v>1741</v>
      </c>
      <c r="K3998">
        <v>0</v>
      </c>
      <c r="M3998">
        <v>0</v>
      </c>
      <c r="O3998">
        <v>0</v>
      </c>
    </row>
    <row r="3999" spans="3:15" x14ac:dyDescent="0.25">
      <c r="C3999" t="s">
        <v>481</v>
      </c>
      <c r="D3999" t="s">
        <v>176</v>
      </c>
      <c r="E3999">
        <v>51110817</v>
      </c>
      <c r="H3999" t="s">
        <v>2535</v>
      </c>
      <c r="K3999">
        <v>0</v>
      </c>
      <c r="M3999">
        <v>0</v>
      </c>
      <c r="O3999">
        <v>0</v>
      </c>
    </row>
    <row r="4000" spans="3:15" x14ac:dyDescent="0.25">
      <c r="C4000" t="s">
        <v>481</v>
      </c>
      <c r="D4000" t="s">
        <v>176</v>
      </c>
      <c r="E4000">
        <v>51120017</v>
      </c>
      <c r="H4000" t="s">
        <v>423</v>
      </c>
      <c r="K4000">
        <v>0</v>
      </c>
      <c r="M4000">
        <v>0</v>
      </c>
      <c r="O4000">
        <v>0</v>
      </c>
    </row>
    <row r="4001" spans="3:15" x14ac:dyDescent="0.25">
      <c r="C4001" t="s">
        <v>481</v>
      </c>
      <c r="D4001" t="s">
        <v>176</v>
      </c>
      <c r="E4001">
        <v>51120117</v>
      </c>
      <c r="H4001" t="s">
        <v>1744</v>
      </c>
      <c r="K4001">
        <v>0</v>
      </c>
      <c r="M4001">
        <v>0</v>
      </c>
      <c r="O4001">
        <v>0</v>
      </c>
    </row>
    <row r="4002" spans="3:15" x14ac:dyDescent="0.25">
      <c r="C4002" t="s">
        <v>481</v>
      </c>
      <c r="D4002" t="s">
        <v>176</v>
      </c>
      <c r="E4002">
        <v>51120317</v>
      </c>
      <c r="H4002" t="s">
        <v>1747</v>
      </c>
      <c r="K4002">
        <v>0</v>
      </c>
      <c r="M4002">
        <v>0</v>
      </c>
      <c r="O4002">
        <v>0</v>
      </c>
    </row>
    <row r="4003" spans="3:15" x14ac:dyDescent="0.25">
      <c r="C4003" t="s">
        <v>481</v>
      </c>
      <c r="D4003" t="s">
        <v>176</v>
      </c>
      <c r="E4003">
        <v>51120417</v>
      </c>
      <c r="H4003" t="s">
        <v>830</v>
      </c>
      <c r="K4003">
        <v>0</v>
      </c>
      <c r="M4003">
        <v>0</v>
      </c>
      <c r="O4003">
        <v>0</v>
      </c>
    </row>
    <row r="4004" spans="3:15" x14ac:dyDescent="0.25">
      <c r="C4004" t="s">
        <v>481</v>
      </c>
      <c r="D4004" t="s">
        <v>176</v>
      </c>
      <c r="E4004">
        <v>51120517</v>
      </c>
      <c r="H4004" t="s">
        <v>831</v>
      </c>
      <c r="K4004">
        <v>0</v>
      </c>
      <c r="M4004">
        <v>0</v>
      </c>
      <c r="O4004">
        <v>0</v>
      </c>
    </row>
    <row r="4005" spans="3:15" x14ac:dyDescent="0.25">
      <c r="C4005" t="s">
        <v>481</v>
      </c>
      <c r="D4005" t="s">
        <v>176</v>
      </c>
      <c r="E4005">
        <v>51120617</v>
      </c>
      <c r="H4005" t="s">
        <v>2300</v>
      </c>
      <c r="K4005">
        <v>0</v>
      </c>
      <c r="M4005">
        <v>0</v>
      </c>
      <c r="O4005">
        <v>0</v>
      </c>
    </row>
    <row r="4006" spans="3:15" x14ac:dyDescent="0.25">
      <c r="C4006" t="s">
        <v>481</v>
      </c>
      <c r="D4006" t="s">
        <v>176</v>
      </c>
      <c r="E4006">
        <v>51120717</v>
      </c>
      <c r="H4006" t="s">
        <v>1749</v>
      </c>
      <c r="K4006">
        <v>0</v>
      </c>
      <c r="M4006">
        <v>0</v>
      </c>
      <c r="O4006">
        <v>0</v>
      </c>
    </row>
    <row r="4007" spans="3:15" x14ac:dyDescent="0.25">
      <c r="C4007" t="s">
        <v>481</v>
      </c>
      <c r="D4007" t="s">
        <v>176</v>
      </c>
      <c r="E4007">
        <v>51120817</v>
      </c>
      <c r="H4007" t="s">
        <v>2277</v>
      </c>
      <c r="K4007">
        <v>0</v>
      </c>
      <c r="M4007">
        <v>0</v>
      </c>
      <c r="O4007">
        <v>0</v>
      </c>
    </row>
    <row r="4008" spans="3:15" x14ac:dyDescent="0.25">
      <c r="C4008" t="s">
        <v>481</v>
      </c>
      <c r="D4008" t="s">
        <v>176</v>
      </c>
      <c r="E4008">
        <v>51120917</v>
      </c>
      <c r="H4008" t="s">
        <v>2278</v>
      </c>
      <c r="K4008">
        <v>0</v>
      </c>
      <c r="M4008">
        <v>0</v>
      </c>
      <c r="O4008">
        <v>0</v>
      </c>
    </row>
    <row r="4009" spans="3:15" x14ac:dyDescent="0.25">
      <c r="C4009" t="s">
        <v>481</v>
      </c>
      <c r="D4009" t="s">
        <v>176</v>
      </c>
      <c r="E4009">
        <v>51130017</v>
      </c>
      <c r="H4009" t="s">
        <v>832</v>
      </c>
      <c r="K4009">
        <v>0</v>
      </c>
      <c r="M4009">
        <v>0</v>
      </c>
      <c r="O4009">
        <v>0</v>
      </c>
    </row>
    <row r="4010" spans="3:15" x14ac:dyDescent="0.25">
      <c r="C4010" t="s">
        <v>481</v>
      </c>
      <c r="D4010" t="s">
        <v>176</v>
      </c>
      <c r="E4010">
        <v>51130117</v>
      </c>
      <c r="H4010" t="s">
        <v>2536</v>
      </c>
      <c r="K4010">
        <v>0</v>
      </c>
      <c r="M4010">
        <v>0</v>
      </c>
      <c r="O4010">
        <v>0</v>
      </c>
    </row>
    <row r="4011" spans="3:15" x14ac:dyDescent="0.25">
      <c r="C4011" t="s">
        <v>481</v>
      </c>
      <c r="D4011" t="s">
        <v>176</v>
      </c>
      <c r="E4011">
        <v>51130217</v>
      </c>
      <c r="H4011" t="s">
        <v>2537</v>
      </c>
      <c r="K4011">
        <v>0</v>
      </c>
      <c r="M4011">
        <v>0</v>
      </c>
      <c r="O4011">
        <v>0</v>
      </c>
    </row>
    <row r="4012" spans="3:15" x14ac:dyDescent="0.25">
      <c r="C4012" t="s">
        <v>481</v>
      </c>
      <c r="D4012" t="s">
        <v>176</v>
      </c>
      <c r="E4012">
        <v>51131317</v>
      </c>
      <c r="H4012" t="s">
        <v>2253</v>
      </c>
      <c r="K4012">
        <v>0</v>
      </c>
      <c r="M4012">
        <v>0</v>
      </c>
      <c r="O4012">
        <v>0</v>
      </c>
    </row>
    <row r="4013" spans="3:15" x14ac:dyDescent="0.25">
      <c r="C4013" t="s">
        <v>481</v>
      </c>
      <c r="D4013" t="s">
        <v>176</v>
      </c>
      <c r="E4013">
        <v>51140117</v>
      </c>
      <c r="H4013" t="s">
        <v>2538</v>
      </c>
      <c r="K4013">
        <v>0</v>
      </c>
      <c r="M4013">
        <v>0</v>
      </c>
      <c r="O4013">
        <v>0</v>
      </c>
    </row>
    <row r="4014" spans="3:15" x14ac:dyDescent="0.25">
      <c r="C4014" t="s">
        <v>481</v>
      </c>
      <c r="D4014" t="s">
        <v>176</v>
      </c>
      <c r="E4014">
        <v>51140217</v>
      </c>
      <c r="H4014" t="s">
        <v>2539</v>
      </c>
      <c r="K4014">
        <v>0</v>
      </c>
      <c r="M4014">
        <v>0</v>
      </c>
      <c r="O4014">
        <v>0</v>
      </c>
    </row>
    <row r="4015" spans="3:15" x14ac:dyDescent="0.25">
      <c r="C4015" t="s">
        <v>481</v>
      </c>
      <c r="D4015" t="s">
        <v>176</v>
      </c>
      <c r="E4015">
        <v>51140417</v>
      </c>
      <c r="H4015" t="s">
        <v>2540</v>
      </c>
      <c r="K4015">
        <v>0</v>
      </c>
      <c r="M4015">
        <v>0</v>
      </c>
      <c r="O4015">
        <v>0</v>
      </c>
    </row>
    <row r="4016" spans="3:15" x14ac:dyDescent="0.25">
      <c r="C4016" t="s">
        <v>481</v>
      </c>
      <c r="D4016" t="s">
        <v>176</v>
      </c>
      <c r="E4016">
        <v>51140517</v>
      </c>
      <c r="H4016" t="s">
        <v>2282</v>
      </c>
      <c r="K4016">
        <v>0</v>
      </c>
      <c r="M4016">
        <v>0</v>
      </c>
      <c r="O4016">
        <v>0</v>
      </c>
    </row>
    <row r="4017" spans="3:18" x14ac:dyDescent="0.25">
      <c r="C4017" t="s">
        <v>481</v>
      </c>
      <c r="D4017" t="s">
        <v>176</v>
      </c>
      <c r="E4017">
        <v>51141017</v>
      </c>
      <c r="H4017" t="s">
        <v>2541</v>
      </c>
      <c r="K4017">
        <v>0</v>
      </c>
      <c r="M4017">
        <v>0</v>
      </c>
      <c r="O4017">
        <v>0</v>
      </c>
    </row>
    <row r="4018" spans="3:18" x14ac:dyDescent="0.25">
      <c r="C4018" t="s">
        <v>481</v>
      </c>
      <c r="D4018" t="s">
        <v>176</v>
      </c>
      <c r="E4018">
        <v>51141317</v>
      </c>
      <c r="H4018" t="s">
        <v>2542</v>
      </c>
      <c r="K4018">
        <v>0</v>
      </c>
      <c r="M4018">
        <v>0</v>
      </c>
      <c r="O4018">
        <v>0</v>
      </c>
    </row>
    <row r="4019" spans="3:18" x14ac:dyDescent="0.25">
      <c r="C4019" t="s">
        <v>481</v>
      </c>
      <c r="D4019" t="s">
        <v>176</v>
      </c>
      <c r="E4019">
        <v>51142017</v>
      </c>
      <c r="H4019" t="s">
        <v>2543</v>
      </c>
      <c r="K4019">
        <v>0</v>
      </c>
      <c r="M4019">
        <v>0</v>
      </c>
      <c r="O4019">
        <v>0</v>
      </c>
    </row>
    <row r="4020" spans="3:18" x14ac:dyDescent="0.25">
      <c r="E4020" t="s">
        <v>478</v>
      </c>
      <c r="K4020">
        <v>0</v>
      </c>
      <c r="M4020">
        <v>0</v>
      </c>
      <c r="O4020">
        <v>0</v>
      </c>
      <c r="R4020" t="s">
        <v>467</v>
      </c>
    </row>
    <row r="4021" spans="3:18" x14ac:dyDescent="0.25">
      <c r="E4021" t="s">
        <v>479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0F128-AC52-4E59-BCE0-4A30C4D480CC}">
  <sheetPr>
    <tabColor rgb="FF00B050"/>
  </sheetPr>
  <dimension ref="A1:T183"/>
  <sheetViews>
    <sheetView workbookViewId="0">
      <pane xSplit="2" ySplit="2" topLeftCell="I85" activePane="bottomRight" state="frozen"/>
      <selection pane="topRight" activeCell="C1" sqref="C1"/>
      <selection pane="bottomLeft" activeCell="A3" sqref="A3"/>
      <selection pane="bottomRight" activeCell="A104" sqref="A104:XFD104"/>
    </sheetView>
  </sheetViews>
  <sheetFormatPr defaultRowHeight="15" x14ac:dyDescent="0.25"/>
  <cols>
    <col min="1" max="1" width="13.42578125" customWidth="1"/>
    <col min="2" max="2" width="41.28515625" bestFit="1" customWidth="1"/>
    <col min="3" max="3" width="14.85546875" bestFit="1" customWidth="1"/>
    <col min="4" max="4" width="12.7109375" bestFit="1" customWidth="1"/>
    <col min="5" max="5" width="13.85546875" bestFit="1" customWidth="1"/>
    <col min="6" max="6" width="7.28515625" bestFit="1" customWidth="1"/>
    <col min="7" max="7" width="14.85546875" bestFit="1" customWidth="1"/>
    <col min="8" max="8" width="13.85546875" bestFit="1" customWidth="1"/>
    <col min="9" max="9" width="9.28515625" bestFit="1" customWidth="1"/>
    <col min="10" max="10" width="12.7109375" bestFit="1" customWidth="1"/>
    <col min="11" max="11" width="7.28515625" bestFit="1" customWidth="1"/>
    <col min="12" max="12" width="13.85546875" bestFit="1" customWidth="1"/>
    <col min="13" max="13" width="14.85546875" bestFit="1" customWidth="1"/>
    <col min="14" max="14" width="12.7109375" bestFit="1" customWidth="1"/>
    <col min="15" max="15" width="13.85546875" bestFit="1" customWidth="1"/>
    <col min="16" max="16" width="9.28515625" bestFit="1" customWidth="1"/>
    <col min="17" max="17" width="14.85546875" bestFit="1" customWidth="1"/>
    <col min="19" max="19" width="12.42578125" bestFit="1" customWidth="1"/>
    <col min="20" max="20" width="9.42578125" bestFit="1" customWidth="1"/>
  </cols>
  <sheetData>
    <row r="1" spans="1:20" x14ac:dyDescent="0.25">
      <c r="C1" s="140" t="s">
        <v>2686</v>
      </c>
      <c r="D1" s="140"/>
      <c r="E1" s="140"/>
      <c r="F1" s="140"/>
      <c r="G1" s="140"/>
      <c r="H1" s="140" t="s">
        <v>2687</v>
      </c>
      <c r="I1" s="140"/>
      <c r="J1" s="140"/>
      <c r="K1" s="140"/>
      <c r="L1" s="140"/>
      <c r="M1" s="140" t="s">
        <v>2688</v>
      </c>
      <c r="N1" s="140"/>
      <c r="O1" s="140"/>
      <c r="P1" s="140"/>
      <c r="Q1" s="140"/>
    </row>
    <row r="2" spans="1:20" ht="27" x14ac:dyDescent="0.25">
      <c r="A2" s="87" t="s">
        <v>1</v>
      </c>
      <c r="B2" s="87" t="s">
        <v>3</v>
      </c>
      <c r="C2" s="92" t="s">
        <v>170</v>
      </c>
      <c r="D2" s="92" t="s">
        <v>2683</v>
      </c>
      <c r="E2" s="92" t="s">
        <v>2684</v>
      </c>
      <c r="F2" s="92" t="s">
        <v>2685</v>
      </c>
      <c r="G2" s="93" t="s">
        <v>139</v>
      </c>
      <c r="H2" s="92" t="s">
        <v>170</v>
      </c>
      <c r="I2" s="92" t="s">
        <v>2683</v>
      </c>
      <c r="J2" s="92" t="s">
        <v>2684</v>
      </c>
      <c r="K2" s="92" t="s">
        <v>2685</v>
      </c>
      <c r="L2" s="93" t="s">
        <v>139</v>
      </c>
      <c r="M2" s="92" t="s">
        <v>170</v>
      </c>
      <c r="N2" s="92" t="s">
        <v>2683</v>
      </c>
      <c r="O2" s="92" t="s">
        <v>2684</v>
      </c>
      <c r="P2" s="92" t="s">
        <v>2685</v>
      </c>
      <c r="Q2" s="93" t="s">
        <v>139</v>
      </c>
    </row>
    <row r="3" spans="1:20" x14ac:dyDescent="0.25">
      <c r="A3" s="88">
        <v>501180</v>
      </c>
      <c r="B3" s="89" t="s">
        <v>2563</v>
      </c>
      <c r="C3" s="108">
        <v>3754.2444127324338</v>
      </c>
      <c r="D3" s="108">
        <v>0</v>
      </c>
      <c r="E3" s="108">
        <v>0</v>
      </c>
      <c r="F3" s="108">
        <v>0</v>
      </c>
      <c r="G3" s="95">
        <f>SUM(C3:F3)</f>
        <v>3754.2444127324338</v>
      </c>
      <c r="H3" s="107">
        <v>0</v>
      </c>
      <c r="I3" s="107">
        <v>0</v>
      </c>
      <c r="J3" s="107">
        <v>0</v>
      </c>
      <c r="K3" s="107">
        <v>0</v>
      </c>
      <c r="L3" s="99">
        <f>SUM(H3:K3)</f>
        <v>0</v>
      </c>
      <c r="M3" s="107">
        <f>C3-H3</f>
        <v>3754.2444127324338</v>
      </c>
      <c r="N3" s="107">
        <f t="shared" ref="N3:Q3" si="0">D3-I3</f>
        <v>0</v>
      </c>
      <c r="O3" s="107">
        <f t="shared" si="0"/>
        <v>0</v>
      </c>
      <c r="P3" s="107">
        <f t="shared" si="0"/>
        <v>0</v>
      </c>
      <c r="Q3" s="99">
        <f t="shared" si="0"/>
        <v>3754.2444127324338</v>
      </c>
      <c r="S3" s="107">
        <f>IFERROR(_xlfn.XLOOKUP(A3,ECL!B:B,ECL!M:M),0)</f>
        <v>0</v>
      </c>
      <c r="T3" s="39">
        <f>S3-L3</f>
        <v>0</v>
      </c>
    </row>
    <row r="4" spans="1:20" x14ac:dyDescent="0.25">
      <c r="A4" s="88">
        <v>501125</v>
      </c>
      <c r="B4" s="89" t="s">
        <v>2564</v>
      </c>
      <c r="C4" s="108">
        <v>50690.814064937564</v>
      </c>
      <c r="D4" s="108">
        <v>0</v>
      </c>
      <c r="E4" s="108">
        <v>0</v>
      </c>
      <c r="F4" s="108">
        <v>0</v>
      </c>
      <c r="G4" s="95">
        <f t="shared" ref="G4:G67" si="1">SUM(C4:F4)</f>
        <v>50690.814064937564</v>
      </c>
      <c r="H4" s="107">
        <v>28861.501069330683</v>
      </c>
      <c r="I4" s="107">
        <v>0</v>
      </c>
      <c r="J4" s="107">
        <v>0</v>
      </c>
      <c r="K4" s="107">
        <v>0</v>
      </c>
      <c r="L4" s="99">
        <f t="shared" ref="L4:L67" si="2">SUM(H4:K4)</f>
        <v>28861.501069330683</v>
      </c>
      <c r="M4" s="107">
        <f t="shared" ref="M4:M67" si="3">C4-H4</f>
        <v>21829.312995606881</v>
      </c>
      <c r="N4" s="107">
        <f t="shared" ref="N4:N67" si="4">D4-I4</f>
        <v>0</v>
      </c>
      <c r="O4" s="107">
        <f t="shared" ref="O4:O67" si="5">E4-J4</f>
        <v>0</v>
      </c>
      <c r="P4" s="107">
        <f t="shared" ref="P4:P67" si="6">F4-K4</f>
        <v>0</v>
      </c>
      <c r="Q4" s="99">
        <f t="shared" ref="Q4:Q67" si="7">G4-L4</f>
        <v>21829.312995606881</v>
      </c>
      <c r="S4" s="107">
        <f>IFERROR(_xlfn.XLOOKUP(A4,ECL!B:B,ECL!M:M),0)</f>
        <v>28861.501069330683</v>
      </c>
      <c r="T4" s="39">
        <f t="shared" ref="T4:T67" si="8">S4-L4</f>
        <v>0</v>
      </c>
    </row>
    <row r="5" spans="1:20" x14ac:dyDescent="0.25">
      <c r="A5" s="88">
        <v>501172</v>
      </c>
      <c r="B5" s="89" t="s">
        <v>2565</v>
      </c>
      <c r="C5" s="108">
        <v>1060712.6953413284</v>
      </c>
      <c r="D5" s="108">
        <v>0</v>
      </c>
      <c r="E5" s="108">
        <v>0</v>
      </c>
      <c r="F5" s="108">
        <v>0</v>
      </c>
      <c r="G5" s="95">
        <f t="shared" si="1"/>
        <v>1060712.6953413284</v>
      </c>
      <c r="H5" s="107">
        <v>85906.345331290257</v>
      </c>
      <c r="I5" s="107">
        <v>0</v>
      </c>
      <c r="J5" s="107">
        <v>0</v>
      </c>
      <c r="K5" s="107">
        <v>0</v>
      </c>
      <c r="L5" s="99">
        <f t="shared" si="2"/>
        <v>85906.345331290257</v>
      </c>
      <c r="M5" s="107">
        <f t="shared" si="3"/>
        <v>974806.35001003812</v>
      </c>
      <c r="N5" s="107">
        <f t="shared" si="4"/>
        <v>0</v>
      </c>
      <c r="O5" s="107">
        <f t="shared" si="5"/>
        <v>0</v>
      </c>
      <c r="P5" s="107">
        <f t="shared" si="6"/>
        <v>0</v>
      </c>
      <c r="Q5" s="99">
        <f t="shared" si="7"/>
        <v>974806.35001003812</v>
      </c>
      <c r="S5" s="107">
        <f>IFERROR(_xlfn.XLOOKUP(A5,ECL!B:B,ECL!M:M),0)</f>
        <v>85906.345331290257</v>
      </c>
      <c r="T5" s="39">
        <f t="shared" si="8"/>
        <v>0</v>
      </c>
    </row>
    <row r="6" spans="1:20" x14ac:dyDescent="0.25">
      <c r="A6" s="88">
        <v>501111</v>
      </c>
      <c r="B6" s="89" t="s">
        <v>2565</v>
      </c>
      <c r="C6" s="108">
        <v>378970.18619677232</v>
      </c>
      <c r="D6" s="108">
        <v>0</v>
      </c>
      <c r="E6" s="108">
        <v>0</v>
      </c>
      <c r="F6" s="108">
        <v>0</v>
      </c>
      <c r="G6" s="95">
        <f t="shared" si="1"/>
        <v>378970.18619677232</v>
      </c>
      <c r="H6" s="107">
        <v>2039.3035693952243</v>
      </c>
      <c r="I6" s="107">
        <v>0</v>
      </c>
      <c r="J6" s="107">
        <v>0</v>
      </c>
      <c r="K6" s="107">
        <v>0</v>
      </c>
      <c r="L6" s="99">
        <f t="shared" si="2"/>
        <v>2039.3035693952243</v>
      </c>
      <c r="M6" s="107">
        <f t="shared" si="3"/>
        <v>376930.88262737711</v>
      </c>
      <c r="N6" s="107">
        <f t="shared" si="4"/>
        <v>0</v>
      </c>
      <c r="O6" s="107">
        <f t="shared" si="5"/>
        <v>0</v>
      </c>
      <c r="P6" s="107">
        <f t="shared" si="6"/>
        <v>0</v>
      </c>
      <c r="Q6" s="99">
        <f t="shared" si="7"/>
        <v>376930.88262737711</v>
      </c>
      <c r="S6" s="107">
        <f>IFERROR(_xlfn.XLOOKUP(A6,ECL!B:B,ECL!M:M),0)</f>
        <v>2039.3035693952243</v>
      </c>
      <c r="T6" s="39">
        <f t="shared" si="8"/>
        <v>0</v>
      </c>
    </row>
    <row r="7" spans="1:20" x14ac:dyDescent="0.25">
      <c r="A7" s="88">
        <v>501129</v>
      </c>
      <c r="B7" s="89" t="s">
        <v>2566</v>
      </c>
      <c r="C7" s="108">
        <v>141786.04090688462</v>
      </c>
      <c r="D7" s="108">
        <v>0</v>
      </c>
      <c r="E7" s="108">
        <v>0</v>
      </c>
      <c r="F7" s="108">
        <v>0</v>
      </c>
      <c r="G7" s="95">
        <f t="shared" si="1"/>
        <v>141786.04090688462</v>
      </c>
      <c r="H7" s="107">
        <v>141786.04090688462</v>
      </c>
      <c r="I7" s="107">
        <v>0</v>
      </c>
      <c r="J7" s="107">
        <v>0</v>
      </c>
      <c r="K7" s="107">
        <v>0</v>
      </c>
      <c r="L7" s="99">
        <f t="shared" si="2"/>
        <v>141786.04090688462</v>
      </c>
      <c r="M7" s="107">
        <f t="shared" si="3"/>
        <v>0</v>
      </c>
      <c r="N7" s="107">
        <f t="shared" si="4"/>
        <v>0</v>
      </c>
      <c r="O7" s="107">
        <f t="shared" si="5"/>
        <v>0</v>
      </c>
      <c r="P7" s="107">
        <f t="shared" si="6"/>
        <v>0</v>
      </c>
      <c r="Q7" s="99">
        <f t="shared" si="7"/>
        <v>0</v>
      </c>
      <c r="S7" s="107">
        <f>IFERROR(_xlfn.XLOOKUP(A7,ECL!B:B,ECL!M:M),0)</f>
        <v>141786.04090688462</v>
      </c>
      <c r="T7" s="39">
        <f t="shared" si="8"/>
        <v>0</v>
      </c>
    </row>
    <row r="8" spans="1:20" x14ac:dyDescent="0.25">
      <c r="A8" s="88">
        <v>501209</v>
      </c>
      <c r="B8" s="89" t="s">
        <v>2567</v>
      </c>
      <c r="C8" s="108">
        <v>9922409.6486033294</v>
      </c>
      <c r="D8" s="108">
        <v>0</v>
      </c>
      <c r="E8" s="108">
        <v>0</v>
      </c>
      <c r="F8" s="108">
        <v>0</v>
      </c>
      <c r="G8" s="95">
        <f t="shared" si="1"/>
        <v>9922409.6486033294</v>
      </c>
      <c r="H8" s="107">
        <v>1811934.4605883246</v>
      </c>
      <c r="I8" s="107">
        <v>0</v>
      </c>
      <c r="J8" s="107">
        <v>0</v>
      </c>
      <c r="K8" s="107">
        <v>0</v>
      </c>
      <c r="L8" s="99">
        <f t="shared" si="2"/>
        <v>1811934.4605883246</v>
      </c>
      <c r="M8" s="107">
        <f t="shared" si="3"/>
        <v>8110475.1880150046</v>
      </c>
      <c r="N8" s="107">
        <f t="shared" si="4"/>
        <v>0</v>
      </c>
      <c r="O8" s="107">
        <f t="shared" si="5"/>
        <v>0</v>
      </c>
      <c r="P8" s="107">
        <f t="shared" si="6"/>
        <v>0</v>
      </c>
      <c r="Q8" s="99">
        <f t="shared" si="7"/>
        <v>8110475.1880150046</v>
      </c>
      <c r="S8" s="107">
        <f>IFERROR(_xlfn.XLOOKUP(A8,ECL!B:B,ECL!M:M),0)</f>
        <v>1811934.4605883246</v>
      </c>
      <c r="T8" s="39">
        <f t="shared" si="8"/>
        <v>0</v>
      </c>
    </row>
    <row r="9" spans="1:20" x14ac:dyDescent="0.25">
      <c r="A9" s="88">
        <v>501161</v>
      </c>
      <c r="B9" s="89" t="s">
        <v>2568</v>
      </c>
      <c r="C9" s="108">
        <v>2504119.814896171</v>
      </c>
      <c r="D9" s="108">
        <v>0</v>
      </c>
      <c r="E9" s="108">
        <v>0</v>
      </c>
      <c r="F9" s="108">
        <v>0</v>
      </c>
      <c r="G9" s="95">
        <f t="shared" si="1"/>
        <v>2504119.814896171</v>
      </c>
      <c r="H9" s="107">
        <v>1199841.4024178865</v>
      </c>
      <c r="I9" s="107">
        <v>0</v>
      </c>
      <c r="J9" s="107">
        <v>0</v>
      </c>
      <c r="K9" s="107">
        <v>0</v>
      </c>
      <c r="L9" s="99">
        <f t="shared" si="2"/>
        <v>1199841.4024178865</v>
      </c>
      <c r="M9" s="107">
        <f t="shared" si="3"/>
        <v>1304278.4124782844</v>
      </c>
      <c r="N9" s="107">
        <f t="shared" si="4"/>
        <v>0</v>
      </c>
      <c r="O9" s="107">
        <f t="shared" si="5"/>
        <v>0</v>
      </c>
      <c r="P9" s="107">
        <f t="shared" si="6"/>
        <v>0</v>
      </c>
      <c r="Q9" s="99">
        <f t="shared" si="7"/>
        <v>1304278.4124782844</v>
      </c>
      <c r="S9" s="107">
        <f>IFERROR(_xlfn.XLOOKUP(A9,ECL!B:B,ECL!M:M),0)</f>
        <v>1199841.4024178865</v>
      </c>
      <c r="T9" s="39">
        <f t="shared" si="8"/>
        <v>0</v>
      </c>
    </row>
    <row r="10" spans="1:20" x14ac:dyDescent="0.25">
      <c r="A10" s="88">
        <v>501117</v>
      </c>
      <c r="B10" s="89" t="s">
        <v>2569</v>
      </c>
      <c r="C10" s="108">
        <v>0</v>
      </c>
      <c r="D10" s="108">
        <v>0</v>
      </c>
      <c r="E10" s="108">
        <v>8480.7308381214061</v>
      </c>
      <c r="F10" s="108">
        <v>0</v>
      </c>
      <c r="G10" s="95">
        <f t="shared" si="1"/>
        <v>8480.7308381214061</v>
      </c>
      <c r="H10" s="107">
        <v>0</v>
      </c>
      <c r="I10" s="107">
        <v>0</v>
      </c>
      <c r="J10" s="107">
        <v>0</v>
      </c>
      <c r="K10" s="107">
        <v>0</v>
      </c>
      <c r="L10" s="99">
        <f t="shared" si="2"/>
        <v>0</v>
      </c>
      <c r="M10" s="107">
        <f t="shared" si="3"/>
        <v>0</v>
      </c>
      <c r="N10" s="107">
        <f t="shared" si="4"/>
        <v>0</v>
      </c>
      <c r="O10" s="107">
        <f t="shared" si="5"/>
        <v>8480.7308381214061</v>
      </c>
      <c r="P10" s="107">
        <f t="shared" si="6"/>
        <v>0</v>
      </c>
      <c r="Q10" s="99">
        <f t="shared" si="7"/>
        <v>8480.7308381214061</v>
      </c>
      <c r="S10" s="107">
        <f>IFERROR(_xlfn.XLOOKUP(A10,ECL!B:B,ECL!M:M),0)</f>
        <v>0</v>
      </c>
      <c r="T10" s="39">
        <f t="shared" si="8"/>
        <v>0</v>
      </c>
    </row>
    <row r="11" spans="1:20" x14ac:dyDescent="0.25">
      <c r="A11" s="88">
        <v>501116</v>
      </c>
      <c r="B11" s="89" t="s">
        <v>2569</v>
      </c>
      <c r="C11" s="108">
        <v>0</v>
      </c>
      <c r="D11" s="108">
        <v>0</v>
      </c>
      <c r="E11" s="108">
        <v>73358.127467579499</v>
      </c>
      <c r="F11" s="108">
        <v>0</v>
      </c>
      <c r="G11" s="95">
        <f t="shared" si="1"/>
        <v>73358.127467579499</v>
      </c>
      <c r="H11" s="107">
        <v>0</v>
      </c>
      <c r="I11" s="107">
        <v>0</v>
      </c>
      <c r="J11" s="107">
        <v>0</v>
      </c>
      <c r="K11" s="107">
        <v>0</v>
      </c>
      <c r="L11" s="99">
        <f t="shared" si="2"/>
        <v>0</v>
      </c>
      <c r="M11" s="107">
        <f t="shared" si="3"/>
        <v>0</v>
      </c>
      <c r="N11" s="107">
        <f t="shared" si="4"/>
        <v>0</v>
      </c>
      <c r="O11" s="107">
        <f t="shared" si="5"/>
        <v>73358.127467579499</v>
      </c>
      <c r="P11" s="107">
        <f t="shared" si="6"/>
        <v>0</v>
      </c>
      <c r="Q11" s="99">
        <f t="shared" si="7"/>
        <v>73358.127467579499</v>
      </c>
      <c r="S11" s="107">
        <f>IFERROR(_xlfn.XLOOKUP(A11,ECL!B:B,ECL!M:M),0)</f>
        <v>0</v>
      </c>
      <c r="T11" s="39">
        <f t="shared" si="8"/>
        <v>0</v>
      </c>
    </row>
    <row r="12" spans="1:20" x14ac:dyDescent="0.25">
      <c r="A12" s="88" t="s">
        <v>2704</v>
      </c>
      <c r="B12" s="89" t="s">
        <v>2570</v>
      </c>
      <c r="C12" s="108">
        <v>0</v>
      </c>
      <c r="D12" s="108">
        <v>0</v>
      </c>
      <c r="E12" s="108">
        <v>1909.856060559418</v>
      </c>
      <c r="F12" s="108">
        <v>0</v>
      </c>
      <c r="G12" s="95">
        <f t="shared" si="1"/>
        <v>1909.856060559418</v>
      </c>
      <c r="H12" s="107">
        <v>0</v>
      </c>
      <c r="I12" s="107">
        <v>0</v>
      </c>
      <c r="J12" s="107">
        <v>1909.856060559418</v>
      </c>
      <c r="K12" s="107">
        <v>0</v>
      </c>
      <c r="L12" s="99">
        <f t="shared" si="2"/>
        <v>1909.856060559418</v>
      </c>
      <c r="M12" s="107">
        <f t="shared" si="3"/>
        <v>0</v>
      </c>
      <c r="N12" s="107">
        <f t="shared" si="4"/>
        <v>0</v>
      </c>
      <c r="O12" s="107">
        <f t="shared" si="5"/>
        <v>0</v>
      </c>
      <c r="P12" s="107">
        <f t="shared" si="6"/>
        <v>0</v>
      </c>
      <c r="Q12" s="99">
        <f t="shared" si="7"/>
        <v>0</v>
      </c>
      <c r="S12" s="107">
        <f>IFERROR(_xlfn.XLOOKUP(A12,ECL!B:B,ECL!M:M),0)</f>
        <v>1909.856060559418</v>
      </c>
      <c r="T12" s="39">
        <f t="shared" si="8"/>
        <v>0</v>
      </c>
    </row>
    <row r="13" spans="1:20" x14ac:dyDescent="0.25">
      <c r="A13" s="88" t="s">
        <v>22</v>
      </c>
      <c r="B13" s="89" t="s">
        <v>2570</v>
      </c>
      <c r="C13" s="108">
        <v>0</v>
      </c>
      <c r="D13" s="108">
        <v>0</v>
      </c>
      <c r="E13" s="108">
        <v>954.92803027970899</v>
      </c>
      <c r="F13" s="108">
        <v>0</v>
      </c>
      <c r="G13" s="95">
        <f t="shared" si="1"/>
        <v>954.92803027970899</v>
      </c>
      <c r="H13" s="107">
        <v>0</v>
      </c>
      <c r="I13" s="107">
        <v>0</v>
      </c>
      <c r="J13" s="107">
        <v>954.92803027970899</v>
      </c>
      <c r="K13" s="107">
        <v>0</v>
      </c>
      <c r="L13" s="99">
        <f t="shared" si="2"/>
        <v>954.92803027970899</v>
      </c>
      <c r="M13" s="107">
        <f t="shared" si="3"/>
        <v>0</v>
      </c>
      <c r="N13" s="107">
        <f t="shared" si="4"/>
        <v>0</v>
      </c>
      <c r="O13" s="107">
        <f t="shared" si="5"/>
        <v>0</v>
      </c>
      <c r="P13" s="107">
        <f t="shared" si="6"/>
        <v>0</v>
      </c>
      <c r="Q13" s="99">
        <f t="shared" si="7"/>
        <v>0</v>
      </c>
      <c r="S13" s="107">
        <f>IFERROR(_xlfn.XLOOKUP(A13,ECL!B:B,ECL!M:M),0)</f>
        <v>954.92803027970899</v>
      </c>
      <c r="T13" s="39">
        <f t="shared" si="8"/>
        <v>0</v>
      </c>
    </row>
    <row r="14" spans="1:20" x14ac:dyDescent="0.25">
      <c r="A14" s="88">
        <v>501231</v>
      </c>
      <c r="B14" s="89" t="s">
        <v>2571</v>
      </c>
      <c r="C14" s="108">
        <v>96033.041177192616</v>
      </c>
      <c r="D14" s="108">
        <v>0</v>
      </c>
      <c r="E14" s="108">
        <v>0</v>
      </c>
      <c r="F14" s="108">
        <v>0</v>
      </c>
      <c r="G14" s="95">
        <f t="shared" si="1"/>
        <v>96033.041177192616</v>
      </c>
      <c r="H14" s="107">
        <v>86.032129879579117</v>
      </c>
      <c r="I14" s="107">
        <v>0</v>
      </c>
      <c r="J14" s="107">
        <v>0</v>
      </c>
      <c r="K14" s="107">
        <v>0</v>
      </c>
      <c r="L14" s="99">
        <f t="shared" si="2"/>
        <v>86.032129879579117</v>
      </c>
      <c r="M14" s="107">
        <f t="shared" si="3"/>
        <v>95947.00904731304</v>
      </c>
      <c r="N14" s="107">
        <f t="shared" si="4"/>
        <v>0</v>
      </c>
      <c r="O14" s="107">
        <f t="shared" si="5"/>
        <v>0</v>
      </c>
      <c r="P14" s="107">
        <f t="shared" si="6"/>
        <v>0</v>
      </c>
      <c r="Q14" s="99">
        <f t="shared" si="7"/>
        <v>95947.00904731304</v>
      </c>
      <c r="S14" s="107">
        <f>IFERROR(_xlfn.XLOOKUP(A14,ECL!B:B,ECL!M:M),0)</f>
        <v>86.032129879579117</v>
      </c>
      <c r="T14" s="39">
        <f t="shared" si="8"/>
        <v>0</v>
      </c>
    </row>
    <row r="15" spans="1:20" x14ac:dyDescent="0.25">
      <c r="A15" s="88">
        <v>501137</v>
      </c>
      <c r="B15" s="89" t="s">
        <v>2572</v>
      </c>
      <c r="C15" s="108">
        <v>130101.75842711105</v>
      </c>
      <c r="D15" s="108">
        <v>0</v>
      </c>
      <c r="E15" s="108">
        <v>0</v>
      </c>
      <c r="F15" s="108">
        <v>0</v>
      </c>
      <c r="G15" s="95">
        <f t="shared" si="1"/>
        <v>130101.75842711105</v>
      </c>
      <c r="H15" s="107">
        <v>48284.302789540845</v>
      </c>
      <c r="I15" s="107">
        <v>0</v>
      </c>
      <c r="J15" s="107">
        <v>0</v>
      </c>
      <c r="K15" s="107">
        <v>0</v>
      </c>
      <c r="L15" s="99">
        <f t="shared" si="2"/>
        <v>48284.302789540845</v>
      </c>
      <c r="M15" s="107">
        <f t="shared" si="3"/>
        <v>81817.455637570209</v>
      </c>
      <c r="N15" s="107">
        <f t="shared" si="4"/>
        <v>0</v>
      </c>
      <c r="O15" s="107">
        <f t="shared" si="5"/>
        <v>0</v>
      </c>
      <c r="P15" s="107">
        <f t="shared" si="6"/>
        <v>0</v>
      </c>
      <c r="Q15" s="99">
        <f t="shared" si="7"/>
        <v>81817.455637570209</v>
      </c>
      <c r="S15" s="107">
        <f>IFERROR(_xlfn.XLOOKUP(A15,ECL!B:B,ECL!M:M),0)</f>
        <v>48284.302789540845</v>
      </c>
      <c r="T15" s="39">
        <f t="shared" si="8"/>
        <v>0</v>
      </c>
    </row>
    <row r="16" spans="1:20" x14ac:dyDescent="0.25">
      <c r="A16" s="88">
        <v>501131</v>
      </c>
      <c r="B16" s="89" t="s">
        <v>2573</v>
      </c>
      <c r="C16" s="108">
        <v>1318.0900820280622</v>
      </c>
      <c r="D16" s="108">
        <v>0</v>
      </c>
      <c r="E16" s="108">
        <v>0</v>
      </c>
      <c r="F16" s="108">
        <v>0</v>
      </c>
      <c r="G16" s="95">
        <f t="shared" si="1"/>
        <v>1318.0900820280622</v>
      </c>
      <c r="H16" s="107">
        <v>462.09895813204412</v>
      </c>
      <c r="I16" s="107">
        <v>0</v>
      </c>
      <c r="J16" s="107">
        <v>0</v>
      </c>
      <c r="K16" s="107">
        <v>0</v>
      </c>
      <c r="L16" s="99">
        <f t="shared" si="2"/>
        <v>462.09895813204412</v>
      </c>
      <c r="M16" s="107">
        <f t="shared" si="3"/>
        <v>855.99112389601805</v>
      </c>
      <c r="N16" s="107">
        <f t="shared" si="4"/>
        <v>0</v>
      </c>
      <c r="O16" s="107">
        <f t="shared" si="5"/>
        <v>0</v>
      </c>
      <c r="P16" s="107">
        <f t="shared" si="6"/>
        <v>0</v>
      </c>
      <c r="Q16" s="99">
        <f t="shared" si="7"/>
        <v>855.99112389601805</v>
      </c>
      <c r="S16" s="107">
        <f>IFERROR(_xlfn.XLOOKUP(A16,ECL!B:B,ECL!M:M),0)</f>
        <v>462.09895813204412</v>
      </c>
      <c r="T16" s="39">
        <f t="shared" si="8"/>
        <v>0</v>
      </c>
    </row>
    <row r="17" spans="1:20" x14ac:dyDescent="0.25">
      <c r="A17" s="88">
        <v>501114</v>
      </c>
      <c r="B17" s="89" t="s">
        <v>2573</v>
      </c>
      <c r="C17" s="108">
        <v>1127.6672277710861</v>
      </c>
      <c r="D17" s="108">
        <v>0</v>
      </c>
      <c r="E17" s="108">
        <v>0</v>
      </c>
      <c r="F17" s="108">
        <v>0</v>
      </c>
      <c r="G17" s="95">
        <f t="shared" si="1"/>
        <v>1127.6672277710861</v>
      </c>
      <c r="H17" s="107">
        <v>0</v>
      </c>
      <c r="I17" s="107">
        <v>0</v>
      </c>
      <c r="J17" s="107">
        <v>0</v>
      </c>
      <c r="K17" s="107">
        <v>0</v>
      </c>
      <c r="L17" s="99">
        <f t="shared" si="2"/>
        <v>0</v>
      </c>
      <c r="M17" s="107">
        <f t="shared" si="3"/>
        <v>1127.6672277710861</v>
      </c>
      <c r="N17" s="107">
        <f t="shared" si="4"/>
        <v>0</v>
      </c>
      <c r="O17" s="107">
        <f t="shared" si="5"/>
        <v>0</v>
      </c>
      <c r="P17" s="107">
        <f t="shared" si="6"/>
        <v>0</v>
      </c>
      <c r="Q17" s="99">
        <f t="shared" si="7"/>
        <v>1127.6672277710861</v>
      </c>
      <c r="S17" s="107">
        <f>IFERROR(_xlfn.XLOOKUP(A17,ECL!B:B,ECL!M:M),0)</f>
        <v>0</v>
      </c>
      <c r="T17" s="39">
        <f t="shared" si="8"/>
        <v>0</v>
      </c>
    </row>
    <row r="18" spans="1:20" x14ac:dyDescent="0.25">
      <c r="A18" s="88">
        <v>501109</v>
      </c>
      <c r="B18" s="89" t="s">
        <v>2574</v>
      </c>
      <c r="C18" s="108">
        <v>0</v>
      </c>
      <c r="D18" s="108">
        <v>0</v>
      </c>
      <c r="E18" s="108">
        <v>95933.238219998631</v>
      </c>
      <c r="F18" s="108">
        <v>0</v>
      </c>
      <c r="G18" s="95">
        <f t="shared" si="1"/>
        <v>95933.238219998631</v>
      </c>
      <c r="H18" s="107">
        <v>0</v>
      </c>
      <c r="I18" s="107">
        <v>0</v>
      </c>
      <c r="J18" s="107">
        <v>0</v>
      </c>
      <c r="K18" s="107">
        <v>0</v>
      </c>
      <c r="L18" s="99">
        <f t="shared" si="2"/>
        <v>0</v>
      </c>
      <c r="M18" s="107">
        <f t="shared" si="3"/>
        <v>0</v>
      </c>
      <c r="N18" s="107">
        <f t="shared" si="4"/>
        <v>0</v>
      </c>
      <c r="O18" s="107">
        <f t="shared" si="5"/>
        <v>95933.238219998631</v>
      </c>
      <c r="P18" s="107">
        <f t="shared" si="6"/>
        <v>0</v>
      </c>
      <c r="Q18" s="99">
        <f t="shared" si="7"/>
        <v>95933.238219998631</v>
      </c>
      <c r="S18" s="107">
        <f>IFERROR(_xlfn.XLOOKUP(A18,ECL!B:B,ECL!M:M),0)</f>
        <v>0</v>
      </c>
      <c r="T18" s="39">
        <f t="shared" si="8"/>
        <v>0</v>
      </c>
    </row>
    <row r="19" spans="1:20" x14ac:dyDescent="0.25">
      <c r="A19" s="88">
        <v>501108</v>
      </c>
      <c r="B19" s="89" t="s">
        <v>2574</v>
      </c>
      <c r="C19" s="108">
        <v>0</v>
      </c>
      <c r="D19" s="108">
        <v>0</v>
      </c>
      <c r="E19" s="108">
        <v>36336.207270690014</v>
      </c>
      <c r="F19" s="108">
        <v>0</v>
      </c>
      <c r="G19" s="95">
        <f t="shared" si="1"/>
        <v>36336.207270690014</v>
      </c>
      <c r="H19" s="107">
        <v>0</v>
      </c>
      <c r="I19" s="107">
        <v>0</v>
      </c>
      <c r="J19" s="107">
        <v>0</v>
      </c>
      <c r="K19" s="107">
        <v>0</v>
      </c>
      <c r="L19" s="99">
        <f t="shared" si="2"/>
        <v>0</v>
      </c>
      <c r="M19" s="107">
        <f t="shared" si="3"/>
        <v>0</v>
      </c>
      <c r="N19" s="107">
        <f t="shared" si="4"/>
        <v>0</v>
      </c>
      <c r="O19" s="107">
        <f t="shared" si="5"/>
        <v>36336.207270690014</v>
      </c>
      <c r="P19" s="107">
        <f t="shared" si="6"/>
        <v>0</v>
      </c>
      <c r="Q19" s="99">
        <f t="shared" si="7"/>
        <v>36336.207270690014</v>
      </c>
      <c r="S19" s="107">
        <f>IFERROR(_xlfn.XLOOKUP(A19,ECL!B:B,ECL!M:M),0)</f>
        <v>0</v>
      </c>
      <c r="T19" s="39">
        <f t="shared" si="8"/>
        <v>0</v>
      </c>
    </row>
    <row r="20" spans="1:20" x14ac:dyDescent="0.25">
      <c r="A20" s="88">
        <v>501107</v>
      </c>
      <c r="B20" s="89" t="s">
        <v>2574</v>
      </c>
      <c r="C20" s="108">
        <v>0</v>
      </c>
      <c r="D20" s="108">
        <v>0</v>
      </c>
      <c r="E20" s="108">
        <v>95115.36733609435</v>
      </c>
      <c r="F20" s="108">
        <v>0</v>
      </c>
      <c r="G20" s="95">
        <f t="shared" si="1"/>
        <v>95115.36733609435</v>
      </c>
      <c r="H20" s="107">
        <v>0</v>
      </c>
      <c r="I20" s="107">
        <v>0</v>
      </c>
      <c r="J20" s="107">
        <v>0</v>
      </c>
      <c r="K20" s="107">
        <v>0</v>
      </c>
      <c r="L20" s="99">
        <f t="shared" si="2"/>
        <v>0</v>
      </c>
      <c r="M20" s="107">
        <f t="shared" si="3"/>
        <v>0</v>
      </c>
      <c r="N20" s="107">
        <f t="shared" si="4"/>
        <v>0</v>
      </c>
      <c r="O20" s="107">
        <f t="shared" si="5"/>
        <v>95115.36733609435</v>
      </c>
      <c r="P20" s="107">
        <f t="shared" si="6"/>
        <v>0</v>
      </c>
      <c r="Q20" s="99">
        <f t="shared" si="7"/>
        <v>95115.36733609435</v>
      </c>
      <c r="S20" s="107">
        <f>IFERROR(_xlfn.XLOOKUP(A20,ECL!B:B,ECL!M:M),0)</f>
        <v>0</v>
      </c>
      <c r="T20" s="39">
        <f t="shared" si="8"/>
        <v>0</v>
      </c>
    </row>
    <row r="21" spans="1:20" x14ac:dyDescent="0.25">
      <c r="A21" s="88">
        <v>501106</v>
      </c>
      <c r="B21" s="89" t="s">
        <v>2574</v>
      </c>
      <c r="C21" s="108">
        <v>0</v>
      </c>
      <c r="D21" s="108">
        <v>0</v>
      </c>
      <c r="E21" s="108">
        <v>95649.723875038588</v>
      </c>
      <c r="F21" s="108">
        <v>0</v>
      </c>
      <c r="G21" s="95">
        <f t="shared" si="1"/>
        <v>95649.723875038588</v>
      </c>
      <c r="H21" s="107">
        <v>0</v>
      </c>
      <c r="I21" s="107">
        <v>0</v>
      </c>
      <c r="J21" s="107">
        <v>0</v>
      </c>
      <c r="K21" s="107">
        <v>0</v>
      </c>
      <c r="L21" s="99">
        <f t="shared" si="2"/>
        <v>0</v>
      </c>
      <c r="M21" s="107">
        <f t="shared" si="3"/>
        <v>0</v>
      </c>
      <c r="N21" s="107">
        <f t="shared" si="4"/>
        <v>0</v>
      </c>
      <c r="O21" s="107">
        <f t="shared" si="5"/>
        <v>95649.723875038588</v>
      </c>
      <c r="P21" s="107">
        <f t="shared" si="6"/>
        <v>0</v>
      </c>
      <c r="Q21" s="99">
        <f t="shared" si="7"/>
        <v>95649.723875038588</v>
      </c>
      <c r="S21" s="107">
        <f>IFERROR(_xlfn.XLOOKUP(A21,ECL!B:B,ECL!M:M),0)</f>
        <v>0</v>
      </c>
      <c r="T21" s="39">
        <f t="shared" si="8"/>
        <v>0</v>
      </c>
    </row>
    <row r="22" spans="1:20" x14ac:dyDescent="0.25">
      <c r="A22" s="88">
        <v>501035</v>
      </c>
      <c r="B22" s="89" t="s">
        <v>2575</v>
      </c>
      <c r="C22" s="108">
        <v>1366.8498391327482</v>
      </c>
      <c r="D22" s="108">
        <v>0</v>
      </c>
      <c r="E22" s="108">
        <v>0</v>
      </c>
      <c r="F22" s="108">
        <v>0</v>
      </c>
      <c r="G22" s="95">
        <f t="shared" si="1"/>
        <v>1366.8498391327482</v>
      </c>
      <c r="H22" s="107">
        <v>1366.8498391327482</v>
      </c>
      <c r="I22" s="107">
        <v>0</v>
      </c>
      <c r="J22" s="107">
        <v>0</v>
      </c>
      <c r="K22" s="107">
        <v>0</v>
      </c>
      <c r="L22" s="99">
        <f t="shared" si="2"/>
        <v>1366.8498391327482</v>
      </c>
      <c r="M22" s="107">
        <f t="shared" si="3"/>
        <v>0</v>
      </c>
      <c r="N22" s="107">
        <f t="shared" si="4"/>
        <v>0</v>
      </c>
      <c r="O22" s="107">
        <f t="shared" si="5"/>
        <v>0</v>
      </c>
      <c r="P22" s="107">
        <f t="shared" si="6"/>
        <v>0</v>
      </c>
      <c r="Q22" s="99">
        <f t="shared" si="7"/>
        <v>0</v>
      </c>
      <c r="S22" s="107">
        <f>IFERROR(_xlfn.XLOOKUP(A22,ECL!B:B,ECL!M:M),0)</f>
        <v>1366.8498391327482</v>
      </c>
      <c r="T22" s="39">
        <f t="shared" si="8"/>
        <v>0</v>
      </c>
    </row>
    <row r="23" spans="1:20" x14ac:dyDescent="0.25">
      <c r="A23" s="88">
        <v>501156</v>
      </c>
      <c r="B23" s="89" t="s">
        <v>2576</v>
      </c>
      <c r="C23" s="108">
        <v>1711379.37275867</v>
      </c>
      <c r="D23" s="108">
        <v>0</v>
      </c>
      <c r="E23" s="108">
        <v>0</v>
      </c>
      <c r="F23" s="108">
        <v>0</v>
      </c>
      <c r="G23" s="95">
        <f t="shared" si="1"/>
        <v>1711379.37275867</v>
      </c>
      <c r="H23" s="107">
        <v>1711379.37275867</v>
      </c>
      <c r="I23" s="107">
        <v>0</v>
      </c>
      <c r="J23" s="107">
        <v>0</v>
      </c>
      <c r="K23" s="107">
        <v>0</v>
      </c>
      <c r="L23" s="99">
        <f t="shared" si="2"/>
        <v>1711379.37275867</v>
      </c>
      <c r="M23" s="107">
        <f t="shared" si="3"/>
        <v>0</v>
      </c>
      <c r="N23" s="107">
        <f t="shared" si="4"/>
        <v>0</v>
      </c>
      <c r="O23" s="107">
        <f t="shared" si="5"/>
        <v>0</v>
      </c>
      <c r="P23" s="107">
        <f t="shared" si="6"/>
        <v>0</v>
      </c>
      <c r="Q23" s="99">
        <f t="shared" si="7"/>
        <v>0</v>
      </c>
      <c r="S23" s="107">
        <f>IFERROR(_xlfn.XLOOKUP(A23,ECL!B:B,ECL!M:M),0)</f>
        <v>1711379.37275867</v>
      </c>
      <c r="T23" s="39">
        <f t="shared" si="8"/>
        <v>0</v>
      </c>
    </row>
    <row r="24" spans="1:20" x14ac:dyDescent="0.25">
      <c r="A24" s="88">
        <v>501086</v>
      </c>
      <c r="B24" s="89" t="s">
        <v>2576</v>
      </c>
      <c r="C24" s="108">
        <v>856682.69521407643</v>
      </c>
      <c r="D24" s="108">
        <v>0</v>
      </c>
      <c r="E24" s="108">
        <v>0</v>
      </c>
      <c r="F24" s="108">
        <v>0</v>
      </c>
      <c r="G24" s="95">
        <f t="shared" si="1"/>
        <v>856682.69521407643</v>
      </c>
      <c r="H24" s="107">
        <v>856682.69521407643</v>
      </c>
      <c r="I24" s="107">
        <v>0</v>
      </c>
      <c r="J24" s="107">
        <v>0</v>
      </c>
      <c r="K24" s="107">
        <v>0</v>
      </c>
      <c r="L24" s="99">
        <f t="shared" si="2"/>
        <v>856682.69521407643</v>
      </c>
      <c r="M24" s="107">
        <f t="shared" si="3"/>
        <v>0</v>
      </c>
      <c r="N24" s="107">
        <f t="shared" si="4"/>
        <v>0</v>
      </c>
      <c r="O24" s="107">
        <f t="shared" si="5"/>
        <v>0</v>
      </c>
      <c r="P24" s="107">
        <f t="shared" si="6"/>
        <v>0</v>
      </c>
      <c r="Q24" s="99">
        <f t="shared" si="7"/>
        <v>0</v>
      </c>
      <c r="S24" s="107">
        <f>IFERROR(_xlfn.XLOOKUP(A24,ECL!B:B,ECL!M:M),0)</f>
        <v>856682.69521407643</v>
      </c>
      <c r="T24" s="39">
        <f t="shared" si="8"/>
        <v>0</v>
      </c>
    </row>
    <row r="25" spans="1:20" x14ac:dyDescent="0.25">
      <c r="A25" s="88">
        <v>501159</v>
      </c>
      <c r="B25" s="89" t="s">
        <v>2579</v>
      </c>
      <c r="C25" s="108">
        <v>2788508.9358791597</v>
      </c>
      <c r="D25" s="108">
        <v>0</v>
      </c>
      <c r="E25" s="108">
        <v>0</v>
      </c>
      <c r="F25" s="108">
        <v>0</v>
      </c>
      <c r="G25" s="95">
        <f t="shared" si="1"/>
        <v>2788508.9358791597</v>
      </c>
      <c r="H25" s="107">
        <v>0</v>
      </c>
      <c r="I25" s="107">
        <v>0</v>
      </c>
      <c r="J25" s="107">
        <v>0</v>
      </c>
      <c r="K25" s="107">
        <v>0</v>
      </c>
      <c r="L25" s="99">
        <f t="shared" si="2"/>
        <v>0</v>
      </c>
      <c r="M25" s="107">
        <f t="shared" si="3"/>
        <v>2788508.9358791597</v>
      </c>
      <c r="N25" s="107">
        <f t="shared" si="4"/>
        <v>0</v>
      </c>
      <c r="O25" s="107">
        <f t="shared" si="5"/>
        <v>0</v>
      </c>
      <c r="P25" s="107">
        <f t="shared" si="6"/>
        <v>0</v>
      </c>
      <c r="Q25" s="99">
        <f t="shared" si="7"/>
        <v>2788508.9358791597</v>
      </c>
      <c r="S25" s="107">
        <f>IFERROR(_xlfn.XLOOKUP(A25,ECL!B:B,ECL!M:M),0)</f>
        <v>0</v>
      </c>
      <c r="T25" s="39">
        <f t="shared" si="8"/>
        <v>0</v>
      </c>
    </row>
    <row r="26" spans="1:20" x14ac:dyDescent="0.25">
      <c r="A26" s="88">
        <v>501100</v>
      </c>
      <c r="B26" s="89" t="s">
        <v>2579</v>
      </c>
      <c r="C26" s="108">
        <v>2082668.9103182289</v>
      </c>
      <c r="D26" s="108">
        <v>0</v>
      </c>
      <c r="E26" s="108">
        <v>0</v>
      </c>
      <c r="F26" s="108">
        <v>0</v>
      </c>
      <c r="G26" s="95">
        <f t="shared" si="1"/>
        <v>2082668.9103182289</v>
      </c>
      <c r="H26" s="107">
        <v>0</v>
      </c>
      <c r="I26" s="107">
        <v>0</v>
      </c>
      <c r="J26" s="107">
        <v>0</v>
      </c>
      <c r="K26" s="107">
        <v>0</v>
      </c>
      <c r="L26" s="99">
        <f t="shared" si="2"/>
        <v>0</v>
      </c>
      <c r="M26" s="107">
        <f t="shared" si="3"/>
        <v>2082668.9103182289</v>
      </c>
      <c r="N26" s="107">
        <f t="shared" si="4"/>
        <v>0</v>
      </c>
      <c r="O26" s="107">
        <f t="shared" si="5"/>
        <v>0</v>
      </c>
      <c r="P26" s="107">
        <f t="shared" si="6"/>
        <v>0</v>
      </c>
      <c r="Q26" s="99">
        <f t="shared" si="7"/>
        <v>2082668.9103182289</v>
      </c>
      <c r="S26" s="107">
        <f>IFERROR(_xlfn.XLOOKUP(A26,ECL!B:B,ECL!M:M),0)</f>
        <v>0</v>
      </c>
      <c r="T26" s="39">
        <f t="shared" si="8"/>
        <v>0</v>
      </c>
    </row>
    <row r="27" spans="1:20" x14ac:dyDescent="0.25">
      <c r="A27" s="88">
        <v>501010</v>
      </c>
      <c r="B27" s="89" t="s">
        <v>2580</v>
      </c>
      <c r="C27" s="108">
        <v>0</v>
      </c>
      <c r="D27" s="108">
        <v>0</v>
      </c>
      <c r="E27" s="108">
        <v>709764.56977798382</v>
      </c>
      <c r="F27" s="108">
        <v>0</v>
      </c>
      <c r="G27" s="95">
        <f t="shared" si="1"/>
        <v>709764.56977798382</v>
      </c>
      <c r="H27" s="107">
        <v>0</v>
      </c>
      <c r="I27" s="107">
        <v>0</v>
      </c>
      <c r="J27" s="107">
        <v>0</v>
      </c>
      <c r="K27" s="107">
        <v>0</v>
      </c>
      <c r="L27" s="99">
        <f t="shared" si="2"/>
        <v>0</v>
      </c>
      <c r="M27" s="107">
        <f t="shared" si="3"/>
        <v>0</v>
      </c>
      <c r="N27" s="107">
        <f t="shared" si="4"/>
        <v>0</v>
      </c>
      <c r="O27" s="107">
        <f t="shared" si="5"/>
        <v>709764.56977798382</v>
      </c>
      <c r="P27" s="107">
        <f t="shared" si="6"/>
        <v>0</v>
      </c>
      <c r="Q27" s="99">
        <f t="shared" si="7"/>
        <v>709764.56977798382</v>
      </c>
      <c r="S27" s="107">
        <f>IFERROR(_xlfn.XLOOKUP(A27,ECL!B:B,ECL!M:M),0)</f>
        <v>0</v>
      </c>
      <c r="T27" s="39">
        <f t="shared" si="8"/>
        <v>0</v>
      </c>
    </row>
    <row r="28" spans="1:20" x14ac:dyDescent="0.25">
      <c r="A28" s="88">
        <v>501142</v>
      </c>
      <c r="B28" s="89" t="s">
        <v>2581</v>
      </c>
      <c r="C28" s="108">
        <v>0</v>
      </c>
      <c r="D28" s="108">
        <v>0</v>
      </c>
      <c r="E28" s="108">
        <v>1680.0843668643683</v>
      </c>
      <c r="F28" s="108">
        <v>0</v>
      </c>
      <c r="G28" s="95">
        <f t="shared" si="1"/>
        <v>1680.0843668643683</v>
      </c>
      <c r="H28" s="107">
        <v>0</v>
      </c>
      <c r="I28" s="107">
        <v>0</v>
      </c>
      <c r="J28" s="107">
        <v>1069.0069604914993</v>
      </c>
      <c r="K28" s="107">
        <v>0</v>
      </c>
      <c r="L28" s="99">
        <f t="shared" si="2"/>
        <v>1069.0069604914993</v>
      </c>
      <c r="M28" s="107">
        <f t="shared" si="3"/>
        <v>0</v>
      </c>
      <c r="N28" s="107">
        <f t="shared" si="4"/>
        <v>0</v>
      </c>
      <c r="O28" s="107">
        <f t="shared" si="5"/>
        <v>611.07740637286906</v>
      </c>
      <c r="P28" s="107">
        <f t="shared" si="6"/>
        <v>0</v>
      </c>
      <c r="Q28" s="99">
        <f t="shared" si="7"/>
        <v>611.07740637286906</v>
      </c>
      <c r="S28" s="107">
        <f>IFERROR(_xlfn.XLOOKUP(A28,ECL!B:B,ECL!M:M),0)</f>
        <v>1069.0069604914993</v>
      </c>
      <c r="T28" s="39">
        <f t="shared" si="8"/>
        <v>0</v>
      </c>
    </row>
    <row r="29" spans="1:20" x14ac:dyDescent="0.25">
      <c r="A29" s="88">
        <v>501234</v>
      </c>
      <c r="B29" s="89" t="s">
        <v>2582</v>
      </c>
      <c r="C29" s="108">
        <v>1098.5791044930011</v>
      </c>
      <c r="D29" s="108">
        <v>0</v>
      </c>
      <c r="E29" s="108">
        <v>0</v>
      </c>
      <c r="F29" s="108">
        <v>0</v>
      </c>
      <c r="G29" s="95">
        <f t="shared" si="1"/>
        <v>1098.5791044930011</v>
      </c>
      <c r="H29" s="107">
        <v>427.83382582729638</v>
      </c>
      <c r="I29" s="107">
        <v>0</v>
      </c>
      <c r="J29" s="107">
        <v>0</v>
      </c>
      <c r="K29" s="107">
        <v>0</v>
      </c>
      <c r="L29" s="99">
        <f t="shared" si="2"/>
        <v>427.83382582729638</v>
      </c>
      <c r="M29" s="107">
        <f t="shared" si="3"/>
        <v>670.74527866570475</v>
      </c>
      <c r="N29" s="107">
        <f t="shared" si="4"/>
        <v>0</v>
      </c>
      <c r="O29" s="107">
        <f t="shared" si="5"/>
        <v>0</v>
      </c>
      <c r="P29" s="107">
        <f t="shared" si="6"/>
        <v>0</v>
      </c>
      <c r="Q29" s="99">
        <f t="shared" si="7"/>
        <v>670.74527866570475</v>
      </c>
      <c r="S29" s="107">
        <f>IFERROR(_xlfn.XLOOKUP(A29,ECL!B:B,ECL!M:M),0)</f>
        <v>427.83382582729638</v>
      </c>
      <c r="T29" s="39">
        <f t="shared" si="8"/>
        <v>0</v>
      </c>
    </row>
    <row r="30" spans="1:20" x14ac:dyDescent="0.25">
      <c r="A30" s="88">
        <v>501233</v>
      </c>
      <c r="B30" s="89" t="s">
        <v>2582</v>
      </c>
      <c r="C30" s="108">
        <v>3489.8382879587957</v>
      </c>
      <c r="D30" s="108">
        <v>0</v>
      </c>
      <c r="E30" s="108">
        <v>0</v>
      </c>
      <c r="F30" s="108">
        <v>0</v>
      </c>
      <c r="G30" s="95">
        <f t="shared" si="1"/>
        <v>3489.8382879587957</v>
      </c>
      <c r="H30" s="107">
        <v>208.66125900350809</v>
      </c>
      <c r="I30" s="107">
        <v>0</v>
      </c>
      <c r="J30" s="107">
        <v>0</v>
      </c>
      <c r="K30" s="107">
        <v>0</v>
      </c>
      <c r="L30" s="99">
        <f t="shared" si="2"/>
        <v>208.66125900350809</v>
      </c>
      <c r="M30" s="107">
        <f t="shared" si="3"/>
        <v>3281.1770289552878</v>
      </c>
      <c r="N30" s="107">
        <f t="shared" si="4"/>
        <v>0</v>
      </c>
      <c r="O30" s="107">
        <f t="shared" si="5"/>
        <v>0</v>
      </c>
      <c r="P30" s="107">
        <f t="shared" si="6"/>
        <v>0</v>
      </c>
      <c r="Q30" s="99">
        <f t="shared" si="7"/>
        <v>3281.1770289552878</v>
      </c>
      <c r="S30" s="107">
        <f>IFERROR(_xlfn.XLOOKUP(A30,ECL!B:B,ECL!M:M),0)</f>
        <v>208.66125900350809</v>
      </c>
      <c r="T30" s="39">
        <f t="shared" si="8"/>
        <v>0</v>
      </c>
    </row>
    <row r="31" spans="1:20" x14ac:dyDescent="0.25">
      <c r="A31" s="88">
        <v>501219</v>
      </c>
      <c r="B31" s="89" t="s">
        <v>2583</v>
      </c>
      <c r="C31" s="108">
        <v>4052851.9478240125</v>
      </c>
      <c r="D31" s="108">
        <v>0</v>
      </c>
      <c r="E31" s="108">
        <v>0</v>
      </c>
      <c r="F31" s="108">
        <v>0</v>
      </c>
      <c r="G31" s="95">
        <f t="shared" si="1"/>
        <v>4052851.9478240125</v>
      </c>
      <c r="H31" s="107">
        <v>75038.145821564103</v>
      </c>
      <c r="I31" s="107">
        <v>0</v>
      </c>
      <c r="J31" s="107">
        <v>0</v>
      </c>
      <c r="K31" s="107">
        <v>0</v>
      </c>
      <c r="L31" s="99">
        <f t="shared" si="2"/>
        <v>75038.145821564103</v>
      </c>
      <c r="M31" s="107">
        <f t="shared" si="3"/>
        <v>3977813.8020024486</v>
      </c>
      <c r="N31" s="107">
        <f t="shared" si="4"/>
        <v>0</v>
      </c>
      <c r="O31" s="107">
        <f t="shared" si="5"/>
        <v>0</v>
      </c>
      <c r="P31" s="107">
        <f t="shared" si="6"/>
        <v>0</v>
      </c>
      <c r="Q31" s="99">
        <f t="shared" si="7"/>
        <v>3977813.8020024486</v>
      </c>
      <c r="S31" s="107">
        <f>IFERROR(_xlfn.XLOOKUP(A31,ECL!B:B,ECL!M:M),0)</f>
        <v>75038.145821564103</v>
      </c>
      <c r="T31" s="39">
        <f t="shared" si="8"/>
        <v>0</v>
      </c>
    </row>
    <row r="32" spans="1:20" x14ac:dyDescent="0.25">
      <c r="A32" s="88">
        <v>501222</v>
      </c>
      <c r="B32" s="89" t="s">
        <v>2583</v>
      </c>
      <c r="C32" s="108">
        <v>1140895.2219812854</v>
      </c>
      <c r="D32" s="108">
        <v>0</v>
      </c>
      <c r="E32" s="108">
        <v>0</v>
      </c>
      <c r="F32" s="108">
        <v>0</v>
      </c>
      <c r="G32" s="95">
        <f t="shared" si="1"/>
        <v>1140895.2219812854</v>
      </c>
      <c r="H32" s="107">
        <v>359.98722011706155</v>
      </c>
      <c r="I32" s="107">
        <v>0</v>
      </c>
      <c r="J32" s="107">
        <v>0</v>
      </c>
      <c r="K32" s="107">
        <v>0</v>
      </c>
      <c r="L32" s="99">
        <f t="shared" si="2"/>
        <v>359.98722011706155</v>
      </c>
      <c r="M32" s="107">
        <f t="shared" si="3"/>
        <v>1140535.2347611682</v>
      </c>
      <c r="N32" s="107">
        <f t="shared" si="4"/>
        <v>0</v>
      </c>
      <c r="O32" s="107">
        <f t="shared" si="5"/>
        <v>0</v>
      </c>
      <c r="P32" s="107">
        <f t="shared" si="6"/>
        <v>0</v>
      </c>
      <c r="Q32" s="99">
        <f t="shared" si="7"/>
        <v>1140535.2347611682</v>
      </c>
      <c r="S32" s="107">
        <f>IFERROR(_xlfn.XLOOKUP(A32,ECL!B:B,ECL!M:M),0)</f>
        <v>359.98722011706155</v>
      </c>
      <c r="T32" s="39">
        <f t="shared" si="8"/>
        <v>0</v>
      </c>
    </row>
    <row r="33" spans="1:20" x14ac:dyDescent="0.25">
      <c r="A33" s="88">
        <v>501112</v>
      </c>
      <c r="B33" s="89" t="s">
        <v>2584</v>
      </c>
      <c r="C33" s="108">
        <v>180444.14478621539</v>
      </c>
      <c r="D33" s="108">
        <v>0</v>
      </c>
      <c r="E33" s="108">
        <v>0</v>
      </c>
      <c r="F33" s="108">
        <v>0</v>
      </c>
      <c r="G33" s="95">
        <f t="shared" si="1"/>
        <v>180444.14478621539</v>
      </c>
      <c r="H33" s="107">
        <v>180444.14478621539</v>
      </c>
      <c r="I33" s="107">
        <v>0</v>
      </c>
      <c r="J33" s="107">
        <v>0</v>
      </c>
      <c r="K33" s="107">
        <v>0</v>
      </c>
      <c r="L33" s="99">
        <f t="shared" si="2"/>
        <v>180444.14478621539</v>
      </c>
      <c r="M33" s="107">
        <f t="shared" si="3"/>
        <v>0</v>
      </c>
      <c r="N33" s="107">
        <f t="shared" si="4"/>
        <v>0</v>
      </c>
      <c r="O33" s="107">
        <f t="shared" si="5"/>
        <v>0</v>
      </c>
      <c r="P33" s="107">
        <f t="shared" si="6"/>
        <v>0</v>
      </c>
      <c r="Q33" s="99">
        <f t="shared" si="7"/>
        <v>0</v>
      </c>
      <c r="S33" s="107">
        <f>IFERROR(_xlfn.XLOOKUP(A33,ECL!B:B,ECL!M:M),0)</f>
        <v>180444.14478621539</v>
      </c>
      <c r="T33" s="39">
        <f t="shared" si="8"/>
        <v>0</v>
      </c>
    </row>
    <row r="34" spans="1:20" x14ac:dyDescent="0.25">
      <c r="A34" s="88">
        <v>501232</v>
      </c>
      <c r="B34" s="89" t="s">
        <v>2585</v>
      </c>
      <c r="C34" s="108">
        <v>344097.9274119105</v>
      </c>
      <c r="D34" s="108">
        <v>0</v>
      </c>
      <c r="E34" s="108">
        <v>0</v>
      </c>
      <c r="F34" s="108">
        <v>0</v>
      </c>
      <c r="G34" s="95">
        <f t="shared" si="1"/>
        <v>344097.9274119105</v>
      </c>
      <c r="H34" s="107">
        <v>3753.6935089503686</v>
      </c>
      <c r="I34" s="107">
        <v>0</v>
      </c>
      <c r="J34" s="107">
        <v>0</v>
      </c>
      <c r="K34" s="107">
        <v>0</v>
      </c>
      <c r="L34" s="99">
        <f t="shared" si="2"/>
        <v>3753.6935089503686</v>
      </c>
      <c r="M34" s="107">
        <f t="shared" si="3"/>
        <v>340344.23390296014</v>
      </c>
      <c r="N34" s="107">
        <f t="shared" si="4"/>
        <v>0</v>
      </c>
      <c r="O34" s="107">
        <f t="shared" si="5"/>
        <v>0</v>
      </c>
      <c r="P34" s="107">
        <f t="shared" si="6"/>
        <v>0</v>
      </c>
      <c r="Q34" s="99">
        <f t="shared" si="7"/>
        <v>340344.23390296014</v>
      </c>
      <c r="S34" s="107">
        <f>IFERROR(_xlfn.XLOOKUP(A34,ECL!B:B,ECL!M:M),0)</f>
        <v>3753.6935089503686</v>
      </c>
      <c r="T34" s="39">
        <f t="shared" si="8"/>
        <v>0</v>
      </c>
    </row>
    <row r="35" spans="1:20" x14ac:dyDescent="0.25">
      <c r="A35" s="88">
        <v>501242</v>
      </c>
      <c r="B35" s="89" t="s">
        <v>2586</v>
      </c>
      <c r="C35" s="108">
        <v>416383.49707831471</v>
      </c>
      <c r="D35" s="108">
        <v>0</v>
      </c>
      <c r="E35" s="108">
        <v>0</v>
      </c>
      <c r="F35" s="108">
        <v>0</v>
      </c>
      <c r="G35" s="95">
        <f t="shared" si="1"/>
        <v>416383.49707831471</v>
      </c>
      <c r="H35" s="107">
        <v>385546.14265602129</v>
      </c>
      <c r="I35" s="107">
        <v>0</v>
      </c>
      <c r="J35" s="107">
        <v>0</v>
      </c>
      <c r="K35" s="107">
        <v>0</v>
      </c>
      <c r="L35" s="99">
        <f t="shared" si="2"/>
        <v>385546.14265602129</v>
      </c>
      <c r="M35" s="107">
        <f t="shared" si="3"/>
        <v>30837.354422293429</v>
      </c>
      <c r="N35" s="107">
        <f t="shared" si="4"/>
        <v>0</v>
      </c>
      <c r="O35" s="107">
        <f t="shared" si="5"/>
        <v>0</v>
      </c>
      <c r="P35" s="107">
        <f t="shared" si="6"/>
        <v>0</v>
      </c>
      <c r="Q35" s="99">
        <f t="shared" si="7"/>
        <v>30837.354422293429</v>
      </c>
      <c r="S35" s="107">
        <f>IFERROR(_xlfn.XLOOKUP(A35,ECL!B:B,ECL!M:M),0)</f>
        <v>385546.14265602129</v>
      </c>
      <c r="T35" s="39">
        <f t="shared" si="8"/>
        <v>0</v>
      </c>
    </row>
    <row r="36" spans="1:20" x14ac:dyDescent="0.25">
      <c r="A36" s="88">
        <v>501208</v>
      </c>
      <c r="B36" s="89" t="s">
        <v>2586</v>
      </c>
      <c r="C36" s="108">
        <v>333564.27307220839</v>
      </c>
      <c r="D36" s="108">
        <v>0</v>
      </c>
      <c r="E36" s="108">
        <v>0</v>
      </c>
      <c r="F36" s="108">
        <v>0</v>
      </c>
      <c r="G36" s="95">
        <f t="shared" si="1"/>
        <v>333564.27307220839</v>
      </c>
      <c r="H36" s="107">
        <v>51516.747092211444</v>
      </c>
      <c r="I36" s="107">
        <v>0</v>
      </c>
      <c r="J36" s="107">
        <v>0</v>
      </c>
      <c r="K36" s="107">
        <v>0</v>
      </c>
      <c r="L36" s="99">
        <f t="shared" si="2"/>
        <v>51516.747092211444</v>
      </c>
      <c r="M36" s="107">
        <f t="shared" si="3"/>
        <v>282047.52597999695</v>
      </c>
      <c r="N36" s="107">
        <f t="shared" si="4"/>
        <v>0</v>
      </c>
      <c r="O36" s="107">
        <f t="shared" si="5"/>
        <v>0</v>
      </c>
      <c r="P36" s="107">
        <f t="shared" si="6"/>
        <v>0</v>
      </c>
      <c r="Q36" s="99">
        <f t="shared" si="7"/>
        <v>282047.52597999695</v>
      </c>
      <c r="S36" s="107">
        <f>IFERROR(_xlfn.XLOOKUP(A36,ECL!B:B,ECL!M:M),0)</f>
        <v>51516.747092211444</v>
      </c>
      <c r="T36" s="39">
        <f t="shared" si="8"/>
        <v>0</v>
      </c>
    </row>
    <row r="37" spans="1:20" x14ac:dyDescent="0.25">
      <c r="A37" s="88">
        <v>501181</v>
      </c>
      <c r="B37" s="89" t="s">
        <v>2586</v>
      </c>
      <c r="C37" s="108">
        <v>249858.11117094159</v>
      </c>
      <c r="D37" s="108">
        <v>0</v>
      </c>
      <c r="E37" s="108">
        <v>0</v>
      </c>
      <c r="F37" s="108">
        <v>0</v>
      </c>
      <c r="G37" s="95">
        <f t="shared" si="1"/>
        <v>249858.11117094159</v>
      </c>
      <c r="H37" s="107">
        <v>149056.57471951496</v>
      </c>
      <c r="I37" s="107">
        <v>0</v>
      </c>
      <c r="J37" s="107">
        <v>0</v>
      </c>
      <c r="K37" s="107">
        <v>0</v>
      </c>
      <c r="L37" s="99">
        <f t="shared" si="2"/>
        <v>149056.57471951496</v>
      </c>
      <c r="M37" s="107">
        <f t="shared" si="3"/>
        <v>100801.53645142663</v>
      </c>
      <c r="N37" s="107">
        <f t="shared" si="4"/>
        <v>0</v>
      </c>
      <c r="O37" s="107">
        <f t="shared" si="5"/>
        <v>0</v>
      </c>
      <c r="P37" s="107">
        <f t="shared" si="6"/>
        <v>0</v>
      </c>
      <c r="Q37" s="99">
        <f t="shared" si="7"/>
        <v>100801.53645142663</v>
      </c>
      <c r="S37" s="107">
        <f>IFERROR(_xlfn.XLOOKUP(A37,ECL!B:B,ECL!M:M),0)</f>
        <v>149056.57471951496</v>
      </c>
      <c r="T37" s="39">
        <f t="shared" si="8"/>
        <v>0</v>
      </c>
    </row>
    <row r="38" spans="1:20" x14ac:dyDescent="0.25">
      <c r="A38" s="88">
        <v>500784</v>
      </c>
      <c r="B38" s="89" t="s">
        <v>2587</v>
      </c>
      <c r="C38" s="108">
        <v>0</v>
      </c>
      <c r="D38" s="108">
        <v>0</v>
      </c>
      <c r="E38" s="108">
        <v>11741563.122932553</v>
      </c>
      <c r="F38" s="108">
        <v>0</v>
      </c>
      <c r="G38" s="95">
        <f t="shared" si="1"/>
        <v>11741563.122932553</v>
      </c>
      <c r="H38" s="107">
        <v>0</v>
      </c>
      <c r="I38" s="107">
        <v>0</v>
      </c>
      <c r="J38" s="107">
        <v>0</v>
      </c>
      <c r="K38" s="107">
        <v>0</v>
      </c>
      <c r="L38" s="99">
        <f t="shared" si="2"/>
        <v>0</v>
      </c>
      <c r="M38" s="107">
        <f t="shared" si="3"/>
        <v>0</v>
      </c>
      <c r="N38" s="107">
        <f t="shared" si="4"/>
        <v>0</v>
      </c>
      <c r="O38" s="107">
        <f t="shared" si="5"/>
        <v>11741563.122932553</v>
      </c>
      <c r="P38" s="107">
        <f t="shared" si="6"/>
        <v>0</v>
      </c>
      <c r="Q38" s="99">
        <f t="shared" si="7"/>
        <v>11741563.122932553</v>
      </c>
      <c r="S38" s="107">
        <f>IFERROR(_xlfn.XLOOKUP(A38,ECL!B:B,ECL!M:M),0)</f>
        <v>0</v>
      </c>
      <c r="T38" s="39">
        <f t="shared" si="8"/>
        <v>0</v>
      </c>
    </row>
    <row r="39" spans="1:20" x14ac:dyDescent="0.25">
      <c r="A39" s="88">
        <v>501147</v>
      </c>
      <c r="B39" s="89" t="s">
        <v>2588</v>
      </c>
      <c r="C39" s="108">
        <v>182214.32119949622</v>
      </c>
      <c r="D39" s="108">
        <v>0</v>
      </c>
      <c r="E39" s="108">
        <v>0</v>
      </c>
      <c r="F39" s="108">
        <v>0</v>
      </c>
      <c r="G39" s="95">
        <f t="shared" si="1"/>
        <v>182214.32119949622</v>
      </c>
      <c r="H39" s="107">
        <v>9387.7971776719096</v>
      </c>
      <c r="I39" s="107">
        <v>0</v>
      </c>
      <c r="J39" s="107">
        <v>0</v>
      </c>
      <c r="K39" s="107">
        <v>0</v>
      </c>
      <c r="L39" s="99">
        <f t="shared" si="2"/>
        <v>9387.7971776719096</v>
      </c>
      <c r="M39" s="107">
        <f t="shared" si="3"/>
        <v>172826.5240218243</v>
      </c>
      <c r="N39" s="107">
        <f t="shared" si="4"/>
        <v>0</v>
      </c>
      <c r="O39" s="107">
        <f t="shared" si="5"/>
        <v>0</v>
      </c>
      <c r="P39" s="107">
        <f t="shared" si="6"/>
        <v>0</v>
      </c>
      <c r="Q39" s="99">
        <f t="shared" si="7"/>
        <v>172826.5240218243</v>
      </c>
      <c r="S39" s="107">
        <f>IFERROR(_xlfn.XLOOKUP(A39,ECL!B:B,ECL!M:M),0)</f>
        <v>9387.7971776719096</v>
      </c>
      <c r="T39" s="39">
        <f t="shared" si="8"/>
        <v>0</v>
      </c>
    </row>
    <row r="40" spans="1:20" x14ac:dyDescent="0.25">
      <c r="A40" s="88">
        <v>501149</v>
      </c>
      <c r="B40" s="89" t="s">
        <v>2589</v>
      </c>
      <c r="C40" s="108">
        <v>1683.42385254132</v>
      </c>
      <c r="D40" s="108">
        <v>0</v>
      </c>
      <c r="E40" s="108">
        <v>0</v>
      </c>
      <c r="F40" s="108">
        <v>0</v>
      </c>
      <c r="G40" s="95">
        <f t="shared" si="1"/>
        <v>1683.42385254132</v>
      </c>
      <c r="H40" s="107">
        <v>1007.2213227149821</v>
      </c>
      <c r="I40" s="107">
        <v>0</v>
      </c>
      <c r="J40" s="107">
        <v>0</v>
      </c>
      <c r="K40" s="107">
        <v>0</v>
      </c>
      <c r="L40" s="99">
        <f t="shared" si="2"/>
        <v>1007.2213227149821</v>
      </c>
      <c r="M40" s="107">
        <f t="shared" si="3"/>
        <v>676.20252982633792</v>
      </c>
      <c r="N40" s="107">
        <f t="shared" si="4"/>
        <v>0</v>
      </c>
      <c r="O40" s="107">
        <f t="shared" si="5"/>
        <v>0</v>
      </c>
      <c r="P40" s="107">
        <f t="shared" si="6"/>
        <v>0</v>
      </c>
      <c r="Q40" s="99">
        <f t="shared" si="7"/>
        <v>676.20252982633792</v>
      </c>
      <c r="S40" s="107">
        <f>IFERROR(_xlfn.XLOOKUP(A40,ECL!B:B,ECL!M:M),0)</f>
        <v>1007.2213227149821</v>
      </c>
      <c r="T40" s="39">
        <f t="shared" si="8"/>
        <v>0</v>
      </c>
    </row>
    <row r="41" spans="1:20" x14ac:dyDescent="0.25">
      <c r="A41" s="88">
        <v>501141</v>
      </c>
      <c r="B41" s="89" t="s">
        <v>2589</v>
      </c>
      <c r="C41" s="108">
        <v>1293.0049822211911</v>
      </c>
      <c r="D41" s="108">
        <v>0</v>
      </c>
      <c r="E41" s="108">
        <v>0</v>
      </c>
      <c r="F41" s="108">
        <v>0</v>
      </c>
      <c r="G41" s="95">
        <f t="shared" si="1"/>
        <v>1293.0049822211911</v>
      </c>
      <c r="H41" s="107">
        <v>0</v>
      </c>
      <c r="I41" s="107">
        <v>0</v>
      </c>
      <c r="J41" s="107">
        <v>0</v>
      </c>
      <c r="K41" s="107">
        <v>0</v>
      </c>
      <c r="L41" s="99">
        <f t="shared" si="2"/>
        <v>0</v>
      </c>
      <c r="M41" s="107">
        <f t="shared" si="3"/>
        <v>1293.0049822211911</v>
      </c>
      <c r="N41" s="107">
        <f t="shared" si="4"/>
        <v>0</v>
      </c>
      <c r="O41" s="107">
        <f t="shared" si="5"/>
        <v>0</v>
      </c>
      <c r="P41" s="107">
        <f t="shared" si="6"/>
        <v>0</v>
      </c>
      <c r="Q41" s="99">
        <f t="shared" si="7"/>
        <v>1293.0049822211911</v>
      </c>
      <c r="S41" s="107">
        <f>IFERROR(_xlfn.XLOOKUP(A41,ECL!B:B,ECL!M:M),0)</f>
        <v>0</v>
      </c>
      <c r="T41" s="39">
        <f t="shared" si="8"/>
        <v>0</v>
      </c>
    </row>
    <row r="42" spans="1:20" x14ac:dyDescent="0.25">
      <c r="A42" s="88">
        <v>501190</v>
      </c>
      <c r="B42" s="89" t="s">
        <v>2590</v>
      </c>
      <c r="C42" s="108">
        <v>898269.63619503181</v>
      </c>
      <c r="D42" s="108">
        <v>0</v>
      </c>
      <c r="E42" s="108">
        <v>0</v>
      </c>
      <c r="F42" s="108">
        <v>0</v>
      </c>
      <c r="G42" s="95">
        <f t="shared" si="1"/>
        <v>898269.63619503181</v>
      </c>
      <c r="H42" s="107">
        <v>247281.41266372512</v>
      </c>
      <c r="I42" s="107">
        <v>0</v>
      </c>
      <c r="J42" s="107">
        <v>0</v>
      </c>
      <c r="K42" s="107">
        <v>0</v>
      </c>
      <c r="L42" s="99">
        <f t="shared" si="2"/>
        <v>247281.41266372512</v>
      </c>
      <c r="M42" s="107">
        <f t="shared" si="3"/>
        <v>650988.22353130672</v>
      </c>
      <c r="N42" s="107">
        <f t="shared" si="4"/>
        <v>0</v>
      </c>
      <c r="O42" s="107">
        <f t="shared" si="5"/>
        <v>0</v>
      </c>
      <c r="P42" s="107">
        <f t="shared" si="6"/>
        <v>0</v>
      </c>
      <c r="Q42" s="99">
        <f t="shared" si="7"/>
        <v>650988.22353130672</v>
      </c>
      <c r="S42" s="107">
        <f>IFERROR(_xlfn.XLOOKUP(A42,ECL!B:B,ECL!M:M),0)</f>
        <v>247281.41266372512</v>
      </c>
      <c r="T42" s="39">
        <f t="shared" si="8"/>
        <v>0</v>
      </c>
    </row>
    <row r="43" spans="1:20" x14ac:dyDescent="0.25">
      <c r="A43" s="88">
        <v>501171</v>
      </c>
      <c r="B43" s="89" t="s">
        <v>2590</v>
      </c>
      <c r="C43" s="108">
        <v>350882.05542632187</v>
      </c>
      <c r="D43" s="108">
        <v>0</v>
      </c>
      <c r="E43" s="108">
        <v>0</v>
      </c>
      <c r="F43" s="108">
        <v>0</v>
      </c>
      <c r="G43" s="95">
        <f t="shared" si="1"/>
        <v>350882.05542632187</v>
      </c>
      <c r="H43" s="107">
        <v>0</v>
      </c>
      <c r="I43" s="107">
        <v>0</v>
      </c>
      <c r="J43" s="107">
        <v>0</v>
      </c>
      <c r="K43" s="107">
        <v>0</v>
      </c>
      <c r="L43" s="99">
        <f t="shared" si="2"/>
        <v>0</v>
      </c>
      <c r="M43" s="107">
        <f t="shared" si="3"/>
        <v>350882.05542632187</v>
      </c>
      <c r="N43" s="107">
        <f t="shared" si="4"/>
        <v>0</v>
      </c>
      <c r="O43" s="107">
        <f t="shared" si="5"/>
        <v>0</v>
      </c>
      <c r="P43" s="107">
        <f t="shared" si="6"/>
        <v>0</v>
      </c>
      <c r="Q43" s="99">
        <f t="shared" si="7"/>
        <v>350882.05542632187</v>
      </c>
      <c r="S43" s="107">
        <f>IFERROR(_xlfn.XLOOKUP(A43,ECL!B:B,ECL!M:M),0)</f>
        <v>0</v>
      </c>
      <c r="T43" s="39">
        <f t="shared" si="8"/>
        <v>0</v>
      </c>
    </row>
    <row r="44" spans="1:20" x14ac:dyDescent="0.25">
      <c r="A44" s="88" t="s">
        <v>163</v>
      </c>
      <c r="B44" s="89" t="s">
        <v>2591</v>
      </c>
      <c r="C44" s="108">
        <v>0</v>
      </c>
      <c r="D44" s="108">
        <v>0</v>
      </c>
      <c r="E44" s="108">
        <v>1040.6520732535848</v>
      </c>
      <c r="F44" s="108">
        <v>0</v>
      </c>
      <c r="G44" s="95">
        <f t="shared" si="1"/>
        <v>1040.6520732535848</v>
      </c>
      <c r="H44" s="107">
        <v>0</v>
      </c>
      <c r="I44" s="107">
        <v>0</v>
      </c>
      <c r="J44" s="107">
        <v>1040.6520732535848</v>
      </c>
      <c r="K44" s="107">
        <v>0</v>
      </c>
      <c r="L44" s="99">
        <f t="shared" si="2"/>
        <v>1040.6520732535848</v>
      </c>
      <c r="M44" s="107">
        <f t="shared" si="3"/>
        <v>0</v>
      </c>
      <c r="N44" s="107">
        <f t="shared" si="4"/>
        <v>0</v>
      </c>
      <c r="O44" s="107">
        <f t="shared" si="5"/>
        <v>0</v>
      </c>
      <c r="P44" s="107">
        <f t="shared" si="6"/>
        <v>0</v>
      </c>
      <c r="Q44" s="99">
        <f t="shared" si="7"/>
        <v>0</v>
      </c>
      <c r="S44" s="107">
        <f>IFERROR(_xlfn.XLOOKUP(A44,ECL!B:B,ECL!M:M),0)</f>
        <v>1040.6520732535848</v>
      </c>
      <c r="T44" s="39">
        <f t="shared" si="8"/>
        <v>0</v>
      </c>
    </row>
    <row r="45" spans="1:20" x14ac:dyDescent="0.25">
      <c r="A45" s="88">
        <v>501130</v>
      </c>
      <c r="B45" s="89" t="s">
        <v>2591</v>
      </c>
      <c r="C45" s="108">
        <v>0</v>
      </c>
      <c r="D45" s="108">
        <v>0</v>
      </c>
      <c r="E45" s="108">
        <v>2104.1885479070706</v>
      </c>
      <c r="F45" s="108">
        <v>0</v>
      </c>
      <c r="G45" s="95">
        <f t="shared" si="1"/>
        <v>2104.1885479070706</v>
      </c>
      <c r="H45" s="107">
        <v>0</v>
      </c>
      <c r="I45" s="107">
        <v>0</v>
      </c>
      <c r="J45" s="107">
        <v>0</v>
      </c>
      <c r="K45" s="107">
        <v>0</v>
      </c>
      <c r="L45" s="99">
        <f t="shared" si="2"/>
        <v>0</v>
      </c>
      <c r="M45" s="107">
        <f t="shared" si="3"/>
        <v>0</v>
      </c>
      <c r="N45" s="107">
        <f t="shared" si="4"/>
        <v>0</v>
      </c>
      <c r="O45" s="107">
        <f t="shared" si="5"/>
        <v>2104.1885479070706</v>
      </c>
      <c r="P45" s="107">
        <f t="shared" si="6"/>
        <v>0</v>
      </c>
      <c r="Q45" s="99">
        <f t="shared" si="7"/>
        <v>2104.1885479070706</v>
      </c>
      <c r="S45" s="107">
        <f>IFERROR(_xlfn.XLOOKUP(A45,ECL!B:B,ECL!M:M),0)</f>
        <v>0</v>
      </c>
      <c r="T45" s="39">
        <f t="shared" si="8"/>
        <v>0</v>
      </c>
    </row>
    <row r="46" spans="1:20" x14ac:dyDescent="0.25">
      <c r="A46" s="88">
        <v>501128</v>
      </c>
      <c r="B46" s="89" t="s">
        <v>2594</v>
      </c>
      <c r="C46" s="108">
        <v>522449.41843935853</v>
      </c>
      <c r="D46" s="108">
        <v>0</v>
      </c>
      <c r="E46" s="108">
        <v>0</v>
      </c>
      <c r="F46" s="108">
        <v>0</v>
      </c>
      <c r="G46" s="95">
        <f t="shared" si="1"/>
        <v>522449.41843935853</v>
      </c>
      <c r="H46" s="107">
        <v>115797.90973384486</v>
      </c>
      <c r="I46" s="107">
        <v>0</v>
      </c>
      <c r="J46" s="107">
        <v>0</v>
      </c>
      <c r="K46" s="107">
        <v>0</v>
      </c>
      <c r="L46" s="99">
        <f t="shared" si="2"/>
        <v>115797.90973384486</v>
      </c>
      <c r="M46" s="107">
        <f t="shared" si="3"/>
        <v>406651.50870551367</v>
      </c>
      <c r="N46" s="107">
        <f t="shared" si="4"/>
        <v>0</v>
      </c>
      <c r="O46" s="107">
        <f t="shared" si="5"/>
        <v>0</v>
      </c>
      <c r="P46" s="107">
        <f t="shared" si="6"/>
        <v>0</v>
      </c>
      <c r="Q46" s="99">
        <f t="shared" si="7"/>
        <v>406651.50870551367</v>
      </c>
      <c r="S46" s="107">
        <f>IFERROR(_xlfn.XLOOKUP(A46,ECL!B:B,ECL!M:M),0)</f>
        <v>115797.90973384486</v>
      </c>
      <c r="T46" s="39">
        <f t="shared" si="8"/>
        <v>0</v>
      </c>
    </row>
    <row r="47" spans="1:20" x14ac:dyDescent="0.25">
      <c r="A47" s="88">
        <v>501210</v>
      </c>
      <c r="B47" s="89" t="s">
        <v>2595</v>
      </c>
      <c r="C47" s="108">
        <v>1376834.6073883192</v>
      </c>
      <c r="D47" s="108">
        <v>0</v>
      </c>
      <c r="E47" s="108">
        <v>0</v>
      </c>
      <c r="F47" s="108">
        <v>0</v>
      </c>
      <c r="G47" s="95">
        <f t="shared" si="1"/>
        <v>1376834.6073883192</v>
      </c>
      <c r="H47" s="107">
        <v>0</v>
      </c>
      <c r="I47" s="107">
        <v>0</v>
      </c>
      <c r="J47" s="107">
        <v>0</v>
      </c>
      <c r="K47" s="107">
        <v>0</v>
      </c>
      <c r="L47" s="99">
        <f t="shared" si="2"/>
        <v>0</v>
      </c>
      <c r="M47" s="107">
        <f t="shared" si="3"/>
        <v>1376834.6073883192</v>
      </c>
      <c r="N47" s="107">
        <f t="shared" si="4"/>
        <v>0</v>
      </c>
      <c r="O47" s="107">
        <f t="shared" si="5"/>
        <v>0</v>
      </c>
      <c r="P47" s="107">
        <f t="shared" si="6"/>
        <v>0</v>
      </c>
      <c r="Q47" s="99">
        <f t="shared" si="7"/>
        <v>1376834.6073883192</v>
      </c>
      <c r="S47" s="107">
        <f>IFERROR(_xlfn.XLOOKUP(A47,ECL!B:B,ECL!M:M),0)</f>
        <v>0</v>
      </c>
      <c r="T47" s="39">
        <f t="shared" si="8"/>
        <v>0</v>
      </c>
    </row>
    <row r="48" spans="1:20" x14ac:dyDescent="0.25">
      <c r="A48" s="88">
        <v>501194</v>
      </c>
      <c r="B48" s="89" t="s">
        <v>2596</v>
      </c>
      <c r="C48" s="108">
        <v>831903.20280024759</v>
      </c>
      <c r="D48" s="108">
        <v>0</v>
      </c>
      <c r="E48" s="108">
        <v>0</v>
      </c>
      <c r="F48" s="108">
        <v>0</v>
      </c>
      <c r="G48" s="95">
        <f t="shared" si="1"/>
        <v>831903.20280024759</v>
      </c>
      <c r="H48" s="107">
        <v>346500.11040727387</v>
      </c>
      <c r="I48" s="107">
        <v>0</v>
      </c>
      <c r="J48" s="107">
        <v>0</v>
      </c>
      <c r="K48" s="107">
        <v>0</v>
      </c>
      <c r="L48" s="99">
        <f t="shared" si="2"/>
        <v>346500.11040727387</v>
      </c>
      <c r="M48" s="107">
        <f t="shared" si="3"/>
        <v>485403.09239297372</v>
      </c>
      <c r="N48" s="107">
        <f t="shared" si="4"/>
        <v>0</v>
      </c>
      <c r="O48" s="107">
        <f t="shared" si="5"/>
        <v>0</v>
      </c>
      <c r="P48" s="107">
        <f t="shared" si="6"/>
        <v>0</v>
      </c>
      <c r="Q48" s="99">
        <f t="shared" si="7"/>
        <v>485403.09239297372</v>
      </c>
      <c r="S48" s="107">
        <f>IFERROR(_xlfn.XLOOKUP(A48,ECL!B:B,ECL!M:M),0)</f>
        <v>346500.11040727387</v>
      </c>
      <c r="T48" s="39">
        <f t="shared" si="8"/>
        <v>0</v>
      </c>
    </row>
    <row r="49" spans="1:20" x14ac:dyDescent="0.25">
      <c r="A49" s="88">
        <v>501179</v>
      </c>
      <c r="B49" s="89" t="s">
        <v>2597</v>
      </c>
      <c r="C49" s="108">
        <v>0</v>
      </c>
      <c r="D49" s="108">
        <v>0</v>
      </c>
      <c r="E49" s="108">
        <v>1010799.0883198817</v>
      </c>
      <c r="F49" s="108">
        <v>0</v>
      </c>
      <c r="G49" s="95">
        <f t="shared" si="1"/>
        <v>1010799.0883198817</v>
      </c>
      <c r="H49" s="107">
        <v>0</v>
      </c>
      <c r="I49" s="107">
        <v>0</v>
      </c>
      <c r="J49" s="107">
        <v>0</v>
      </c>
      <c r="K49" s="107">
        <v>0</v>
      </c>
      <c r="L49" s="99">
        <f t="shared" si="2"/>
        <v>0</v>
      </c>
      <c r="M49" s="107">
        <f t="shared" si="3"/>
        <v>0</v>
      </c>
      <c r="N49" s="107">
        <f t="shared" si="4"/>
        <v>0</v>
      </c>
      <c r="O49" s="107">
        <f t="shared" si="5"/>
        <v>1010799.0883198817</v>
      </c>
      <c r="P49" s="107">
        <f t="shared" si="6"/>
        <v>0</v>
      </c>
      <c r="Q49" s="99">
        <f t="shared" si="7"/>
        <v>1010799.0883198817</v>
      </c>
      <c r="S49" s="107">
        <f>IFERROR(_xlfn.XLOOKUP(A49,ECL!B:B,ECL!M:M),0)</f>
        <v>0</v>
      </c>
      <c r="T49" s="39">
        <f t="shared" si="8"/>
        <v>0</v>
      </c>
    </row>
    <row r="50" spans="1:20" x14ac:dyDescent="0.25">
      <c r="A50" s="88">
        <v>501178</v>
      </c>
      <c r="B50" s="89" t="s">
        <v>2597</v>
      </c>
      <c r="C50" s="108">
        <v>0</v>
      </c>
      <c r="D50" s="108">
        <v>0</v>
      </c>
      <c r="E50" s="108">
        <v>1697517.9017405636</v>
      </c>
      <c r="F50" s="108">
        <v>0</v>
      </c>
      <c r="G50" s="95">
        <f t="shared" si="1"/>
        <v>1697517.9017405636</v>
      </c>
      <c r="H50" s="107">
        <v>0</v>
      </c>
      <c r="I50" s="107">
        <v>0</v>
      </c>
      <c r="J50" s="107">
        <v>0</v>
      </c>
      <c r="K50" s="107">
        <v>0</v>
      </c>
      <c r="L50" s="99">
        <f t="shared" si="2"/>
        <v>0</v>
      </c>
      <c r="M50" s="107">
        <f t="shared" si="3"/>
        <v>0</v>
      </c>
      <c r="N50" s="107">
        <f t="shared" si="4"/>
        <v>0</v>
      </c>
      <c r="O50" s="107">
        <f t="shared" si="5"/>
        <v>1697517.9017405636</v>
      </c>
      <c r="P50" s="107">
        <f t="shared" si="6"/>
        <v>0</v>
      </c>
      <c r="Q50" s="99">
        <f t="shared" si="7"/>
        <v>1697517.9017405636</v>
      </c>
      <c r="S50" s="107">
        <f>IFERROR(_xlfn.XLOOKUP(A50,ECL!B:B,ECL!M:M),0)</f>
        <v>0</v>
      </c>
      <c r="T50" s="39">
        <f t="shared" si="8"/>
        <v>0</v>
      </c>
    </row>
    <row r="51" spans="1:20" x14ac:dyDescent="0.25">
      <c r="A51" s="88">
        <v>501246</v>
      </c>
      <c r="B51" s="89" t="s">
        <v>2598</v>
      </c>
      <c r="C51" s="108">
        <v>18840.869318693396</v>
      </c>
      <c r="D51" s="108">
        <v>0</v>
      </c>
      <c r="E51" s="108">
        <v>0</v>
      </c>
      <c r="F51" s="108">
        <v>0</v>
      </c>
      <c r="G51" s="95">
        <f t="shared" si="1"/>
        <v>18840.869318693396</v>
      </c>
      <c r="H51" s="107">
        <v>0</v>
      </c>
      <c r="I51" s="107">
        <v>0</v>
      </c>
      <c r="J51" s="107">
        <v>0</v>
      </c>
      <c r="K51" s="107">
        <v>0</v>
      </c>
      <c r="L51" s="99">
        <f t="shared" si="2"/>
        <v>0</v>
      </c>
      <c r="M51" s="107">
        <f t="shared" si="3"/>
        <v>18840.869318693396</v>
      </c>
      <c r="N51" s="107">
        <f t="shared" si="4"/>
        <v>0</v>
      </c>
      <c r="O51" s="107">
        <f t="shared" si="5"/>
        <v>0</v>
      </c>
      <c r="P51" s="107">
        <f t="shared" si="6"/>
        <v>0</v>
      </c>
      <c r="Q51" s="99">
        <f t="shared" si="7"/>
        <v>18840.869318693396</v>
      </c>
      <c r="S51" s="107">
        <f>IFERROR(_xlfn.XLOOKUP(A51,ECL!B:B,ECL!M:M),0)</f>
        <v>0</v>
      </c>
      <c r="T51" s="39">
        <f t="shared" si="8"/>
        <v>0</v>
      </c>
    </row>
    <row r="52" spans="1:20" x14ac:dyDescent="0.25">
      <c r="A52" s="88">
        <v>501192</v>
      </c>
      <c r="B52" s="89" t="s">
        <v>2598</v>
      </c>
      <c r="C52" s="108">
        <v>490832.17422183166</v>
      </c>
      <c r="D52" s="108">
        <v>0</v>
      </c>
      <c r="E52" s="108">
        <v>0</v>
      </c>
      <c r="F52" s="108">
        <v>0</v>
      </c>
      <c r="G52" s="95">
        <f t="shared" si="1"/>
        <v>490832.17422183166</v>
      </c>
      <c r="H52" s="107">
        <v>217059.93018761737</v>
      </c>
      <c r="I52" s="107">
        <v>0</v>
      </c>
      <c r="J52" s="107">
        <v>0</v>
      </c>
      <c r="K52" s="107">
        <v>0</v>
      </c>
      <c r="L52" s="99">
        <f t="shared" si="2"/>
        <v>217059.93018761737</v>
      </c>
      <c r="M52" s="107">
        <f t="shared" si="3"/>
        <v>273772.24403421429</v>
      </c>
      <c r="N52" s="107">
        <f t="shared" si="4"/>
        <v>0</v>
      </c>
      <c r="O52" s="107">
        <f t="shared" si="5"/>
        <v>0</v>
      </c>
      <c r="P52" s="107">
        <f t="shared" si="6"/>
        <v>0</v>
      </c>
      <c r="Q52" s="99">
        <f t="shared" si="7"/>
        <v>273772.24403421429</v>
      </c>
      <c r="S52" s="107">
        <f>IFERROR(_xlfn.XLOOKUP(A52,ECL!B:B,ECL!M:M),0)</f>
        <v>217059.93018761737</v>
      </c>
      <c r="T52" s="39">
        <f t="shared" si="8"/>
        <v>0</v>
      </c>
    </row>
    <row r="53" spans="1:20" x14ac:dyDescent="0.25">
      <c r="A53" s="88">
        <v>501191</v>
      </c>
      <c r="B53" s="89" t="s">
        <v>2598</v>
      </c>
      <c r="C53" s="108">
        <v>348142.0593744333</v>
      </c>
      <c r="D53" s="108">
        <v>0</v>
      </c>
      <c r="E53" s="108">
        <v>0</v>
      </c>
      <c r="F53" s="108">
        <v>0</v>
      </c>
      <c r="G53" s="95">
        <f t="shared" si="1"/>
        <v>348142.0593744333</v>
      </c>
      <c r="H53" s="107">
        <v>32771.348230220305</v>
      </c>
      <c r="I53" s="107">
        <v>0</v>
      </c>
      <c r="J53" s="107">
        <v>0</v>
      </c>
      <c r="K53" s="107">
        <v>0</v>
      </c>
      <c r="L53" s="99">
        <f t="shared" si="2"/>
        <v>32771.348230220305</v>
      </c>
      <c r="M53" s="107">
        <f t="shared" si="3"/>
        <v>315370.71114421298</v>
      </c>
      <c r="N53" s="107">
        <f t="shared" si="4"/>
        <v>0</v>
      </c>
      <c r="O53" s="107">
        <f t="shared" si="5"/>
        <v>0</v>
      </c>
      <c r="P53" s="107">
        <f t="shared" si="6"/>
        <v>0</v>
      </c>
      <c r="Q53" s="99">
        <f t="shared" si="7"/>
        <v>315370.71114421298</v>
      </c>
      <c r="S53" s="107">
        <f>IFERROR(_xlfn.XLOOKUP(A53,ECL!B:B,ECL!M:M),0)</f>
        <v>32771.348230220305</v>
      </c>
      <c r="T53" s="39">
        <f t="shared" si="8"/>
        <v>0</v>
      </c>
    </row>
    <row r="54" spans="1:20" x14ac:dyDescent="0.25">
      <c r="A54" s="88">
        <v>501140</v>
      </c>
      <c r="B54" s="89" t="s">
        <v>2599</v>
      </c>
      <c r="C54" s="108">
        <v>1089.2262610983773</v>
      </c>
      <c r="D54" s="108">
        <v>0</v>
      </c>
      <c r="E54" s="108">
        <v>0</v>
      </c>
      <c r="F54" s="108">
        <v>0</v>
      </c>
      <c r="G54" s="95">
        <f t="shared" si="1"/>
        <v>1089.2262610983773</v>
      </c>
      <c r="H54" s="107">
        <v>18.711681171018455</v>
      </c>
      <c r="I54" s="107">
        <v>0</v>
      </c>
      <c r="J54" s="107">
        <v>0</v>
      </c>
      <c r="K54" s="107">
        <v>0</v>
      </c>
      <c r="L54" s="99">
        <f t="shared" si="2"/>
        <v>18.711681171018455</v>
      </c>
      <c r="M54" s="107">
        <f t="shared" si="3"/>
        <v>1070.5145799273589</v>
      </c>
      <c r="N54" s="107">
        <f t="shared" si="4"/>
        <v>0</v>
      </c>
      <c r="O54" s="107">
        <f t="shared" si="5"/>
        <v>0</v>
      </c>
      <c r="P54" s="107">
        <f t="shared" si="6"/>
        <v>0</v>
      </c>
      <c r="Q54" s="99">
        <f t="shared" si="7"/>
        <v>1070.5145799273589</v>
      </c>
      <c r="S54" s="107">
        <f>IFERROR(_xlfn.XLOOKUP(A54,ECL!B:B,ECL!M:M),0)</f>
        <v>18.711681171018455</v>
      </c>
      <c r="T54" s="39">
        <f t="shared" si="8"/>
        <v>0</v>
      </c>
    </row>
    <row r="55" spans="1:20" x14ac:dyDescent="0.25">
      <c r="A55" s="88">
        <v>501195</v>
      </c>
      <c r="B55" s="89" t="s">
        <v>2599</v>
      </c>
      <c r="C55" s="108">
        <v>6080.8518158477164</v>
      </c>
      <c r="D55" s="108">
        <v>0</v>
      </c>
      <c r="E55" s="108">
        <v>0</v>
      </c>
      <c r="F55" s="108">
        <v>0</v>
      </c>
      <c r="G55" s="95">
        <f t="shared" si="1"/>
        <v>6080.8518158477164</v>
      </c>
      <c r="H55" s="107">
        <v>0.33364289149091902</v>
      </c>
      <c r="I55" s="107">
        <v>0</v>
      </c>
      <c r="J55" s="107">
        <v>0</v>
      </c>
      <c r="K55" s="107">
        <v>0</v>
      </c>
      <c r="L55" s="99">
        <f t="shared" si="2"/>
        <v>0.33364289149091902</v>
      </c>
      <c r="M55" s="107">
        <f t="shared" si="3"/>
        <v>6080.5181729562255</v>
      </c>
      <c r="N55" s="107">
        <f t="shared" si="4"/>
        <v>0</v>
      </c>
      <c r="O55" s="107">
        <f t="shared" si="5"/>
        <v>0</v>
      </c>
      <c r="P55" s="107">
        <f t="shared" si="6"/>
        <v>0</v>
      </c>
      <c r="Q55" s="99">
        <f t="shared" si="7"/>
        <v>6080.5181729562255</v>
      </c>
      <c r="S55" s="107">
        <f>IFERROR(_xlfn.XLOOKUP(A55,ECL!B:B,ECL!M:M),0)</f>
        <v>0.33364289149091902</v>
      </c>
      <c r="T55" s="39">
        <f t="shared" si="8"/>
        <v>0</v>
      </c>
    </row>
    <row r="56" spans="1:20" x14ac:dyDescent="0.25">
      <c r="A56" s="88">
        <v>501050</v>
      </c>
      <c r="B56" s="89" t="s">
        <v>2600</v>
      </c>
      <c r="C56" s="108">
        <v>5707707.0972877014</v>
      </c>
      <c r="D56" s="108">
        <v>0</v>
      </c>
      <c r="E56" s="108">
        <v>0</v>
      </c>
      <c r="F56" s="108">
        <v>0</v>
      </c>
      <c r="G56" s="95">
        <f t="shared" si="1"/>
        <v>5707707.0972877014</v>
      </c>
      <c r="H56" s="107">
        <v>0</v>
      </c>
      <c r="I56" s="107">
        <v>0</v>
      </c>
      <c r="J56" s="107">
        <v>0</v>
      </c>
      <c r="K56" s="107">
        <v>0</v>
      </c>
      <c r="L56" s="99">
        <f t="shared" si="2"/>
        <v>0</v>
      </c>
      <c r="M56" s="107">
        <f t="shared" si="3"/>
        <v>5707707.0972877014</v>
      </c>
      <c r="N56" s="107">
        <f t="shared" si="4"/>
        <v>0</v>
      </c>
      <c r="O56" s="107">
        <f t="shared" si="5"/>
        <v>0</v>
      </c>
      <c r="P56" s="107">
        <f t="shared" si="6"/>
        <v>0</v>
      </c>
      <c r="Q56" s="99">
        <f t="shared" si="7"/>
        <v>5707707.0972877014</v>
      </c>
      <c r="S56" s="107">
        <f>IFERROR(_xlfn.XLOOKUP(A56,ECL!B:B,ECL!M:M),0)</f>
        <v>0</v>
      </c>
      <c r="T56" s="39">
        <f t="shared" si="8"/>
        <v>0</v>
      </c>
    </row>
    <row r="57" spans="1:20" x14ac:dyDescent="0.25">
      <c r="A57" s="88">
        <v>501133</v>
      </c>
      <c r="B57" s="89" t="s">
        <v>2600</v>
      </c>
      <c r="C57" s="108">
        <v>792057.00837765587</v>
      </c>
      <c r="D57" s="108">
        <v>0</v>
      </c>
      <c r="E57" s="108">
        <v>0</v>
      </c>
      <c r="F57" s="108">
        <v>0</v>
      </c>
      <c r="G57" s="95">
        <f t="shared" si="1"/>
        <v>792057.00837765587</v>
      </c>
      <c r="H57" s="107">
        <v>98876.486816612887</v>
      </c>
      <c r="I57" s="107">
        <v>0</v>
      </c>
      <c r="J57" s="107">
        <v>0</v>
      </c>
      <c r="K57" s="107">
        <v>0</v>
      </c>
      <c r="L57" s="99">
        <f t="shared" si="2"/>
        <v>98876.486816612887</v>
      </c>
      <c r="M57" s="107">
        <f t="shared" si="3"/>
        <v>693180.52156104299</v>
      </c>
      <c r="N57" s="107">
        <f t="shared" si="4"/>
        <v>0</v>
      </c>
      <c r="O57" s="107">
        <f t="shared" si="5"/>
        <v>0</v>
      </c>
      <c r="P57" s="107">
        <f t="shared" si="6"/>
        <v>0</v>
      </c>
      <c r="Q57" s="99">
        <f t="shared" si="7"/>
        <v>693180.52156104299</v>
      </c>
      <c r="S57" s="107">
        <f>IFERROR(_xlfn.XLOOKUP(A57,ECL!B:B,ECL!M:M),0)</f>
        <v>98876.486816612887</v>
      </c>
      <c r="T57" s="39">
        <f t="shared" si="8"/>
        <v>0</v>
      </c>
    </row>
    <row r="58" spans="1:20" x14ac:dyDescent="0.25">
      <c r="A58" s="88">
        <v>501245</v>
      </c>
      <c r="B58" s="89" t="s">
        <v>2601</v>
      </c>
      <c r="C58" s="108">
        <v>15719.643281162394</v>
      </c>
      <c r="D58" s="108">
        <v>0</v>
      </c>
      <c r="E58" s="108">
        <v>0</v>
      </c>
      <c r="F58" s="108">
        <v>0</v>
      </c>
      <c r="G58" s="95">
        <f t="shared" si="1"/>
        <v>15719.643281162394</v>
      </c>
      <c r="H58" s="107">
        <v>695.4717433355097</v>
      </c>
      <c r="I58" s="107">
        <v>0</v>
      </c>
      <c r="J58" s="107">
        <v>0</v>
      </c>
      <c r="K58" s="107">
        <v>0</v>
      </c>
      <c r="L58" s="99">
        <f t="shared" si="2"/>
        <v>695.4717433355097</v>
      </c>
      <c r="M58" s="107">
        <f t="shared" si="3"/>
        <v>15024.171537826885</v>
      </c>
      <c r="N58" s="107">
        <f t="shared" si="4"/>
        <v>0</v>
      </c>
      <c r="O58" s="107">
        <f t="shared" si="5"/>
        <v>0</v>
      </c>
      <c r="P58" s="107">
        <f t="shared" si="6"/>
        <v>0</v>
      </c>
      <c r="Q58" s="99">
        <f t="shared" si="7"/>
        <v>15024.171537826885</v>
      </c>
      <c r="S58" s="107">
        <f>IFERROR(_xlfn.XLOOKUP(A58,ECL!B:B,ECL!M:M),0)</f>
        <v>695.4717433355097</v>
      </c>
      <c r="T58" s="39">
        <f t="shared" si="8"/>
        <v>0</v>
      </c>
    </row>
    <row r="59" spans="1:20" x14ac:dyDescent="0.25">
      <c r="A59" s="88">
        <v>500749</v>
      </c>
      <c r="B59" s="89" t="s">
        <v>2602</v>
      </c>
      <c r="C59" s="108">
        <v>2314624.7138302042</v>
      </c>
      <c r="D59" s="108">
        <v>0</v>
      </c>
      <c r="E59" s="108">
        <v>0</v>
      </c>
      <c r="F59" s="108">
        <v>0</v>
      </c>
      <c r="G59" s="95">
        <f t="shared" si="1"/>
        <v>2314624.7138302042</v>
      </c>
      <c r="H59" s="107">
        <v>0</v>
      </c>
      <c r="I59" s="107">
        <v>0</v>
      </c>
      <c r="J59" s="107">
        <v>0</v>
      </c>
      <c r="K59" s="107">
        <v>0</v>
      </c>
      <c r="L59" s="99">
        <f t="shared" si="2"/>
        <v>0</v>
      </c>
      <c r="M59" s="107">
        <f t="shared" si="3"/>
        <v>2314624.7138302042</v>
      </c>
      <c r="N59" s="107">
        <f t="shared" si="4"/>
        <v>0</v>
      </c>
      <c r="O59" s="107">
        <f t="shared" si="5"/>
        <v>0</v>
      </c>
      <c r="P59" s="107">
        <f t="shared" si="6"/>
        <v>0</v>
      </c>
      <c r="Q59" s="99">
        <f t="shared" si="7"/>
        <v>2314624.7138302042</v>
      </c>
      <c r="S59" s="107">
        <f>IFERROR(_xlfn.XLOOKUP(A59,ECL!B:B,ECL!M:M),0)</f>
        <v>0</v>
      </c>
      <c r="T59" s="39">
        <f t="shared" si="8"/>
        <v>0</v>
      </c>
    </row>
    <row r="60" spans="1:20" x14ac:dyDescent="0.25">
      <c r="A60" s="88">
        <v>501213</v>
      </c>
      <c r="B60" s="89" t="s">
        <v>2603</v>
      </c>
      <c r="C60" s="108">
        <v>0</v>
      </c>
      <c r="D60" s="108">
        <v>3191.4382916549794</v>
      </c>
      <c r="E60" s="108">
        <v>0</v>
      </c>
      <c r="F60" s="108">
        <v>0</v>
      </c>
      <c r="G60" s="95">
        <f t="shared" si="1"/>
        <v>3191.4382916549794</v>
      </c>
      <c r="H60" s="107">
        <v>0</v>
      </c>
      <c r="I60" s="107">
        <v>1242.8929115214873</v>
      </c>
      <c r="J60" s="107">
        <v>0</v>
      </c>
      <c r="K60" s="107">
        <v>0</v>
      </c>
      <c r="L60" s="99">
        <f t="shared" si="2"/>
        <v>1242.8929115214873</v>
      </c>
      <c r="M60" s="107">
        <f t="shared" si="3"/>
        <v>0</v>
      </c>
      <c r="N60" s="107">
        <f t="shared" si="4"/>
        <v>1948.545380133492</v>
      </c>
      <c r="O60" s="107">
        <f t="shared" si="5"/>
        <v>0</v>
      </c>
      <c r="P60" s="107">
        <f t="shared" si="6"/>
        <v>0</v>
      </c>
      <c r="Q60" s="99">
        <f t="shared" si="7"/>
        <v>1948.545380133492</v>
      </c>
      <c r="S60" s="107">
        <f>IFERROR(_xlfn.XLOOKUP(A60,ECL!B:B,ECL!M:M),0)</f>
        <v>1242.8929115214873</v>
      </c>
      <c r="T60" s="39">
        <f t="shared" si="8"/>
        <v>0</v>
      </c>
    </row>
    <row r="61" spans="1:20" x14ac:dyDescent="0.25">
      <c r="A61" s="88">
        <v>501099</v>
      </c>
      <c r="B61" s="89" t="s">
        <v>2604</v>
      </c>
      <c r="C61" s="108">
        <v>0</v>
      </c>
      <c r="D61" s="108">
        <v>0</v>
      </c>
      <c r="E61" s="108">
        <v>1743.9130022384941</v>
      </c>
      <c r="F61" s="108">
        <v>0</v>
      </c>
      <c r="G61" s="95">
        <f t="shared" si="1"/>
        <v>1743.9130022384941</v>
      </c>
      <c r="H61" s="107">
        <v>0</v>
      </c>
      <c r="I61" s="107">
        <v>0</v>
      </c>
      <c r="J61" s="107">
        <v>58.112776615536674</v>
      </c>
      <c r="K61" s="107">
        <v>0</v>
      </c>
      <c r="L61" s="99">
        <f t="shared" si="2"/>
        <v>58.112776615536674</v>
      </c>
      <c r="M61" s="107">
        <f t="shared" si="3"/>
        <v>0</v>
      </c>
      <c r="N61" s="107">
        <f t="shared" si="4"/>
        <v>0</v>
      </c>
      <c r="O61" s="107">
        <f t="shared" si="5"/>
        <v>1685.8002256229574</v>
      </c>
      <c r="P61" s="107">
        <f t="shared" si="6"/>
        <v>0</v>
      </c>
      <c r="Q61" s="99">
        <f t="shared" si="7"/>
        <v>1685.8002256229574</v>
      </c>
      <c r="S61" s="107">
        <f>IFERROR(_xlfn.XLOOKUP(A61,ECL!B:B,ECL!M:M),0)</f>
        <v>58.112776615536674</v>
      </c>
      <c r="T61" s="39">
        <f t="shared" si="8"/>
        <v>0</v>
      </c>
    </row>
    <row r="62" spans="1:20" x14ac:dyDescent="0.25">
      <c r="A62" s="88">
        <v>501027</v>
      </c>
      <c r="B62" s="89" t="s">
        <v>2605</v>
      </c>
      <c r="C62" s="108">
        <v>0</v>
      </c>
      <c r="D62" s="108">
        <v>0</v>
      </c>
      <c r="E62" s="108">
        <v>1020.8481610091463</v>
      </c>
      <c r="F62" s="108">
        <v>0</v>
      </c>
      <c r="G62" s="95">
        <f t="shared" si="1"/>
        <v>1020.8481610091463</v>
      </c>
      <c r="H62" s="107">
        <v>0</v>
      </c>
      <c r="I62" s="107">
        <v>0</v>
      </c>
      <c r="J62" s="107">
        <v>0</v>
      </c>
      <c r="K62" s="107">
        <v>0</v>
      </c>
      <c r="L62" s="99">
        <f t="shared" si="2"/>
        <v>0</v>
      </c>
      <c r="M62" s="107">
        <f t="shared" si="3"/>
        <v>0</v>
      </c>
      <c r="N62" s="107">
        <f t="shared" si="4"/>
        <v>0</v>
      </c>
      <c r="O62" s="107">
        <f t="shared" si="5"/>
        <v>1020.8481610091463</v>
      </c>
      <c r="P62" s="107">
        <f t="shared" si="6"/>
        <v>0</v>
      </c>
      <c r="Q62" s="99">
        <f t="shared" si="7"/>
        <v>1020.8481610091463</v>
      </c>
      <c r="S62" s="107">
        <f>IFERROR(_xlfn.XLOOKUP(A62,ECL!B:B,ECL!M:M),0)</f>
        <v>0</v>
      </c>
      <c r="T62" s="39">
        <f t="shared" si="8"/>
        <v>0</v>
      </c>
    </row>
    <row r="63" spans="1:20" x14ac:dyDescent="0.25">
      <c r="A63" s="88">
        <v>501061</v>
      </c>
      <c r="B63" s="89" t="s">
        <v>2605</v>
      </c>
      <c r="C63" s="108">
        <v>0</v>
      </c>
      <c r="D63" s="108">
        <v>0</v>
      </c>
      <c r="E63" s="108">
        <v>76140.473503437403</v>
      </c>
      <c r="F63" s="108">
        <v>0</v>
      </c>
      <c r="G63" s="95">
        <f t="shared" si="1"/>
        <v>76140.473503437403</v>
      </c>
      <c r="H63" s="107">
        <v>0</v>
      </c>
      <c r="I63" s="107">
        <v>0</v>
      </c>
      <c r="J63" s="107">
        <v>0</v>
      </c>
      <c r="K63" s="107">
        <v>0</v>
      </c>
      <c r="L63" s="99">
        <f t="shared" si="2"/>
        <v>0</v>
      </c>
      <c r="M63" s="107">
        <f t="shared" si="3"/>
        <v>0</v>
      </c>
      <c r="N63" s="107">
        <f t="shared" si="4"/>
        <v>0</v>
      </c>
      <c r="O63" s="107">
        <f t="shared" si="5"/>
        <v>76140.473503437403</v>
      </c>
      <c r="P63" s="107">
        <f t="shared" si="6"/>
        <v>0</v>
      </c>
      <c r="Q63" s="99">
        <f t="shared" si="7"/>
        <v>76140.473503437403</v>
      </c>
      <c r="S63" s="107">
        <f>IFERROR(_xlfn.XLOOKUP(A63,ECL!B:B,ECL!M:M),0)</f>
        <v>0</v>
      </c>
      <c r="T63" s="39">
        <f t="shared" si="8"/>
        <v>0</v>
      </c>
    </row>
    <row r="64" spans="1:20" x14ac:dyDescent="0.25">
      <c r="A64" s="88">
        <v>501060</v>
      </c>
      <c r="B64" s="89" t="s">
        <v>2605</v>
      </c>
      <c r="C64" s="108">
        <v>0</v>
      </c>
      <c r="D64" s="108">
        <v>0</v>
      </c>
      <c r="E64" s="108">
        <v>169822.95958003963</v>
      </c>
      <c r="F64" s="108">
        <v>0</v>
      </c>
      <c r="G64" s="95">
        <f t="shared" si="1"/>
        <v>169822.95958003963</v>
      </c>
      <c r="H64" s="107">
        <v>0</v>
      </c>
      <c r="I64" s="107">
        <v>0</v>
      </c>
      <c r="J64" s="107">
        <v>0</v>
      </c>
      <c r="K64" s="107">
        <v>0</v>
      </c>
      <c r="L64" s="99">
        <f t="shared" si="2"/>
        <v>0</v>
      </c>
      <c r="M64" s="107">
        <f t="shared" si="3"/>
        <v>0</v>
      </c>
      <c r="N64" s="107">
        <f t="shared" si="4"/>
        <v>0</v>
      </c>
      <c r="O64" s="107">
        <f t="shared" si="5"/>
        <v>169822.95958003963</v>
      </c>
      <c r="P64" s="107">
        <f t="shared" si="6"/>
        <v>0</v>
      </c>
      <c r="Q64" s="99">
        <f t="shared" si="7"/>
        <v>169822.95958003963</v>
      </c>
      <c r="S64" s="107">
        <f>IFERROR(_xlfn.XLOOKUP(A64,ECL!B:B,ECL!M:M),0)</f>
        <v>0</v>
      </c>
      <c r="T64" s="39">
        <f t="shared" si="8"/>
        <v>0</v>
      </c>
    </row>
    <row r="65" spans="1:20" x14ac:dyDescent="0.25">
      <c r="A65" s="88">
        <v>501146</v>
      </c>
      <c r="B65" s="89" t="s">
        <v>2606</v>
      </c>
      <c r="C65" s="108">
        <v>9420428.2790415175</v>
      </c>
      <c r="D65" s="108">
        <v>0</v>
      </c>
      <c r="E65" s="108">
        <v>0</v>
      </c>
      <c r="F65" s="108">
        <v>0</v>
      </c>
      <c r="G65" s="95">
        <f t="shared" si="1"/>
        <v>9420428.2790415175</v>
      </c>
      <c r="H65" s="107">
        <v>0</v>
      </c>
      <c r="I65" s="107">
        <v>0</v>
      </c>
      <c r="J65" s="107">
        <v>0</v>
      </c>
      <c r="K65" s="107">
        <v>0</v>
      </c>
      <c r="L65" s="99">
        <f t="shared" si="2"/>
        <v>0</v>
      </c>
      <c r="M65" s="107">
        <f t="shared" si="3"/>
        <v>9420428.2790415175</v>
      </c>
      <c r="N65" s="107">
        <f t="shared" si="4"/>
        <v>0</v>
      </c>
      <c r="O65" s="107">
        <f t="shared" si="5"/>
        <v>0</v>
      </c>
      <c r="P65" s="107">
        <f t="shared" si="6"/>
        <v>0</v>
      </c>
      <c r="Q65" s="99">
        <f t="shared" si="7"/>
        <v>9420428.2790415175</v>
      </c>
      <c r="S65" s="107">
        <f>IFERROR(_xlfn.XLOOKUP(A65,ECL!B:B,ECL!M:M),0)</f>
        <v>0</v>
      </c>
      <c r="T65" s="39">
        <f t="shared" si="8"/>
        <v>0</v>
      </c>
    </row>
    <row r="66" spans="1:20" x14ac:dyDescent="0.25">
      <c r="A66" s="88">
        <v>501145</v>
      </c>
      <c r="B66" s="89" t="s">
        <v>2607</v>
      </c>
      <c r="C66" s="108">
        <v>100932.0493705564</v>
      </c>
      <c r="D66" s="108">
        <v>0</v>
      </c>
      <c r="E66" s="108">
        <v>0</v>
      </c>
      <c r="F66" s="108">
        <v>0</v>
      </c>
      <c r="G66" s="95">
        <f t="shared" si="1"/>
        <v>100932.0493705564</v>
      </c>
      <c r="H66" s="107">
        <v>100932.0493705564</v>
      </c>
      <c r="I66" s="107">
        <v>0</v>
      </c>
      <c r="J66" s="107">
        <v>0</v>
      </c>
      <c r="K66" s="107">
        <v>0</v>
      </c>
      <c r="L66" s="99">
        <f t="shared" si="2"/>
        <v>100932.0493705564</v>
      </c>
      <c r="M66" s="107">
        <f t="shared" si="3"/>
        <v>0</v>
      </c>
      <c r="N66" s="107">
        <f t="shared" si="4"/>
        <v>0</v>
      </c>
      <c r="O66" s="107">
        <f t="shared" si="5"/>
        <v>0</v>
      </c>
      <c r="P66" s="107">
        <f t="shared" si="6"/>
        <v>0</v>
      </c>
      <c r="Q66" s="99">
        <f t="shared" si="7"/>
        <v>0</v>
      </c>
      <c r="S66" s="107">
        <f>IFERROR(_xlfn.XLOOKUP(A66,ECL!B:B,ECL!M:M),0)</f>
        <v>100932.0493705564</v>
      </c>
      <c r="T66" s="39">
        <f t="shared" si="8"/>
        <v>0</v>
      </c>
    </row>
    <row r="67" spans="1:20" x14ac:dyDescent="0.25">
      <c r="A67" s="88">
        <v>501150</v>
      </c>
      <c r="B67" s="89" t="s">
        <v>2608</v>
      </c>
      <c r="C67" s="108">
        <v>0</v>
      </c>
      <c r="D67" s="108">
        <v>0</v>
      </c>
      <c r="E67" s="108">
        <v>1669.0634836714005</v>
      </c>
      <c r="F67" s="108">
        <v>0</v>
      </c>
      <c r="G67" s="95">
        <f t="shared" si="1"/>
        <v>1669.0634836714005</v>
      </c>
      <c r="H67" s="107">
        <v>0</v>
      </c>
      <c r="I67" s="107">
        <v>0</v>
      </c>
      <c r="J67" s="107">
        <v>0</v>
      </c>
      <c r="K67" s="107">
        <v>0</v>
      </c>
      <c r="L67" s="99">
        <f t="shared" si="2"/>
        <v>0</v>
      </c>
      <c r="M67" s="107">
        <f t="shared" si="3"/>
        <v>0</v>
      </c>
      <c r="N67" s="107">
        <f t="shared" si="4"/>
        <v>0</v>
      </c>
      <c r="O67" s="107">
        <f t="shared" si="5"/>
        <v>1669.0634836714005</v>
      </c>
      <c r="P67" s="107">
        <f t="shared" si="6"/>
        <v>0</v>
      </c>
      <c r="Q67" s="99">
        <f t="shared" si="7"/>
        <v>1669.0634836714005</v>
      </c>
      <c r="S67" s="107">
        <f>IFERROR(_xlfn.XLOOKUP(A67,ECL!B:B,ECL!M:M),0)</f>
        <v>0</v>
      </c>
      <c r="T67" s="39">
        <f t="shared" si="8"/>
        <v>0</v>
      </c>
    </row>
    <row r="68" spans="1:20" x14ac:dyDescent="0.25">
      <c r="A68" s="88">
        <v>501160</v>
      </c>
      <c r="B68" s="89" t="s">
        <v>2609</v>
      </c>
      <c r="C68" s="108">
        <v>4291.6470232499942</v>
      </c>
      <c r="D68" s="108">
        <v>0</v>
      </c>
      <c r="E68" s="108">
        <v>0</v>
      </c>
      <c r="F68" s="108">
        <v>0</v>
      </c>
      <c r="G68" s="95">
        <f t="shared" ref="G68:G131" si="9">SUM(C68:F68)</f>
        <v>4291.6470232499942</v>
      </c>
      <c r="H68" s="107">
        <v>33.482457353557045</v>
      </c>
      <c r="I68" s="107">
        <v>0</v>
      </c>
      <c r="J68" s="107">
        <v>0</v>
      </c>
      <c r="K68" s="107">
        <v>0</v>
      </c>
      <c r="L68" s="99">
        <f t="shared" ref="L68:L131" si="10">SUM(H68:K68)</f>
        <v>33.482457353557045</v>
      </c>
      <c r="M68" s="107">
        <f t="shared" ref="M68:M131" si="11">C68-H68</f>
        <v>4258.1645658964371</v>
      </c>
      <c r="N68" s="107">
        <f t="shared" ref="N68:N131" si="12">D68-I68</f>
        <v>0</v>
      </c>
      <c r="O68" s="107">
        <f t="shared" ref="O68:O131" si="13">E68-J68</f>
        <v>0</v>
      </c>
      <c r="P68" s="107">
        <f t="shared" ref="P68:P131" si="14">F68-K68</f>
        <v>0</v>
      </c>
      <c r="Q68" s="99">
        <f t="shared" ref="Q68:Q131" si="15">G68-L68</f>
        <v>4258.1645658964371</v>
      </c>
      <c r="S68" s="107">
        <f>IFERROR(_xlfn.XLOOKUP(A68,ECL!B:B,ECL!M:M),0)</f>
        <v>33.482457353557045</v>
      </c>
      <c r="T68" s="39">
        <f t="shared" ref="T68:T131" si="16">S68-L68</f>
        <v>0</v>
      </c>
    </row>
    <row r="69" spans="1:20" x14ac:dyDescent="0.25">
      <c r="A69" s="88">
        <v>501220</v>
      </c>
      <c r="B69" s="89" t="s">
        <v>2610</v>
      </c>
      <c r="C69" s="108">
        <v>303286.25710999646</v>
      </c>
      <c r="D69" s="108">
        <v>0</v>
      </c>
      <c r="E69" s="108">
        <v>0</v>
      </c>
      <c r="F69" s="108">
        <v>0</v>
      </c>
      <c r="G69" s="95">
        <f t="shared" si="9"/>
        <v>303286.25710999646</v>
      </c>
      <c r="H69" s="107">
        <v>31347.878362799729</v>
      </c>
      <c r="I69" s="107">
        <v>0</v>
      </c>
      <c r="J69" s="107">
        <v>0</v>
      </c>
      <c r="K69" s="107">
        <v>0</v>
      </c>
      <c r="L69" s="99">
        <f t="shared" si="10"/>
        <v>31347.878362799729</v>
      </c>
      <c r="M69" s="107">
        <f t="shared" si="11"/>
        <v>271938.37874719675</v>
      </c>
      <c r="N69" s="107">
        <f t="shared" si="12"/>
        <v>0</v>
      </c>
      <c r="O69" s="107">
        <f t="shared" si="13"/>
        <v>0</v>
      </c>
      <c r="P69" s="107">
        <f t="shared" si="14"/>
        <v>0</v>
      </c>
      <c r="Q69" s="99">
        <f t="shared" si="15"/>
        <v>271938.37874719675</v>
      </c>
      <c r="S69" s="107">
        <f>IFERROR(_xlfn.XLOOKUP(A69,ECL!B:B,ECL!M:M),0)</f>
        <v>31347.878362799729</v>
      </c>
      <c r="T69" s="39">
        <f t="shared" si="16"/>
        <v>0</v>
      </c>
    </row>
    <row r="70" spans="1:20" x14ac:dyDescent="0.25">
      <c r="A70" s="88">
        <v>501201</v>
      </c>
      <c r="B70" s="89" t="s">
        <v>2611</v>
      </c>
      <c r="C70" s="108">
        <v>1636165.7456576643</v>
      </c>
      <c r="D70" s="108">
        <v>0</v>
      </c>
      <c r="E70" s="108">
        <v>0</v>
      </c>
      <c r="F70" s="108">
        <v>0</v>
      </c>
      <c r="G70" s="95">
        <f t="shared" si="9"/>
        <v>1636165.7456576643</v>
      </c>
      <c r="H70" s="107">
        <v>1636165.7456576643</v>
      </c>
      <c r="I70" s="107">
        <v>0</v>
      </c>
      <c r="J70" s="107">
        <v>0</v>
      </c>
      <c r="K70" s="107">
        <v>0</v>
      </c>
      <c r="L70" s="99">
        <f t="shared" si="10"/>
        <v>1636165.7456576643</v>
      </c>
      <c r="M70" s="107">
        <f t="shared" si="11"/>
        <v>0</v>
      </c>
      <c r="N70" s="107">
        <f t="shared" si="12"/>
        <v>0</v>
      </c>
      <c r="O70" s="107">
        <f t="shared" si="13"/>
        <v>0</v>
      </c>
      <c r="P70" s="107">
        <f t="shared" si="14"/>
        <v>0</v>
      </c>
      <c r="Q70" s="99">
        <f t="shared" si="15"/>
        <v>0</v>
      </c>
      <c r="S70" s="107">
        <f>IFERROR(_xlfn.XLOOKUP(A70,ECL!B:B,ECL!M:M),0)</f>
        <v>1636165.7456576643</v>
      </c>
      <c r="T70" s="39">
        <f t="shared" si="16"/>
        <v>0</v>
      </c>
    </row>
    <row r="71" spans="1:20" x14ac:dyDescent="0.25">
      <c r="A71" s="88">
        <v>501205</v>
      </c>
      <c r="B71" s="89" t="s">
        <v>2612</v>
      </c>
      <c r="C71" s="108">
        <v>452.31970672869602</v>
      </c>
      <c r="D71" s="108">
        <v>0</v>
      </c>
      <c r="E71" s="108">
        <v>0</v>
      </c>
      <c r="F71" s="108">
        <v>0</v>
      </c>
      <c r="G71" s="95">
        <f t="shared" si="9"/>
        <v>452.31970672869602</v>
      </c>
      <c r="H71" s="107">
        <v>0</v>
      </c>
      <c r="I71" s="107">
        <v>0</v>
      </c>
      <c r="J71" s="107">
        <v>0</v>
      </c>
      <c r="K71" s="107">
        <v>0</v>
      </c>
      <c r="L71" s="99">
        <f t="shared" si="10"/>
        <v>0</v>
      </c>
      <c r="M71" s="107">
        <f t="shared" si="11"/>
        <v>452.31970672869602</v>
      </c>
      <c r="N71" s="107">
        <f t="shared" si="12"/>
        <v>0</v>
      </c>
      <c r="O71" s="107">
        <f t="shared" si="13"/>
        <v>0</v>
      </c>
      <c r="P71" s="107">
        <f t="shared" si="14"/>
        <v>0</v>
      </c>
      <c r="Q71" s="99">
        <f t="shared" si="15"/>
        <v>452.31970672869602</v>
      </c>
      <c r="S71" s="107">
        <f>IFERROR(_xlfn.XLOOKUP(A71,ECL!B:B,ECL!M:M),0)</f>
        <v>0</v>
      </c>
      <c r="T71" s="39">
        <f t="shared" si="16"/>
        <v>0</v>
      </c>
    </row>
    <row r="72" spans="1:20" x14ac:dyDescent="0.25">
      <c r="A72" s="88">
        <v>501204</v>
      </c>
      <c r="B72" s="89" t="s">
        <v>2612</v>
      </c>
      <c r="C72" s="108">
        <v>452.31970672869602</v>
      </c>
      <c r="D72" s="108">
        <v>0</v>
      </c>
      <c r="E72" s="108">
        <v>0</v>
      </c>
      <c r="F72" s="108">
        <v>0</v>
      </c>
      <c r="G72" s="95">
        <f t="shared" si="9"/>
        <v>452.31970672869602</v>
      </c>
      <c r="H72" s="107">
        <v>0</v>
      </c>
      <c r="I72" s="107">
        <v>0</v>
      </c>
      <c r="J72" s="107">
        <v>0</v>
      </c>
      <c r="K72" s="107">
        <v>0</v>
      </c>
      <c r="L72" s="99">
        <f t="shared" si="10"/>
        <v>0</v>
      </c>
      <c r="M72" s="107">
        <f t="shared" si="11"/>
        <v>452.31970672869602</v>
      </c>
      <c r="N72" s="107">
        <f t="shared" si="12"/>
        <v>0</v>
      </c>
      <c r="O72" s="107">
        <f t="shared" si="13"/>
        <v>0</v>
      </c>
      <c r="P72" s="107">
        <f t="shared" si="14"/>
        <v>0</v>
      </c>
      <c r="Q72" s="99">
        <f t="shared" si="15"/>
        <v>452.31970672869602</v>
      </c>
      <c r="S72" s="107">
        <f>IFERROR(_xlfn.XLOOKUP(A72,ECL!B:B,ECL!M:M),0)</f>
        <v>0</v>
      </c>
      <c r="T72" s="39">
        <f t="shared" si="16"/>
        <v>0</v>
      </c>
    </row>
    <row r="73" spans="1:20" x14ac:dyDescent="0.25">
      <c r="A73" s="88">
        <v>501187</v>
      </c>
      <c r="B73" s="89" t="s">
        <v>2612</v>
      </c>
      <c r="C73" s="108">
        <v>414.22962417703837</v>
      </c>
      <c r="D73" s="108">
        <v>0</v>
      </c>
      <c r="E73" s="108">
        <v>0</v>
      </c>
      <c r="F73" s="108">
        <v>0</v>
      </c>
      <c r="G73" s="95">
        <f t="shared" si="9"/>
        <v>414.22962417703837</v>
      </c>
      <c r="H73" s="107">
        <v>0</v>
      </c>
      <c r="I73" s="107">
        <v>0</v>
      </c>
      <c r="J73" s="107">
        <v>0</v>
      </c>
      <c r="K73" s="107">
        <v>0</v>
      </c>
      <c r="L73" s="99">
        <f t="shared" si="10"/>
        <v>0</v>
      </c>
      <c r="M73" s="107">
        <f t="shared" si="11"/>
        <v>414.22962417703837</v>
      </c>
      <c r="N73" s="107">
        <f t="shared" si="12"/>
        <v>0</v>
      </c>
      <c r="O73" s="107">
        <f t="shared" si="13"/>
        <v>0</v>
      </c>
      <c r="P73" s="107">
        <f t="shared" si="14"/>
        <v>0</v>
      </c>
      <c r="Q73" s="99">
        <f t="shared" si="15"/>
        <v>414.22962417703837</v>
      </c>
      <c r="S73" s="107">
        <f>IFERROR(_xlfn.XLOOKUP(A73,ECL!B:B,ECL!M:M),0)</f>
        <v>0</v>
      </c>
      <c r="T73" s="39">
        <f t="shared" si="16"/>
        <v>0</v>
      </c>
    </row>
    <row r="74" spans="1:20" x14ac:dyDescent="0.25">
      <c r="A74" s="88">
        <v>501186</v>
      </c>
      <c r="B74" s="89" t="s">
        <v>2612</v>
      </c>
      <c r="C74" s="108">
        <v>414.22962417703837</v>
      </c>
      <c r="D74" s="108">
        <v>0</v>
      </c>
      <c r="E74" s="108">
        <v>0</v>
      </c>
      <c r="F74" s="108">
        <v>0</v>
      </c>
      <c r="G74" s="95">
        <f t="shared" si="9"/>
        <v>414.22962417703837</v>
      </c>
      <c r="H74" s="107">
        <v>0</v>
      </c>
      <c r="I74" s="107">
        <v>0</v>
      </c>
      <c r="J74" s="107">
        <v>0</v>
      </c>
      <c r="K74" s="107">
        <v>0</v>
      </c>
      <c r="L74" s="99">
        <f t="shared" si="10"/>
        <v>0</v>
      </c>
      <c r="M74" s="107">
        <f t="shared" si="11"/>
        <v>414.22962417703837</v>
      </c>
      <c r="N74" s="107">
        <f t="shared" si="12"/>
        <v>0</v>
      </c>
      <c r="O74" s="107">
        <f t="shared" si="13"/>
        <v>0</v>
      </c>
      <c r="P74" s="107">
        <f t="shared" si="14"/>
        <v>0</v>
      </c>
      <c r="Q74" s="99">
        <f t="shared" si="15"/>
        <v>414.22962417703837</v>
      </c>
      <c r="S74" s="107">
        <f>IFERROR(_xlfn.XLOOKUP(A74,ECL!B:B,ECL!M:M),0)</f>
        <v>0</v>
      </c>
      <c r="T74" s="39">
        <f t="shared" si="16"/>
        <v>0</v>
      </c>
    </row>
    <row r="75" spans="1:20" x14ac:dyDescent="0.25">
      <c r="A75" s="88">
        <v>501176</v>
      </c>
      <c r="B75" s="89" t="s">
        <v>2612</v>
      </c>
      <c r="C75" s="108">
        <v>414.22962417703837</v>
      </c>
      <c r="D75" s="108">
        <v>0</v>
      </c>
      <c r="E75" s="108">
        <v>0</v>
      </c>
      <c r="F75" s="108">
        <v>0</v>
      </c>
      <c r="G75" s="95">
        <f t="shared" si="9"/>
        <v>414.22962417703837</v>
      </c>
      <c r="H75" s="107">
        <v>0</v>
      </c>
      <c r="I75" s="107">
        <v>0</v>
      </c>
      <c r="J75" s="107">
        <v>0</v>
      </c>
      <c r="K75" s="107">
        <v>0</v>
      </c>
      <c r="L75" s="99">
        <f t="shared" si="10"/>
        <v>0</v>
      </c>
      <c r="M75" s="107">
        <f t="shared" si="11"/>
        <v>414.22962417703837</v>
      </c>
      <c r="N75" s="107">
        <f t="shared" si="12"/>
        <v>0</v>
      </c>
      <c r="O75" s="107">
        <f t="shared" si="13"/>
        <v>0</v>
      </c>
      <c r="P75" s="107">
        <f t="shared" si="14"/>
        <v>0</v>
      </c>
      <c r="Q75" s="99">
        <f t="shared" si="15"/>
        <v>414.22962417703837</v>
      </c>
      <c r="S75" s="107">
        <f>IFERROR(_xlfn.XLOOKUP(A75,ECL!B:B,ECL!M:M),0)</f>
        <v>0</v>
      </c>
      <c r="T75" s="39">
        <f t="shared" si="16"/>
        <v>0</v>
      </c>
    </row>
    <row r="76" spans="1:20" x14ac:dyDescent="0.25">
      <c r="A76" s="88">
        <v>501249</v>
      </c>
      <c r="B76" s="89" t="s">
        <v>2613</v>
      </c>
      <c r="C76" s="108">
        <v>16295.748010199504</v>
      </c>
      <c r="D76" s="108">
        <v>0</v>
      </c>
      <c r="E76" s="108">
        <v>0</v>
      </c>
      <c r="F76" s="108">
        <v>0</v>
      </c>
      <c r="G76" s="95">
        <f t="shared" si="9"/>
        <v>16295.748010199504</v>
      </c>
      <c r="H76" s="107">
        <v>0</v>
      </c>
      <c r="I76" s="107">
        <v>0</v>
      </c>
      <c r="J76" s="107">
        <v>0</v>
      </c>
      <c r="K76" s="107">
        <v>0</v>
      </c>
      <c r="L76" s="99">
        <f t="shared" si="10"/>
        <v>0</v>
      </c>
      <c r="M76" s="107">
        <f t="shared" si="11"/>
        <v>16295.748010199504</v>
      </c>
      <c r="N76" s="107">
        <f t="shared" si="12"/>
        <v>0</v>
      </c>
      <c r="O76" s="107">
        <f t="shared" si="13"/>
        <v>0</v>
      </c>
      <c r="P76" s="107">
        <f t="shared" si="14"/>
        <v>0</v>
      </c>
      <c r="Q76" s="99">
        <f t="shared" si="15"/>
        <v>16295.748010199504</v>
      </c>
      <c r="S76" s="107">
        <f>IFERROR(_xlfn.XLOOKUP(A76,ECL!B:B,ECL!M:M),0)</f>
        <v>0</v>
      </c>
      <c r="T76" s="39">
        <f t="shared" si="16"/>
        <v>0</v>
      </c>
    </row>
    <row r="77" spans="1:20" x14ac:dyDescent="0.25">
      <c r="A77" s="88">
        <v>501248</v>
      </c>
      <c r="B77" s="89" t="s">
        <v>2613</v>
      </c>
      <c r="C77" s="108">
        <v>24443.620466956356</v>
      </c>
      <c r="D77" s="108">
        <v>0</v>
      </c>
      <c r="E77" s="108">
        <v>0</v>
      </c>
      <c r="F77" s="108">
        <v>0</v>
      </c>
      <c r="G77" s="95">
        <f t="shared" si="9"/>
        <v>24443.620466956356</v>
      </c>
      <c r="H77" s="107">
        <v>0</v>
      </c>
      <c r="I77" s="107">
        <v>0</v>
      </c>
      <c r="J77" s="107">
        <v>0</v>
      </c>
      <c r="K77" s="107">
        <v>0</v>
      </c>
      <c r="L77" s="99">
        <f t="shared" si="10"/>
        <v>0</v>
      </c>
      <c r="M77" s="107">
        <f t="shared" si="11"/>
        <v>24443.620466956356</v>
      </c>
      <c r="N77" s="107">
        <f t="shared" si="12"/>
        <v>0</v>
      </c>
      <c r="O77" s="107">
        <f t="shared" si="13"/>
        <v>0</v>
      </c>
      <c r="P77" s="107">
        <f t="shared" si="14"/>
        <v>0</v>
      </c>
      <c r="Q77" s="99">
        <f t="shared" si="15"/>
        <v>24443.620466956356</v>
      </c>
      <c r="S77" s="107">
        <f>IFERROR(_xlfn.XLOOKUP(A77,ECL!B:B,ECL!M:M),0)</f>
        <v>0</v>
      </c>
      <c r="T77" s="39">
        <f t="shared" si="16"/>
        <v>0</v>
      </c>
    </row>
    <row r="78" spans="1:20" x14ac:dyDescent="0.25">
      <c r="A78" s="88">
        <v>501251</v>
      </c>
      <c r="B78" s="89" t="s">
        <v>2614</v>
      </c>
      <c r="C78" s="108">
        <v>44125.940158060344</v>
      </c>
      <c r="D78" s="108">
        <v>0</v>
      </c>
      <c r="E78" s="108">
        <v>0</v>
      </c>
      <c r="F78" s="108">
        <v>0</v>
      </c>
      <c r="G78" s="95">
        <f t="shared" si="9"/>
        <v>44125.940158060344</v>
      </c>
      <c r="H78" s="107">
        <v>0</v>
      </c>
      <c r="I78" s="107">
        <v>0</v>
      </c>
      <c r="J78" s="107">
        <v>0</v>
      </c>
      <c r="K78" s="107">
        <v>0</v>
      </c>
      <c r="L78" s="99">
        <f t="shared" si="10"/>
        <v>0</v>
      </c>
      <c r="M78" s="107">
        <f t="shared" si="11"/>
        <v>44125.940158060344</v>
      </c>
      <c r="N78" s="107">
        <f t="shared" si="12"/>
        <v>0</v>
      </c>
      <c r="O78" s="107">
        <f t="shared" si="13"/>
        <v>0</v>
      </c>
      <c r="P78" s="107">
        <f t="shared" si="14"/>
        <v>0</v>
      </c>
      <c r="Q78" s="99">
        <f t="shared" si="15"/>
        <v>44125.940158060344</v>
      </c>
      <c r="S78" s="107">
        <f>IFERROR(_xlfn.XLOOKUP(A78,ECL!B:B,ECL!M:M),0)</f>
        <v>0</v>
      </c>
      <c r="T78" s="39">
        <f t="shared" si="16"/>
        <v>0</v>
      </c>
    </row>
    <row r="79" spans="1:20" x14ac:dyDescent="0.25">
      <c r="A79" s="88">
        <v>501211</v>
      </c>
      <c r="B79" s="89" t="s">
        <v>2615</v>
      </c>
      <c r="C79" s="108">
        <v>67468.169822780721</v>
      </c>
      <c r="D79" s="108">
        <v>0</v>
      </c>
      <c r="E79" s="108">
        <v>0</v>
      </c>
      <c r="F79" s="108">
        <v>0</v>
      </c>
      <c r="G79" s="95">
        <f t="shared" si="9"/>
        <v>67468.169822780721</v>
      </c>
      <c r="H79" s="107">
        <v>52109.95710303029</v>
      </c>
      <c r="I79" s="107">
        <v>0</v>
      </c>
      <c r="J79" s="107">
        <v>0</v>
      </c>
      <c r="K79" s="107">
        <v>0</v>
      </c>
      <c r="L79" s="99">
        <f t="shared" si="10"/>
        <v>52109.95710303029</v>
      </c>
      <c r="M79" s="107">
        <f t="shared" si="11"/>
        <v>15358.212719750431</v>
      </c>
      <c r="N79" s="107">
        <f t="shared" si="12"/>
        <v>0</v>
      </c>
      <c r="O79" s="107">
        <f t="shared" si="13"/>
        <v>0</v>
      </c>
      <c r="P79" s="107">
        <f t="shared" si="14"/>
        <v>0</v>
      </c>
      <c r="Q79" s="99">
        <f t="shared" si="15"/>
        <v>15358.212719750431</v>
      </c>
      <c r="S79" s="107">
        <f>IFERROR(_xlfn.XLOOKUP(A79,ECL!B:B,ECL!M:M),0)</f>
        <v>52109.95710303029</v>
      </c>
      <c r="T79" s="39">
        <f t="shared" si="16"/>
        <v>0</v>
      </c>
    </row>
    <row r="80" spans="1:20" x14ac:dyDescent="0.25">
      <c r="A80" s="88">
        <v>501252</v>
      </c>
      <c r="B80" s="89" t="s">
        <v>2616</v>
      </c>
      <c r="C80" s="108">
        <v>61049.355297763497</v>
      </c>
      <c r="D80" s="108">
        <v>0</v>
      </c>
      <c r="E80" s="108">
        <v>0</v>
      </c>
      <c r="F80" s="108">
        <v>0</v>
      </c>
      <c r="G80" s="95">
        <f t="shared" si="9"/>
        <v>61049.355297763497</v>
      </c>
      <c r="H80" s="107">
        <v>0</v>
      </c>
      <c r="I80" s="107">
        <v>0</v>
      </c>
      <c r="J80" s="107">
        <v>0</v>
      </c>
      <c r="K80" s="107">
        <v>0</v>
      </c>
      <c r="L80" s="99">
        <f t="shared" si="10"/>
        <v>0</v>
      </c>
      <c r="M80" s="107">
        <f t="shared" si="11"/>
        <v>61049.355297763497</v>
      </c>
      <c r="N80" s="107">
        <f t="shared" si="12"/>
        <v>0</v>
      </c>
      <c r="O80" s="107">
        <f t="shared" si="13"/>
        <v>0</v>
      </c>
      <c r="P80" s="107">
        <f t="shared" si="14"/>
        <v>0</v>
      </c>
      <c r="Q80" s="99">
        <f t="shared" si="15"/>
        <v>61049.355297763497</v>
      </c>
      <c r="S80" s="107">
        <f>IFERROR(_xlfn.XLOOKUP(A80,ECL!B:B,ECL!M:M),0)</f>
        <v>0</v>
      </c>
      <c r="T80" s="39">
        <f t="shared" si="16"/>
        <v>0</v>
      </c>
    </row>
    <row r="81" spans="1:20" x14ac:dyDescent="0.25">
      <c r="A81" s="88">
        <v>501253</v>
      </c>
      <c r="B81" s="89" t="s">
        <v>2617</v>
      </c>
      <c r="C81" s="108">
        <v>57260.17129292398</v>
      </c>
      <c r="D81" s="108">
        <v>0</v>
      </c>
      <c r="E81" s="108">
        <v>0</v>
      </c>
      <c r="F81" s="108">
        <v>0</v>
      </c>
      <c r="G81" s="95">
        <f t="shared" si="9"/>
        <v>57260.17129292398</v>
      </c>
      <c r="H81" s="107">
        <v>0</v>
      </c>
      <c r="I81" s="107">
        <v>0</v>
      </c>
      <c r="J81" s="107">
        <v>0</v>
      </c>
      <c r="K81" s="107">
        <v>0</v>
      </c>
      <c r="L81" s="99">
        <f t="shared" si="10"/>
        <v>0</v>
      </c>
      <c r="M81" s="107">
        <f t="shared" si="11"/>
        <v>57260.17129292398</v>
      </c>
      <c r="N81" s="107">
        <f t="shared" si="12"/>
        <v>0</v>
      </c>
      <c r="O81" s="107">
        <f t="shared" si="13"/>
        <v>0</v>
      </c>
      <c r="P81" s="107">
        <f t="shared" si="14"/>
        <v>0</v>
      </c>
      <c r="Q81" s="99">
        <f t="shared" si="15"/>
        <v>57260.17129292398</v>
      </c>
      <c r="S81" s="107">
        <f>IFERROR(_xlfn.XLOOKUP(A81,ECL!B:B,ECL!M:M),0)</f>
        <v>0</v>
      </c>
      <c r="T81" s="39">
        <f t="shared" si="16"/>
        <v>0</v>
      </c>
    </row>
    <row r="82" spans="1:20" x14ac:dyDescent="0.25">
      <c r="A82" s="88">
        <v>500790</v>
      </c>
      <c r="B82" s="89" t="s">
        <v>2618</v>
      </c>
      <c r="C82" s="108">
        <v>2950242.0568218129</v>
      </c>
      <c r="D82" s="108">
        <v>0</v>
      </c>
      <c r="E82" s="108">
        <v>0</v>
      </c>
      <c r="F82" s="108">
        <v>0</v>
      </c>
      <c r="G82" s="95">
        <f t="shared" si="9"/>
        <v>2950242.0568218129</v>
      </c>
      <c r="H82" s="107">
        <v>1079937.1830086738</v>
      </c>
      <c r="I82" s="107">
        <v>0</v>
      </c>
      <c r="J82" s="107">
        <v>0</v>
      </c>
      <c r="K82" s="107">
        <v>0</v>
      </c>
      <c r="L82" s="99">
        <f t="shared" si="10"/>
        <v>1079937.1830086738</v>
      </c>
      <c r="M82" s="107">
        <f t="shared" si="11"/>
        <v>1870304.873813139</v>
      </c>
      <c r="N82" s="107">
        <f t="shared" si="12"/>
        <v>0</v>
      </c>
      <c r="O82" s="107">
        <f t="shared" si="13"/>
        <v>0</v>
      </c>
      <c r="P82" s="107">
        <f t="shared" si="14"/>
        <v>0</v>
      </c>
      <c r="Q82" s="99">
        <f t="shared" si="15"/>
        <v>1870304.873813139</v>
      </c>
      <c r="S82" s="107">
        <f>IFERROR(_xlfn.XLOOKUP(A82,ECL!B:B,ECL!M:M),0)</f>
        <v>1079937.1830086738</v>
      </c>
      <c r="T82" s="39">
        <f t="shared" si="16"/>
        <v>0</v>
      </c>
    </row>
    <row r="83" spans="1:20" x14ac:dyDescent="0.25">
      <c r="A83" s="88">
        <v>500783</v>
      </c>
      <c r="B83" s="89" t="s">
        <v>2619</v>
      </c>
      <c r="C83" s="108">
        <v>1170677.3989257801</v>
      </c>
      <c r="D83" s="108">
        <v>0</v>
      </c>
      <c r="E83" s="108">
        <v>0</v>
      </c>
      <c r="F83" s="108">
        <v>0</v>
      </c>
      <c r="G83" s="95">
        <f t="shared" si="9"/>
        <v>1170677.3989257801</v>
      </c>
      <c r="H83" s="107">
        <v>433164.74447655038</v>
      </c>
      <c r="I83" s="107">
        <v>0</v>
      </c>
      <c r="J83" s="107">
        <v>0</v>
      </c>
      <c r="K83" s="107">
        <v>0</v>
      </c>
      <c r="L83" s="99">
        <f t="shared" si="10"/>
        <v>433164.74447655038</v>
      </c>
      <c r="M83" s="107">
        <f t="shared" si="11"/>
        <v>737512.65444922971</v>
      </c>
      <c r="N83" s="107">
        <f t="shared" si="12"/>
        <v>0</v>
      </c>
      <c r="O83" s="107">
        <f t="shared" si="13"/>
        <v>0</v>
      </c>
      <c r="P83" s="107">
        <f t="shared" si="14"/>
        <v>0</v>
      </c>
      <c r="Q83" s="99">
        <f t="shared" si="15"/>
        <v>737512.65444922971</v>
      </c>
      <c r="S83" s="107">
        <f>IFERROR(_xlfn.XLOOKUP(A83,ECL!B:B,ECL!M:M),0)</f>
        <v>433164.74447655038</v>
      </c>
      <c r="T83" s="39">
        <f t="shared" si="16"/>
        <v>0</v>
      </c>
    </row>
    <row r="84" spans="1:20" x14ac:dyDescent="0.25">
      <c r="A84" s="88">
        <v>501240</v>
      </c>
      <c r="B84" s="89" t="s">
        <v>2620</v>
      </c>
      <c r="C84" s="108">
        <v>82348.998589857933</v>
      </c>
      <c r="D84" s="108">
        <v>0</v>
      </c>
      <c r="E84" s="108">
        <v>0</v>
      </c>
      <c r="F84" s="108">
        <v>0</v>
      </c>
      <c r="G84" s="95">
        <f t="shared" si="9"/>
        <v>82348.998589857933</v>
      </c>
      <c r="H84" s="107">
        <v>0</v>
      </c>
      <c r="I84" s="107">
        <v>0</v>
      </c>
      <c r="J84" s="107">
        <v>0</v>
      </c>
      <c r="K84" s="107">
        <v>0</v>
      </c>
      <c r="L84" s="99">
        <f t="shared" si="10"/>
        <v>0</v>
      </c>
      <c r="M84" s="107">
        <f t="shared" si="11"/>
        <v>82348.998589857933</v>
      </c>
      <c r="N84" s="107">
        <f t="shared" si="12"/>
        <v>0</v>
      </c>
      <c r="O84" s="107">
        <f t="shared" si="13"/>
        <v>0</v>
      </c>
      <c r="P84" s="107">
        <f t="shared" si="14"/>
        <v>0</v>
      </c>
      <c r="Q84" s="99">
        <f t="shared" si="15"/>
        <v>82348.998589857933</v>
      </c>
      <c r="S84" s="107">
        <f>IFERROR(_xlfn.XLOOKUP(A84,ECL!B:B,ECL!M:M),0)</f>
        <v>0</v>
      </c>
      <c r="T84" s="39">
        <f t="shared" si="16"/>
        <v>0</v>
      </c>
    </row>
    <row r="85" spans="1:20" x14ac:dyDescent="0.25">
      <c r="A85" s="88">
        <v>501174</v>
      </c>
      <c r="B85" s="89" t="s">
        <v>2621</v>
      </c>
      <c r="C85" s="108">
        <v>5026.3418148203664</v>
      </c>
      <c r="D85" s="108">
        <v>0</v>
      </c>
      <c r="E85" s="108">
        <v>0</v>
      </c>
      <c r="F85" s="108">
        <v>0</v>
      </c>
      <c r="G85" s="95">
        <f t="shared" si="9"/>
        <v>5026.3418148203664</v>
      </c>
      <c r="H85" s="107">
        <v>2826.7071529138493</v>
      </c>
      <c r="I85" s="107">
        <v>0</v>
      </c>
      <c r="J85" s="107">
        <v>0</v>
      </c>
      <c r="K85" s="107">
        <v>0</v>
      </c>
      <c r="L85" s="99">
        <f t="shared" si="10"/>
        <v>2826.7071529138493</v>
      </c>
      <c r="M85" s="107">
        <f t="shared" si="11"/>
        <v>2199.6346619065171</v>
      </c>
      <c r="N85" s="107">
        <f t="shared" si="12"/>
        <v>0</v>
      </c>
      <c r="O85" s="107">
        <f t="shared" si="13"/>
        <v>0</v>
      </c>
      <c r="P85" s="107">
        <f t="shared" si="14"/>
        <v>0</v>
      </c>
      <c r="Q85" s="99">
        <f t="shared" si="15"/>
        <v>2199.6346619065171</v>
      </c>
      <c r="S85" s="107">
        <f>IFERROR(_xlfn.XLOOKUP(A85,ECL!B:B,ECL!M:M),0)</f>
        <v>2826.7071529138493</v>
      </c>
      <c r="T85" s="39">
        <f t="shared" si="16"/>
        <v>0</v>
      </c>
    </row>
    <row r="86" spans="1:20" x14ac:dyDescent="0.25">
      <c r="A86" s="88">
        <v>501255</v>
      </c>
      <c r="B86" s="89" t="s">
        <v>2622</v>
      </c>
      <c r="C86" s="108">
        <v>220676.10211682096</v>
      </c>
      <c r="D86" s="108">
        <v>0</v>
      </c>
      <c r="E86" s="108">
        <v>0</v>
      </c>
      <c r="F86" s="108">
        <v>0</v>
      </c>
      <c r="G86" s="95">
        <f t="shared" si="9"/>
        <v>220676.10211682096</v>
      </c>
      <c r="H86" s="107">
        <v>197179.90587902287</v>
      </c>
      <c r="I86" s="107">
        <v>0</v>
      </c>
      <c r="J86" s="107">
        <v>0</v>
      </c>
      <c r="K86" s="107">
        <v>0</v>
      </c>
      <c r="L86" s="99">
        <f t="shared" si="10"/>
        <v>197179.90587902287</v>
      </c>
      <c r="M86" s="107">
        <f t="shared" si="11"/>
        <v>23496.196237798082</v>
      </c>
      <c r="N86" s="107">
        <f t="shared" si="12"/>
        <v>0</v>
      </c>
      <c r="O86" s="107">
        <f t="shared" si="13"/>
        <v>0</v>
      </c>
      <c r="P86" s="107">
        <f t="shared" si="14"/>
        <v>0</v>
      </c>
      <c r="Q86" s="99">
        <f t="shared" si="15"/>
        <v>23496.196237798082</v>
      </c>
      <c r="S86" s="107">
        <f>IFERROR(_xlfn.XLOOKUP(A86,ECL!B:B,ECL!M:M),0)</f>
        <v>197179.90587902287</v>
      </c>
      <c r="T86" s="39">
        <f t="shared" si="16"/>
        <v>0</v>
      </c>
    </row>
    <row r="87" spans="1:20" x14ac:dyDescent="0.25">
      <c r="A87" s="88">
        <v>501223</v>
      </c>
      <c r="B87" s="89" t="s">
        <v>2623</v>
      </c>
      <c r="C87" s="108">
        <v>324520.69335638738</v>
      </c>
      <c r="D87" s="108">
        <v>0</v>
      </c>
      <c r="E87" s="108">
        <v>0</v>
      </c>
      <c r="F87" s="108">
        <v>0</v>
      </c>
      <c r="G87" s="95">
        <f t="shared" si="9"/>
        <v>324520.69335638738</v>
      </c>
      <c r="H87" s="107">
        <v>0</v>
      </c>
      <c r="I87" s="107">
        <v>0</v>
      </c>
      <c r="J87" s="107">
        <v>0</v>
      </c>
      <c r="K87" s="107">
        <v>0</v>
      </c>
      <c r="L87" s="99">
        <f t="shared" si="10"/>
        <v>0</v>
      </c>
      <c r="M87" s="107">
        <f t="shared" si="11"/>
        <v>324520.69335638738</v>
      </c>
      <c r="N87" s="107">
        <f t="shared" si="12"/>
        <v>0</v>
      </c>
      <c r="O87" s="107">
        <f t="shared" si="13"/>
        <v>0</v>
      </c>
      <c r="P87" s="107">
        <f t="shared" si="14"/>
        <v>0</v>
      </c>
      <c r="Q87" s="99">
        <f t="shared" si="15"/>
        <v>324520.69335638738</v>
      </c>
      <c r="S87" s="107">
        <f>IFERROR(_xlfn.XLOOKUP(A87,ECL!B:B,ECL!M:M),0)</f>
        <v>0</v>
      </c>
      <c r="T87" s="39">
        <f t="shared" si="16"/>
        <v>0</v>
      </c>
    </row>
    <row r="88" spans="1:20" x14ac:dyDescent="0.25">
      <c r="A88" s="88">
        <v>501216</v>
      </c>
      <c r="B88" s="89" t="s">
        <v>2623</v>
      </c>
      <c r="C88" s="108">
        <v>0</v>
      </c>
      <c r="D88" s="108">
        <v>1139558.3148171313</v>
      </c>
      <c r="E88" s="108">
        <v>0</v>
      </c>
      <c r="F88" s="108">
        <v>0</v>
      </c>
      <c r="G88" s="95">
        <f t="shared" si="9"/>
        <v>1139558.3148171313</v>
      </c>
      <c r="H88" s="107">
        <v>0</v>
      </c>
      <c r="I88" s="107">
        <v>0</v>
      </c>
      <c r="J88" s="107">
        <v>0</v>
      </c>
      <c r="K88" s="107">
        <v>0</v>
      </c>
      <c r="L88" s="99">
        <f t="shared" si="10"/>
        <v>0</v>
      </c>
      <c r="M88" s="107">
        <f t="shared" si="11"/>
        <v>0</v>
      </c>
      <c r="N88" s="107">
        <f t="shared" si="12"/>
        <v>1139558.3148171313</v>
      </c>
      <c r="O88" s="107">
        <f t="shared" si="13"/>
        <v>0</v>
      </c>
      <c r="P88" s="107">
        <f t="shared" si="14"/>
        <v>0</v>
      </c>
      <c r="Q88" s="99">
        <f t="shared" si="15"/>
        <v>1139558.3148171313</v>
      </c>
      <c r="S88" s="107">
        <f>IFERROR(_xlfn.XLOOKUP(A88,ECL!B:B,ECL!M:M),0)</f>
        <v>0</v>
      </c>
      <c r="T88" s="39">
        <f t="shared" si="16"/>
        <v>0</v>
      </c>
    </row>
    <row r="89" spans="1:20" x14ac:dyDescent="0.25">
      <c r="A89" s="88">
        <v>501188</v>
      </c>
      <c r="B89" s="89" t="s">
        <v>2624</v>
      </c>
      <c r="C89" s="108">
        <v>1912.2704979532398</v>
      </c>
      <c r="D89" s="108">
        <v>0</v>
      </c>
      <c r="E89" s="108">
        <v>0</v>
      </c>
      <c r="F89" s="108">
        <v>0</v>
      </c>
      <c r="G89" s="95">
        <f t="shared" si="9"/>
        <v>1912.2704979532398</v>
      </c>
      <c r="H89" s="107">
        <v>0</v>
      </c>
      <c r="I89" s="107">
        <v>0</v>
      </c>
      <c r="J89" s="107">
        <v>0</v>
      </c>
      <c r="K89" s="107">
        <v>0</v>
      </c>
      <c r="L89" s="99">
        <f t="shared" si="10"/>
        <v>0</v>
      </c>
      <c r="M89" s="107">
        <f t="shared" si="11"/>
        <v>1912.2704979532398</v>
      </c>
      <c r="N89" s="107">
        <f t="shared" si="12"/>
        <v>0</v>
      </c>
      <c r="O89" s="107">
        <f t="shared" si="13"/>
        <v>0</v>
      </c>
      <c r="P89" s="107">
        <f t="shared" si="14"/>
        <v>0</v>
      </c>
      <c r="Q89" s="99">
        <f t="shared" si="15"/>
        <v>1912.2704979532398</v>
      </c>
      <c r="S89" s="107">
        <f>IFERROR(_xlfn.XLOOKUP(A89,ECL!B:B,ECL!M:M),0)</f>
        <v>0</v>
      </c>
      <c r="T89" s="39">
        <f t="shared" si="16"/>
        <v>0</v>
      </c>
    </row>
    <row r="90" spans="1:20" x14ac:dyDescent="0.25">
      <c r="A90" s="88">
        <v>501230</v>
      </c>
      <c r="B90" s="89" t="s">
        <v>2625</v>
      </c>
      <c r="C90" s="108">
        <v>3711045.3404610008</v>
      </c>
      <c r="D90" s="108">
        <v>0</v>
      </c>
      <c r="E90" s="108">
        <v>0</v>
      </c>
      <c r="F90" s="108">
        <v>0</v>
      </c>
      <c r="G90" s="95">
        <f t="shared" si="9"/>
        <v>3711045.3404610008</v>
      </c>
      <c r="H90" s="107">
        <v>0</v>
      </c>
      <c r="I90" s="107">
        <v>0</v>
      </c>
      <c r="J90" s="107">
        <v>0</v>
      </c>
      <c r="K90" s="107">
        <v>0</v>
      </c>
      <c r="L90" s="99">
        <f t="shared" si="10"/>
        <v>0</v>
      </c>
      <c r="M90" s="107">
        <f t="shared" si="11"/>
        <v>3711045.3404610008</v>
      </c>
      <c r="N90" s="107">
        <f t="shared" si="12"/>
        <v>0</v>
      </c>
      <c r="O90" s="107">
        <f t="shared" si="13"/>
        <v>0</v>
      </c>
      <c r="P90" s="107">
        <f t="shared" si="14"/>
        <v>0</v>
      </c>
      <c r="Q90" s="99">
        <f t="shared" si="15"/>
        <v>3711045.3404610008</v>
      </c>
      <c r="S90" s="107">
        <f>IFERROR(_xlfn.XLOOKUP(A90,ECL!B:B,ECL!M:M),0)</f>
        <v>0</v>
      </c>
      <c r="T90" s="39">
        <f t="shared" si="16"/>
        <v>0</v>
      </c>
    </row>
    <row r="91" spans="1:20" x14ac:dyDescent="0.25">
      <c r="A91" s="88">
        <v>501241</v>
      </c>
      <c r="B91" s="89" t="s">
        <v>2625</v>
      </c>
      <c r="C91" s="108">
        <v>7093648.8252417501</v>
      </c>
      <c r="D91" s="108">
        <v>0</v>
      </c>
      <c r="E91" s="108">
        <v>0</v>
      </c>
      <c r="F91" s="108">
        <v>0</v>
      </c>
      <c r="G91" s="95">
        <f t="shared" si="9"/>
        <v>7093648.8252417501</v>
      </c>
      <c r="H91" s="107">
        <v>0</v>
      </c>
      <c r="I91" s="107">
        <v>0</v>
      </c>
      <c r="J91" s="107">
        <v>0</v>
      </c>
      <c r="K91" s="107">
        <v>0</v>
      </c>
      <c r="L91" s="99">
        <f t="shared" si="10"/>
        <v>0</v>
      </c>
      <c r="M91" s="107">
        <f t="shared" si="11"/>
        <v>7093648.8252417501</v>
      </c>
      <c r="N91" s="107">
        <f t="shared" si="12"/>
        <v>0</v>
      </c>
      <c r="O91" s="107">
        <f t="shared" si="13"/>
        <v>0</v>
      </c>
      <c r="P91" s="107">
        <f t="shared" si="14"/>
        <v>0</v>
      </c>
      <c r="Q91" s="99">
        <f t="shared" si="15"/>
        <v>7093648.8252417501</v>
      </c>
      <c r="S91" s="107">
        <f>IFERROR(_xlfn.XLOOKUP(A91,ECL!B:B,ECL!M:M),0)</f>
        <v>0</v>
      </c>
      <c r="T91" s="39">
        <f t="shared" si="16"/>
        <v>0</v>
      </c>
    </row>
    <row r="92" spans="1:20" x14ac:dyDescent="0.25">
      <c r="A92" s="90" t="s">
        <v>78</v>
      </c>
      <c r="B92" s="91" t="s">
        <v>2625</v>
      </c>
      <c r="C92" s="109">
        <v>44006.266728723254</v>
      </c>
      <c r="D92" s="108">
        <v>0</v>
      </c>
      <c r="E92" s="108">
        <v>0</v>
      </c>
      <c r="F92" s="108">
        <v>0</v>
      </c>
      <c r="G92" s="95">
        <f t="shared" si="9"/>
        <v>44006.266728723254</v>
      </c>
      <c r="H92" s="110">
        <v>44006.266728723254</v>
      </c>
      <c r="I92" s="107">
        <v>0</v>
      </c>
      <c r="J92" s="107">
        <v>0</v>
      </c>
      <c r="K92" s="107">
        <v>0</v>
      </c>
      <c r="L92" s="99">
        <f t="shared" si="10"/>
        <v>44006.266728723254</v>
      </c>
      <c r="M92" s="107">
        <f t="shared" si="11"/>
        <v>0</v>
      </c>
      <c r="N92" s="107">
        <f t="shared" si="12"/>
        <v>0</v>
      </c>
      <c r="O92" s="107">
        <f t="shared" si="13"/>
        <v>0</v>
      </c>
      <c r="P92" s="107">
        <f t="shared" si="14"/>
        <v>0</v>
      </c>
      <c r="Q92" s="99">
        <f t="shared" si="15"/>
        <v>0</v>
      </c>
      <c r="S92" s="107">
        <f>IFERROR(_xlfn.XLOOKUP(A92,ECL!B:B,ECL!M:M),0)</f>
        <v>44006.266728723254</v>
      </c>
      <c r="T92" s="39">
        <f t="shared" si="16"/>
        <v>0</v>
      </c>
    </row>
    <row r="93" spans="1:20" x14ac:dyDescent="0.25">
      <c r="A93" s="90" t="s">
        <v>75</v>
      </c>
      <c r="B93" s="91" t="s">
        <v>2625</v>
      </c>
      <c r="C93" s="109">
        <v>88012.533457446509</v>
      </c>
      <c r="D93" s="108">
        <v>0</v>
      </c>
      <c r="E93" s="108">
        <v>0</v>
      </c>
      <c r="F93" s="108">
        <v>0</v>
      </c>
      <c r="G93" s="95">
        <f t="shared" si="9"/>
        <v>88012.533457446509</v>
      </c>
      <c r="H93" s="110">
        <v>88012.533457446509</v>
      </c>
      <c r="I93" s="107">
        <v>0</v>
      </c>
      <c r="J93" s="107">
        <v>0</v>
      </c>
      <c r="K93" s="107">
        <v>0</v>
      </c>
      <c r="L93" s="99">
        <f t="shared" si="10"/>
        <v>88012.533457446509</v>
      </c>
      <c r="M93" s="107">
        <f t="shared" si="11"/>
        <v>0</v>
      </c>
      <c r="N93" s="107">
        <f t="shared" si="12"/>
        <v>0</v>
      </c>
      <c r="O93" s="107">
        <f t="shared" si="13"/>
        <v>0</v>
      </c>
      <c r="P93" s="107">
        <f t="shared" si="14"/>
        <v>0</v>
      </c>
      <c r="Q93" s="99">
        <f t="shared" si="15"/>
        <v>0</v>
      </c>
      <c r="S93" s="107">
        <f>IFERROR(_xlfn.XLOOKUP(A93,ECL!B:B,ECL!M:M),0)</f>
        <v>88012.533457446509</v>
      </c>
      <c r="T93" s="39">
        <f t="shared" si="16"/>
        <v>0</v>
      </c>
    </row>
    <row r="94" spans="1:20" x14ac:dyDescent="0.25">
      <c r="A94" s="88" t="s">
        <v>72</v>
      </c>
      <c r="B94" s="89" t="s">
        <v>2625</v>
      </c>
      <c r="C94" s="108">
        <v>322712.62267730391</v>
      </c>
      <c r="D94" s="108">
        <v>0</v>
      </c>
      <c r="E94" s="108">
        <v>0</v>
      </c>
      <c r="F94" s="108">
        <v>0</v>
      </c>
      <c r="G94" s="95">
        <f t="shared" si="9"/>
        <v>322712.62267730391</v>
      </c>
      <c r="H94" s="107">
        <v>322712.62267730391</v>
      </c>
      <c r="I94" s="107">
        <v>0</v>
      </c>
      <c r="J94" s="107">
        <v>0</v>
      </c>
      <c r="K94" s="107">
        <v>0</v>
      </c>
      <c r="L94" s="99">
        <f t="shared" si="10"/>
        <v>322712.62267730391</v>
      </c>
      <c r="M94" s="107">
        <f t="shared" si="11"/>
        <v>0</v>
      </c>
      <c r="N94" s="107">
        <f t="shared" si="12"/>
        <v>0</v>
      </c>
      <c r="O94" s="107">
        <f t="shared" si="13"/>
        <v>0</v>
      </c>
      <c r="P94" s="107">
        <f t="shared" si="14"/>
        <v>0</v>
      </c>
      <c r="Q94" s="99">
        <f t="shared" si="15"/>
        <v>0</v>
      </c>
      <c r="S94" s="107">
        <f>IFERROR(_xlfn.XLOOKUP(A94,ECL!B:B,ECL!M:M),0)</f>
        <v>322712.62267730391</v>
      </c>
      <c r="T94" s="39">
        <f t="shared" si="16"/>
        <v>0</v>
      </c>
    </row>
    <row r="95" spans="1:20" x14ac:dyDescent="0.25">
      <c r="A95" s="88" t="s">
        <v>76</v>
      </c>
      <c r="B95" s="89" t="s">
        <v>2625</v>
      </c>
      <c r="C95" s="108">
        <v>69152.704859422272</v>
      </c>
      <c r="D95" s="108">
        <v>0</v>
      </c>
      <c r="E95" s="108">
        <v>0</v>
      </c>
      <c r="F95" s="108">
        <v>0</v>
      </c>
      <c r="G95" s="95">
        <f t="shared" si="9"/>
        <v>69152.704859422272</v>
      </c>
      <c r="H95" s="107">
        <v>69152.704859422272</v>
      </c>
      <c r="I95" s="107">
        <v>0</v>
      </c>
      <c r="J95" s="107">
        <v>0</v>
      </c>
      <c r="K95" s="107">
        <v>0</v>
      </c>
      <c r="L95" s="99">
        <f t="shared" si="10"/>
        <v>69152.704859422272</v>
      </c>
      <c r="M95" s="107">
        <f t="shared" si="11"/>
        <v>0</v>
      </c>
      <c r="N95" s="107">
        <f t="shared" si="12"/>
        <v>0</v>
      </c>
      <c r="O95" s="107">
        <f t="shared" si="13"/>
        <v>0</v>
      </c>
      <c r="P95" s="107">
        <f t="shared" si="14"/>
        <v>0</v>
      </c>
      <c r="Q95" s="99">
        <f t="shared" si="15"/>
        <v>0</v>
      </c>
      <c r="S95" s="107">
        <f>IFERROR(_xlfn.XLOOKUP(A95,ECL!B:B,ECL!M:M),0)</f>
        <v>69152.704859422272</v>
      </c>
      <c r="T95" s="39">
        <f t="shared" si="16"/>
        <v>0</v>
      </c>
    </row>
    <row r="96" spans="1:20" x14ac:dyDescent="0.25">
      <c r="A96" s="88" t="s">
        <v>77</v>
      </c>
      <c r="B96" s="89" t="s">
        <v>2625</v>
      </c>
      <c r="C96" s="108">
        <v>62866.095326747498</v>
      </c>
      <c r="D96" s="108">
        <v>0</v>
      </c>
      <c r="E96" s="108">
        <v>0</v>
      </c>
      <c r="F96" s="108">
        <v>0</v>
      </c>
      <c r="G96" s="95">
        <f t="shared" si="9"/>
        <v>62866.095326747498</v>
      </c>
      <c r="H96" s="107">
        <v>62866.095326747498</v>
      </c>
      <c r="I96" s="107">
        <v>0</v>
      </c>
      <c r="J96" s="107">
        <v>0</v>
      </c>
      <c r="K96" s="107">
        <v>0</v>
      </c>
      <c r="L96" s="99">
        <f t="shared" si="10"/>
        <v>62866.095326747498</v>
      </c>
      <c r="M96" s="107">
        <f t="shared" si="11"/>
        <v>0</v>
      </c>
      <c r="N96" s="107">
        <f t="shared" si="12"/>
        <v>0</v>
      </c>
      <c r="O96" s="107">
        <f t="shared" si="13"/>
        <v>0</v>
      </c>
      <c r="P96" s="107">
        <f t="shared" si="14"/>
        <v>0</v>
      </c>
      <c r="Q96" s="99">
        <f t="shared" si="15"/>
        <v>0</v>
      </c>
      <c r="S96" s="107">
        <f>IFERROR(_xlfn.XLOOKUP(A96,ECL!B:B,ECL!M:M),0)</f>
        <v>62866.095326747498</v>
      </c>
      <c r="T96" s="39">
        <f t="shared" si="16"/>
        <v>0</v>
      </c>
    </row>
    <row r="97" spans="1:20" x14ac:dyDescent="0.25">
      <c r="A97" s="88" t="s">
        <v>74</v>
      </c>
      <c r="B97" s="89" t="s">
        <v>2625</v>
      </c>
      <c r="C97" s="108">
        <v>157165.23831686872</v>
      </c>
      <c r="D97" s="108">
        <v>0</v>
      </c>
      <c r="E97" s="108">
        <v>0</v>
      </c>
      <c r="F97" s="108">
        <v>0</v>
      </c>
      <c r="G97" s="95">
        <f t="shared" si="9"/>
        <v>157165.23831686872</v>
      </c>
      <c r="H97" s="107">
        <v>157165.23831686872</v>
      </c>
      <c r="I97" s="107">
        <v>0</v>
      </c>
      <c r="J97" s="107">
        <v>0</v>
      </c>
      <c r="K97" s="107">
        <v>0</v>
      </c>
      <c r="L97" s="99">
        <f t="shared" si="10"/>
        <v>157165.23831686872</v>
      </c>
      <c r="M97" s="107">
        <f t="shared" si="11"/>
        <v>0</v>
      </c>
      <c r="N97" s="107">
        <f t="shared" si="12"/>
        <v>0</v>
      </c>
      <c r="O97" s="107">
        <f t="shared" si="13"/>
        <v>0</v>
      </c>
      <c r="P97" s="107">
        <f t="shared" si="14"/>
        <v>0</v>
      </c>
      <c r="Q97" s="99">
        <f t="shared" si="15"/>
        <v>0</v>
      </c>
      <c r="S97" s="107">
        <f>IFERROR(_xlfn.XLOOKUP(A97,ECL!B:B,ECL!M:M),0)</f>
        <v>157165.23831686872</v>
      </c>
      <c r="T97" s="39">
        <f t="shared" si="16"/>
        <v>0</v>
      </c>
    </row>
    <row r="98" spans="1:20" x14ac:dyDescent="0.25">
      <c r="A98" s="88" t="s">
        <v>79</v>
      </c>
      <c r="B98" s="89" t="s">
        <v>2625</v>
      </c>
      <c r="C98" s="108">
        <v>23574.785747530317</v>
      </c>
      <c r="D98" s="108">
        <v>0</v>
      </c>
      <c r="E98" s="108">
        <v>0</v>
      </c>
      <c r="F98" s="108">
        <v>0</v>
      </c>
      <c r="G98" s="95">
        <f t="shared" si="9"/>
        <v>23574.785747530317</v>
      </c>
      <c r="H98" s="107">
        <v>23574.785747530317</v>
      </c>
      <c r="I98" s="107">
        <v>0</v>
      </c>
      <c r="J98" s="107">
        <v>0</v>
      </c>
      <c r="K98" s="107">
        <v>0</v>
      </c>
      <c r="L98" s="99">
        <f t="shared" si="10"/>
        <v>23574.785747530317</v>
      </c>
      <c r="M98" s="107">
        <f t="shared" si="11"/>
        <v>0</v>
      </c>
      <c r="N98" s="107">
        <f t="shared" si="12"/>
        <v>0</v>
      </c>
      <c r="O98" s="107">
        <f t="shared" si="13"/>
        <v>0</v>
      </c>
      <c r="P98" s="107">
        <f t="shared" si="14"/>
        <v>0</v>
      </c>
      <c r="Q98" s="99">
        <f t="shared" si="15"/>
        <v>0</v>
      </c>
      <c r="S98" s="107">
        <f>IFERROR(_xlfn.XLOOKUP(A98,ECL!B:B,ECL!M:M),0)</f>
        <v>23574.785747530317</v>
      </c>
      <c r="T98" s="39">
        <f t="shared" si="16"/>
        <v>0</v>
      </c>
    </row>
    <row r="99" spans="1:20" x14ac:dyDescent="0.25">
      <c r="A99" s="88" t="s">
        <v>82</v>
      </c>
      <c r="B99" s="89" t="s">
        <v>2625</v>
      </c>
      <c r="C99" s="108">
        <v>1571.6523831686875</v>
      </c>
      <c r="D99" s="108">
        <v>0</v>
      </c>
      <c r="E99" s="108">
        <v>0</v>
      </c>
      <c r="F99" s="108">
        <v>0</v>
      </c>
      <c r="G99" s="95">
        <f t="shared" si="9"/>
        <v>1571.6523831686875</v>
      </c>
      <c r="H99" s="107">
        <v>1571.6523831686875</v>
      </c>
      <c r="I99" s="107">
        <v>0</v>
      </c>
      <c r="J99" s="107">
        <v>0</v>
      </c>
      <c r="K99" s="107">
        <v>0</v>
      </c>
      <c r="L99" s="99">
        <f t="shared" si="10"/>
        <v>1571.6523831686875</v>
      </c>
      <c r="M99" s="107">
        <f t="shared" si="11"/>
        <v>0</v>
      </c>
      <c r="N99" s="107">
        <f t="shared" si="12"/>
        <v>0</v>
      </c>
      <c r="O99" s="107">
        <f t="shared" si="13"/>
        <v>0</v>
      </c>
      <c r="P99" s="107">
        <f t="shared" si="14"/>
        <v>0</v>
      </c>
      <c r="Q99" s="99">
        <f t="shared" si="15"/>
        <v>0</v>
      </c>
      <c r="S99" s="107">
        <f>IFERROR(_xlfn.XLOOKUP(A99,ECL!B:B,ECL!M:M),0)</f>
        <v>1571.6523831686875</v>
      </c>
      <c r="T99" s="39">
        <f t="shared" si="16"/>
        <v>0</v>
      </c>
    </row>
    <row r="100" spans="1:20" x14ac:dyDescent="0.25">
      <c r="A100" s="88" t="s">
        <v>83</v>
      </c>
      <c r="B100" s="89" t="s">
        <v>2625</v>
      </c>
      <c r="C100" s="108">
        <v>1047.7682554457917</v>
      </c>
      <c r="D100" s="108">
        <v>0</v>
      </c>
      <c r="E100" s="108">
        <v>0</v>
      </c>
      <c r="F100" s="108">
        <v>0</v>
      </c>
      <c r="G100" s="95">
        <f t="shared" si="9"/>
        <v>1047.7682554457917</v>
      </c>
      <c r="H100" s="107">
        <v>1047.7682554457917</v>
      </c>
      <c r="I100" s="107">
        <v>0</v>
      </c>
      <c r="J100" s="107">
        <v>0</v>
      </c>
      <c r="K100" s="107">
        <v>0</v>
      </c>
      <c r="L100" s="99">
        <f t="shared" si="10"/>
        <v>1047.7682554457917</v>
      </c>
      <c r="M100" s="107">
        <f t="shared" si="11"/>
        <v>0</v>
      </c>
      <c r="N100" s="107">
        <f t="shared" si="12"/>
        <v>0</v>
      </c>
      <c r="O100" s="107">
        <f t="shared" si="13"/>
        <v>0</v>
      </c>
      <c r="P100" s="107">
        <f t="shared" si="14"/>
        <v>0</v>
      </c>
      <c r="Q100" s="99">
        <f t="shared" si="15"/>
        <v>0</v>
      </c>
      <c r="S100" s="107">
        <f>IFERROR(_xlfn.XLOOKUP(A100,ECL!B:B,ECL!M:M),0)</f>
        <v>1047.7682554457917</v>
      </c>
      <c r="T100" s="39">
        <f t="shared" si="16"/>
        <v>0</v>
      </c>
    </row>
    <row r="101" spans="1:20" x14ac:dyDescent="0.25">
      <c r="A101" s="88" t="s">
        <v>84</v>
      </c>
      <c r="B101" s="89" t="s">
        <v>2625</v>
      </c>
      <c r="C101" s="108">
        <v>1047.7682554457917</v>
      </c>
      <c r="D101" s="108">
        <v>0</v>
      </c>
      <c r="E101" s="108">
        <v>0</v>
      </c>
      <c r="F101" s="108">
        <v>0</v>
      </c>
      <c r="G101" s="95">
        <f t="shared" si="9"/>
        <v>1047.7682554457917</v>
      </c>
      <c r="H101" s="107">
        <v>1047.7682554457917</v>
      </c>
      <c r="I101" s="107">
        <v>0</v>
      </c>
      <c r="J101" s="107">
        <v>0</v>
      </c>
      <c r="K101" s="107">
        <v>0</v>
      </c>
      <c r="L101" s="99">
        <f t="shared" si="10"/>
        <v>1047.7682554457917</v>
      </c>
      <c r="M101" s="107">
        <f t="shared" si="11"/>
        <v>0</v>
      </c>
      <c r="N101" s="107">
        <f t="shared" si="12"/>
        <v>0</v>
      </c>
      <c r="O101" s="107">
        <f t="shared" si="13"/>
        <v>0</v>
      </c>
      <c r="P101" s="107">
        <f t="shared" si="14"/>
        <v>0</v>
      </c>
      <c r="Q101" s="99">
        <f t="shared" si="15"/>
        <v>0</v>
      </c>
      <c r="S101" s="107">
        <f>IFERROR(_xlfn.XLOOKUP(A101,ECL!B:B,ECL!M:M),0)</f>
        <v>1047.7682554457917</v>
      </c>
      <c r="T101" s="39">
        <f t="shared" si="16"/>
        <v>0</v>
      </c>
    </row>
    <row r="102" spans="1:20" x14ac:dyDescent="0.25">
      <c r="A102" s="88" t="s">
        <v>81</v>
      </c>
      <c r="B102" s="89" t="s">
        <v>2625</v>
      </c>
      <c r="C102" s="108">
        <v>4714.9571495060636</v>
      </c>
      <c r="D102" s="108">
        <v>0</v>
      </c>
      <c r="E102" s="108">
        <v>0</v>
      </c>
      <c r="F102" s="108">
        <v>0</v>
      </c>
      <c r="G102" s="95">
        <f t="shared" si="9"/>
        <v>4714.9571495060636</v>
      </c>
      <c r="H102" s="107">
        <v>4714.9571495060636</v>
      </c>
      <c r="I102" s="107">
        <v>0</v>
      </c>
      <c r="J102" s="107">
        <v>0</v>
      </c>
      <c r="K102" s="107">
        <v>0</v>
      </c>
      <c r="L102" s="99">
        <f t="shared" si="10"/>
        <v>4714.9571495060636</v>
      </c>
      <c r="M102" s="107">
        <f t="shared" si="11"/>
        <v>0</v>
      </c>
      <c r="N102" s="107">
        <f t="shared" si="12"/>
        <v>0</v>
      </c>
      <c r="O102" s="107">
        <f t="shared" si="13"/>
        <v>0</v>
      </c>
      <c r="P102" s="107">
        <f t="shared" si="14"/>
        <v>0</v>
      </c>
      <c r="Q102" s="99">
        <f t="shared" si="15"/>
        <v>0</v>
      </c>
      <c r="S102" s="107">
        <f>IFERROR(_xlfn.XLOOKUP(A102,ECL!B:B,ECL!M:M),0)</f>
        <v>4714.9571495060636</v>
      </c>
      <c r="T102" s="39">
        <f t="shared" si="16"/>
        <v>0</v>
      </c>
    </row>
    <row r="103" spans="1:20" x14ac:dyDescent="0.25">
      <c r="A103" s="88" t="s">
        <v>80</v>
      </c>
      <c r="B103" s="89" t="s">
        <v>2625</v>
      </c>
      <c r="C103" s="108">
        <v>15997.899482043033</v>
      </c>
      <c r="D103" s="108">
        <v>0</v>
      </c>
      <c r="E103" s="108">
        <v>0</v>
      </c>
      <c r="F103" s="108">
        <v>0</v>
      </c>
      <c r="G103" s="95">
        <f t="shared" si="9"/>
        <v>15997.899482043033</v>
      </c>
      <c r="H103" s="107">
        <v>15997.899482043033</v>
      </c>
      <c r="I103" s="107">
        <v>0</v>
      </c>
      <c r="J103" s="107">
        <v>0</v>
      </c>
      <c r="K103" s="107">
        <v>0</v>
      </c>
      <c r="L103" s="99">
        <f t="shared" si="10"/>
        <v>15997.899482043033</v>
      </c>
      <c r="M103" s="107">
        <f t="shared" si="11"/>
        <v>0</v>
      </c>
      <c r="N103" s="107">
        <f t="shared" si="12"/>
        <v>0</v>
      </c>
      <c r="O103" s="107">
        <f t="shared" si="13"/>
        <v>0</v>
      </c>
      <c r="P103" s="107">
        <f t="shared" si="14"/>
        <v>0</v>
      </c>
      <c r="Q103" s="99">
        <f t="shared" si="15"/>
        <v>0</v>
      </c>
      <c r="S103" s="107">
        <f>IFERROR(_xlfn.XLOOKUP(A103,ECL!B:B,ECL!M:M),0)</f>
        <v>15997.899482043033</v>
      </c>
      <c r="T103" s="39">
        <f t="shared" si="16"/>
        <v>0</v>
      </c>
    </row>
    <row r="104" spans="1:20" x14ac:dyDescent="0.25">
      <c r="A104" s="88" t="s">
        <v>2701</v>
      </c>
      <c r="B104" s="89" t="s">
        <v>2625</v>
      </c>
      <c r="C104" s="108">
        <v>4433.5814991499083</v>
      </c>
      <c r="D104" s="108">
        <v>0</v>
      </c>
      <c r="E104" s="108">
        <v>0</v>
      </c>
      <c r="F104" s="108">
        <v>0</v>
      </c>
      <c r="G104" s="95">
        <f t="shared" si="9"/>
        <v>4433.5814991499083</v>
      </c>
      <c r="H104" s="107">
        <v>4433.5814991499083</v>
      </c>
      <c r="I104" s="107">
        <v>0</v>
      </c>
      <c r="J104" s="107">
        <v>0</v>
      </c>
      <c r="K104" s="107">
        <v>0</v>
      </c>
      <c r="L104" s="99">
        <f t="shared" si="10"/>
        <v>4433.5814991499083</v>
      </c>
      <c r="M104" s="107">
        <f t="shared" si="11"/>
        <v>0</v>
      </c>
      <c r="N104" s="107">
        <f t="shared" si="12"/>
        <v>0</v>
      </c>
      <c r="O104" s="107">
        <f t="shared" si="13"/>
        <v>0</v>
      </c>
      <c r="P104" s="107">
        <f t="shared" si="14"/>
        <v>0</v>
      </c>
      <c r="Q104" s="99">
        <f t="shared" si="15"/>
        <v>0</v>
      </c>
      <c r="S104" s="107">
        <f>IFERROR(_xlfn.XLOOKUP(A104,ECL!B:B,ECL!M:M),0)</f>
        <v>4433.5814991499083</v>
      </c>
      <c r="T104" s="39">
        <f t="shared" si="16"/>
        <v>0</v>
      </c>
    </row>
    <row r="105" spans="1:20" x14ac:dyDescent="0.25">
      <c r="A105" s="88">
        <v>501168</v>
      </c>
      <c r="B105" s="89" t="s">
        <v>2635</v>
      </c>
      <c r="C105" s="108">
        <v>3155819.8187890123</v>
      </c>
      <c r="D105" s="108">
        <v>0</v>
      </c>
      <c r="E105" s="108">
        <v>0</v>
      </c>
      <c r="F105" s="108">
        <v>0</v>
      </c>
      <c r="G105" s="95">
        <f t="shared" si="9"/>
        <v>3155819.8187890123</v>
      </c>
      <c r="H105" s="107">
        <v>1796998.2582818239</v>
      </c>
      <c r="I105" s="107">
        <v>0</v>
      </c>
      <c r="J105" s="107">
        <v>0</v>
      </c>
      <c r="K105" s="107">
        <v>0</v>
      </c>
      <c r="L105" s="99">
        <f t="shared" si="10"/>
        <v>1796998.2582818239</v>
      </c>
      <c r="M105" s="107">
        <f t="shared" si="11"/>
        <v>1358821.5605071883</v>
      </c>
      <c r="N105" s="107">
        <f t="shared" si="12"/>
        <v>0</v>
      </c>
      <c r="O105" s="107">
        <f t="shared" si="13"/>
        <v>0</v>
      </c>
      <c r="P105" s="107">
        <f t="shared" si="14"/>
        <v>0</v>
      </c>
      <c r="Q105" s="99">
        <f t="shared" si="15"/>
        <v>1358821.5605071883</v>
      </c>
      <c r="S105" s="107">
        <f>IFERROR(_xlfn.XLOOKUP(A105,ECL!B:B,ECL!M:M),0)</f>
        <v>1796998.2582818239</v>
      </c>
      <c r="T105" s="39">
        <f t="shared" si="16"/>
        <v>0</v>
      </c>
    </row>
    <row r="106" spans="1:20" x14ac:dyDescent="0.25">
      <c r="A106" s="88" t="s">
        <v>85</v>
      </c>
      <c r="B106" s="89" t="s">
        <v>2635</v>
      </c>
      <c r="C106" s="108">
        <v>775348.50902988599</v>
      </c>
      <c r="D106" s="108">
        <v>0</v>
      </c>
      <c r="E106" s="108">
        <v>0</v>
      </c>
      <c r="F106" s="108">
        <v>0</v>
      </c>
      <c r="G106" s="95">
        <f t="shared" si="9"/>
        <v>775348.50902988599</v>
      </c>
      <c r="H106" s="107">
        <v>775348.50902988599</v>
      </c>
      <c r="I106" s="107">
        <v>0</v>
      </c>
      <c r="J106" s="107">
        <v>0</v>
      </c>
      <c r="K106" s="107">
        <v>0</v>
      </c>
      <c r="L106" s="99">
        <f t="shared" si="10"/>
        <v>775348.50902988599</v>
      </c>
      <c r="M106" s="107">
        <f t="shared" si="11"/>
        <v>0</v>
      </c>
      <c r="N106" s="107">
        <f t="shared" si="12"/>
        <v>0</v>
      </c>
      <c r="O106" s="107">
        <f t="shared" si="13"/>
        <v>0</v>
      </c>
      <c r="P106" s="107">
        <f t="shared" si="14"/>
        <v>0</v>
      </c>
      <c r="Q106" s="99">
        <f t="shared" si="15"/>
        <v>0</v>
      </c>
      <c r="S106" s="107">
        <f>IFERROR(_xlfn.XLOOKUP(A106,ECL!B:B,ECL!M:M),0)</f>
        <v>775348.50902988599</v>
      </c>
      <c r="T106" s="39">
        <f t="shared" si="16"/>
        <v>0</v>
      </c>
    </row>
    <row r="107" spans="1:20" x14ac:dyDescent="0.25">
      <c r="A107" s="88">
        <v>500694</v>
      </c>
      <c r="B107" s="89" t="s">
        <v>2637</v>
      </c>
      <c r="C107" s="108">
        <v>8548688.4971057102</v>
      </c>
      <c r="D107" s="108">
        <v>0</v>
      </c>
      <c r="E107" s="108">
        <v>0</v>
      </c>
      <c r="F107" s="108">
        <v>0</v>
      </c>
      <c r="G107" s="95">
        <f t="shared" si="9"/>
        <v>8548688.4971057102</v>
      </c>
      <c r="H107" s="107">
        <v>7900369.2960365135</v>
      </c>
      <c r="I107" s="107">
        <v>0</v>
      </c>
      <c r="J107" s="107">
        <v>0</v>
      </c>
      <c r="K107" s="107">
        <v>0</v>
      </c>
      <c r="L107" s="99">
        <f t="shared" si="10"/>
        <v>7900369.2960365135</v>
      </c>
      <c r="M107" s="107">
        <f t="shared" si="11"/>
        <v>648319.20106919669</v>
      </c>
      <c r="N107" s="107">
        <f t="shared" si="12"/>
        <v>0</v>
      </c>
      <c r="O107" s="107">
        <f t="shared" si="13"/>
        <v>0</v>
      </c>
      <c r="P107" s="107">
        <f t="shared" si="14"/>
        <v>0</v>
      </c>
      <c r="Q107" s="99">
        <f t="shared" si="15"/>
        <v>648319.20106919669</v>
      </c>
      <c r="S107" s="107">
        <f>IFERROR(_xlfn.XLOOKUP(A107,ECL!B:B,ECL!M:M),0)</f>
        <v>7900369.2960365135</v>
      </c>
      <c r="T107" s="39">
        <f t="shared" si="16"/>
        <v>0</v>
      </c>
    </row>
    <row r="108" spans="1:20" x14ac:dyDescent="0.25">
      <c r="A108" s="88">
        <v>500693</v>
      </c>
      <c r="B108" s="89" t="s">
        <v>2637</v>
      </c>
      <c r="C108" s="108">
        <v>2362912.4022618486</v>
      </c>
      <c r="D108" s="108">
        <v>0</v>
      </c>
      <c r="E108" s="108">
        <v>0</v>
      </c>
      <c r="F108" s="108">
        <v>0</v>
      </c>
      <c r="G108" s="95">
        <f t="shared" si="9"/>
        <v>2362912.4022618486</v>
      </c>
      <c r="H108" s="107">
        <v>2322429.4081752482</v>
      </c>
      <c r="I108" s="107">
        <v>0</v>
      </c>
      <c r="J108" s="107">
        <v>0</v>
      </c>
      <c r="K108" s="107">
        <v>0</v>
      </c>
      <c r="L108" s="99">
        <f t="shared" si="10"/>
        <v>2322429.4081752482</v>
      </c>
      <c r="M108" s="107">
        <f t="shared" si="11"/>
        <v>40482.994086600374</v>
      </c>
      <c r="N108" s="107">
        <f t="shared" si="12"/>
        <v>0</v>
      </c>
      <c r="O108" s="107">
        <f t="shared" si="13"/>
        <v>0</v>
      </c>
      <c r="P108" s="107">
        <f t="shared" si="14"/>
        <v>0</v>
      </c>
      <c r="Q108" s="99">
        <f t="shared" si="15"/>
        <v>40482.994086600374</v>
      </c>
      <c r="S108" s="107">
        <f>IFERROR(_xlfn.XLOOKUP(A108,ECL!B:B,ECL!M:M),0)</f>
        <v>2322429.4081752482</v>
      </c>
      <c r="T108" s="39">
        <f t="shared" si="16"/>
        <v>0</v>
      </c>
    </row>
    <row r="109" spans="1:20" x14ac:dyDescent="0.25">
      <c r="A109" s="88">
        <v>501175</v>
      </c>
      <c r="B109" s="89" t="s">
        <v>2638</v>
      </c>
      <c r="C109" s="108">
        <v>74070.45936767236</v>
      </c>
      <c r="D109" s="108">
        <v>0</v>
      </c>
      <c r="E109" s="108">
        <v>0</v>
      </c>
      <c r="F109" s="108">
        <v>0</v>
      </c>
      <c r="G109" s="95">
        <f t="shared" si="9"/>
        <v>74070.45936767236</v>
      </c>
      <c r="H109" s="107">
        <v>46380.781677678213</v>
      </c>
      <c r="I109" s="107">
        <v>0</v>
      </c>
      <c r="J109" s="107">
        <v>0</v>
      </c>
      <c r="K109" s="107">
        <v>0</v>
      </c>
      <c r="L109" s="99">
        <f t="shared" si="10"/>
        <v>46380.781677678213</v>
      </c>
      <c r="M109" s="107">
        <f t="shared" si="11"/>
        <v>27689.677689994147</v>
      </c>
      <c r="N109" s="107">
        <f t="shared" si="12"/>
        <v>0</v>
      </c>
      <c r="O109" s="107">
        <f t="shared" si="13"/>
        <v>0</v>
      </c>
      <c r="P109" s="107">
        <f t="shared" si="14"/>
        <v>0</v>
      </c>
      <c r="Q109" s="99">
        <f t="shared" si="15"/>
        <v>27689.677689994147</v>
      </c>
      <c r="S109" s="107">
        <f>IFERROR(_xlfn.XLOOKUP(A109,ECL!B:B,ECL!M:M),0)</f>
        <v>46380.781677678213</v>
      </c>
      <c r="T109" s="39">
        <f t="shared" si="16"/>
        <v>0</v>
      </c>
    </row>
    <row r="110" spans="1:20" x14ac:dyDescent="0.25">
      <c r="A110" s="88">
        <v>501026</v>
      </c>
      <c r="B110" s="89" t="s">
        <v>2639</v>
      </c>
      <c r="C110" s="108">
        <v>0</v>
      </c>
      <c r="D110" s="108">
        <v>0</v>
      </c>
      <c r="E110" s="108">
        <v>381359.79735359509</v>
      </c>
      <c r="F110" s="108">
        <v>0</v>
      </c>
      <c r="G110" s="95">
        <f t="shared" si="9"/>
        <v>381359.79735359509</v>
      </c>
      <c r="H110" s="107">
        <v>0</v>
      </c>
      <c r="I110" s="107">
        <v>0</v>
      </c>
      <c r="J110" s="107">
        <v>0</v>
      </c>
      <c r="K110" s="107">
        <v>0</v>
      </c>
      <c r="L110" s="99">
        <f t="shared" si="10"/>
        <v>0</v>
      </c>
      <c r="M110" s="107">
        <f t="shared" si="11"/>
        <v>0</v>
      </c>
      <c r="N110" s="107">
        <f t="shared" si="12"/>
        <v>0</v>
      </c>
      <c r="O110" s="107">
        <f t="shared" si="13"/>
        <v>381359.79735359509</v>
      </c>
      <c r="P110" s="107">
        <f t="shared" si="14"/>
        <v>0</v>
      </c>
      <c r="Q110" s="99">
        <f t="shared" si="15"/>
        <v>381359.79735359509</v>
      </c>
      <c r="S110" s="107">
        <f>IFERROR(_xlfn.XLOOKUP(A110,ECL!B:B,ECL!M:M),0)</f>
        <v>0</v>
      </c>
      <c r="T110" s="39">
        <f t="shared" si="16"/>
        <v>0</v>
      </c>
    </row>
    <row r="111" spans="1:20" x14ac:dyDescent="0.25">
      <c r="A111" s="88">
        <v>501096</v>
      </c>
      <c r="B111" s="89" t="s">
        <v>2640</v>
      </c>
      <c r="C111" s="108">
        <v>341922.83410141693</v>
      </c>
      <c r="D111" s="108">
        <v>0</v>
      </c>
      <c r="E111" s="108">
        <v>0</v>
      </c>
      <c r="F111" s="108">
        <v>0</v>
      </c>
      <c r="G111" s="95">
        <f t="shared" si="9"/>
        <v>341922.83410141693</v>
      </c>
      <c r="H111" s="107">
        <v>0</v>
      </c>
      <c r="I111" s="107">
        <v>0</v>
      </c>
      <c r="J111" s="107">
        <v>0</v>
      </c>
      <c r="K111" s="107">
        <v>0</v>
      </c>
      <c r="L111" s="99">
        <f t="shared" si="10"/>
        <v>0</v>
      </c>
      <c r="M111" s="107">
        <f t="shared" si="11"/>
        <v>341922.83410141693</v>
      </c>
      <c r="N111" s="107">
        <f t="shared" si="12"/>
        <v>0</v>
      </c>
      <c r="O111" s="107">
        <f t="shared" si="13"/>
        <v>0</v>
      </c>
      <c r="P111" s="107">
        <f t="shared" si="14"/>
        <v>0</v>
      </c>
      <c r="Q111" s="99">
        <f t="shared" si="15"/>
        <v>341922.83410141693</v>
      </c>
      <c r="S111" s="107">
        <f>IFERROR(_xlfn.XLOOKUP(A111,ECL!B:B,ECL!M:M),0)</f>
        <v>0</v>
      </c>
      <c r="T111" s="39">
        <f t="shared" si="16"/>
        <v>0</v>
      </c>
    </row>
    <row r="112" spans="1:20" x14ac:dyDescent="0.25">
      <c r="A112" s="88">
        <v>501110</v>
      </c>
      <c r="B112" s="89" t="s">
        <v>2641</v>
      </c>
      <c r="C112" s="108">
        <v>298896.16541053518</v>
      </c>
      <c r="D112" s="108">
        <v>0</v>
      </c>
      <c r="E112" s="108">
        <v>0</v>
      </c>
      <c r="F112" s="108">
        <v>0</v>
      </c>
      <c r="G112" s="95">
        <f t="shared" si="9"/>
        <v>298896.16541053518</v>
      </c>
      <c r="H112" s="107">
        <v>5222.4104023147938</v>
      </c>
      <c r="I112" s="107">
        <v>0</v>
      </c>
      <c r="J112" s="107">
        <v>0</v>
      </c>
      <c r="K112" s="107">
        <v>0</v>
      </c>
      <c r="L112" s="99">
        <f t="shared" si="10"/>
        <v>5222.4104023147938</v>
      </c>
      <c r="M112" s="107">
        <f t="shared" si="11"/>
        <v>293673.75500822038</v>
      </c>
      <c r="N112" s="107">
        <f t="shared" si="12"/>
        <v>0</v>
      </c>
      <c r="O112" s="107">
        <f t="shared" si="13"/>
        <v>0</v>
      </c>
      <c r="P112" s="107">
        <f t="shared" si="14"/>
        <v>0</v>
      </c>
      <c r="Q112" s="99">
        <f t="shared" si="15"/>
        <v>293673.75500822038</v>
      </c>
      <c r="S112" s="107">
        <f>IFERROR(_xlfn.XLOOKUP(A112,ECL!B:B,ECL!M:M),0)</f>
        <v>5222.4104023147938</v>
      </c>
      <c r="T112" s="39">
        <f t="shared" si="16"/>
        <v>0</v>
      </c>
    </row>
    <row r="113" spans="1:20" x14ac:dyDescent="0.25">
      <c r="A113" s="88">
        <v>501224</v>
      </c>
      <c r="B113" s="89" t="s">
        <v>2641</v>
      </c>
      <c r="C113" s="108">
        <v>294957.783211887</v>
      </c>
      <c r="D113" s="108">
        <v>0</v>
      </c>
      <c r="E113" s="108">
        <v>0</v>
      </c>
      <c r="F113" s="108">
        <v>0</v>
      </c>
      <c r="G113" s="95">
        <f t="shared" si="9"/>
        <v>294957.783211887</v>
      </c>
      <c r="H113" s="107">
        <v>178582.54382187722</v>
      </c>
      <c r="I113" s="107">
        <v>0</v>
      </c>
      <c r="J113" s="107">
        <v>0</v>
      </c>
      <c r="K113" s="107">
        <v>0</v>
      </c>
      <c r="L113" s="99">
        <f t="shared" si="10"/>
        <v>178582.54382187722</v>
      </c>
      <c r="M113" s="107">
        <f t="shared" si="11"/>
        <v>116375.23939000978</v>
      </c>
      <c r="N113" s="107">
        <f t="shared" si="12"/>
        <v>0</v>
      </c>
      <c r="O113" s="107">
        <f t="shared" si="13"/>
        <v>0</v>
      </c>
      <c r="P113" s="107">
        <f t="shared" si="14"/>
        <v>0</v>
      </c>
      <c r="Q113" s="99">
        <f t="shared" si="15"/>
        <v>116375.23939000978</v>
      </c>
      <c r="S113" s="107">
        <f>IFERROR(_xlfn.XLOOKUP(A113,ECL!B:B,ECL!M:M),0)</f>
        <v>178582.54382187722</v>
      </c>
      <c r="T113" s="39">
        <f t="shared" si="16"/>
        <v>0</v>
      </c>
    </row>
    <row r="114" spans="1:20" x14ac:dyDescent="0.25">
      <c r="A114" s="88">
        <v>501169</v>
      </c>
      <c r="B114" s="89" t="s">
        <v>2642</v>
      </c>
      <c r="C114" s="108">
        <v>36548.542276314896</v>
      </c>
      <c r="D114" s="108">
        <v>0</v>
      </c>
      <c r="E114" s="108">
        <v>0</v>
      </c>
      <c r="F114" s="108">
        <v>0</v>
      </c>
      <c r="G114" s="95">
        <f t="shared" si="9"/>
        <v>36548.542276314896</v>
      </c>
      <c r="H114" s="107">
        <v>23604.939956047827</v>
      </c>
      <c r="I114" s="107">
        <v>0</v>
      </c>
      <c r="J114" s="107">
        <v>0</v>
      </c>
      <c r="K114" s="107">
        <v>0</v>
      </c>
      <c r="L114" s="99">
        <f t="shared" si="10"/>
        <v>23604.939956047827</v>
      </c>
      <c r="M114" s="107">
        <f t="shared" si="11"/>
        <v>12943.602320267069</v>
      </c>
      <c r="N114" s="107">
        <f t="shared" si="12"/>
        <v>0</v>
      </c>
      <c r="O114" s="107">
        <f t="shared" si="13"/>
        <v>0</v>
      </c>
      <c r="P114" s="107">
        <f t="shared" si="14"/>
        <v>0</v>
      </c>
      <c r="Q114" s="99">
        <f t="shared" si="15"/>
        <v>12943.602320267069</v>
      </c>
      <c r="S114" s="107">
        <f>IFERROR(_xlfn.XLOOKUP(A114,ECL!B:B,ECL!M:M),0)</f>
        <v>23604.939956047827</v>
      </c>
      <c r="T114" s="39">
        <f t="shared" si="16"/>
        <v>0</v>
      </c>
    </row>
    <row r="115" spans="1:20" x14ac:dyDescent="0.25">
      <c r="A115" s="88">
        <v>501170</v>
      </c>
      <c r="B115" s="89" t="s">
        <v>2642</v>
      </c>
      <c r="C115" s="108">
        <v>15762.977107136687</v>
      </c>
      <c r="D115" s="108">
        <v>0</v>
      </c>
      <c r="E115" s="108">
        <v>0</v>
      </c>
      <c r="F115" s="108">
        <v>0</v>
      </c>
      <c r="G115" s="95">
        <f t="shared" si="9"/>
        <v>15762.977107136687</v>
      </c>
      <c r="H115" s="107">
        <v>0</v>
      </c>
      <c r="I115" s="107">
        <v>0</v>
      </c>
      <c r="J115" s="107">
        <v>0</v>
      </c>
      <c r="K115" s="107">
        <v>0</v>
      </c>
      <c r="L115" s="99">
        <f t="shared" si="10"/>
        <v>0</v>
      </c>
      <c r="M115" s="107">
        <f t="shared" si="11"/>
        <v>15762.977107136687</v>
      </c>
      <c r="N115" s="107">
        <f t="shared" si="12"/>
        <v>0</v>
      </c>
      <c r="O115" s="107">
        <f t="shared" si="13"/>
        <v>0</v>
      </c>
      <c r="P115" s="107">
        <f t="shared" si="14"/>
        <v>0</v>
      </c>
      <c r="Q115" s="99">
        <f t="shared" si="15"/>
        <v>15762.977107136687</v>
      </c>
      <c r="S115" s="107">
        <f>IFERROR(_xlfn.XLOOKUP(A115,ECL!B:B,ECL!M:M),0)</f>
        <v>0</v>
      </c>
      <c r="T115" s="39">
        <f t="shared" si="16"/>
        <v>0</v>
      </c>
    </row>
    <row r="116" spans="1:20" x14ac:dyDescent="0.25">
      <c r="A116" s="88">
        <v>501218</v>
      </c>
      <c r="B116" s="89" t="s">
        <v>2643</v>
      </c>
      <c r="C116" s="108">
        <v>171835.68678980364</v>
      </c>
      <c r="D116" s="108">
        <v>0</v>
      </c>
      <c r="E116" s="108">
        <v>0</v>
      </c>
      <c r="F116" s="108">
        <v>0</v>
      </c>
      <c r="G116" s="95">
        <f t="shared" si="9"/>
        <v>171835.68678980364</v>
      </c>
      <c r="H116" s="107">
        <v>20977.606014011304</v>
      </c>
      <c r="I116" s="107">
        <v>0</v>
      </c>
      <c r="J116" s="107">
        <v>0</v>
      </c>
      <c r="K116" s="107">
        <v>0</v>
      </c>
      <c r="L116" s="99">
        <f t="shared" si="10"/>
        <v>20977.606014011304</v>
      </c>
      <c r="M116" s="107">
        <f t="shared" si="11"/>
        <v>150858.08077579233</v>
      </c>
      <c r="N116" s="107">
        <f t="shared" si="12"/>
        <v>0</v>
      </c>
      <c r="O116" s="107">
        <f t="shared" si="13"/>
        <v>0</v>
      </c>
      <c r="P116" s="107">
        <f t="shared" si="14"/>
        <v>0</v>
      </c>
      <c r="Q116" s="99">
        <f t="shared" si="15"/>
        <v>150858.08077579233</v>
      </c>
      <c r="S116" s="107">
        <f>IFERROR(_xlfn.XLOOKUP(A116,ECL!B:B,ECL!M:M),0)</f>
        <v>20977.606014011304</v>
      </c>
      <c r="T116" s="39">
        <f t="shared" si="16"/>
        <v>0</v>
      </c>
    </row>
    <row r="117" spans="1:20" x14ac:dyDescent="0.25">
      <c r="A117" s="88">
        <v>500943</v>
      </c>
      <c r="B117" s="89" t="s">
        <v>2644</v>
      </c>
      <c r="C117" s="108">
        <v>0</v>
      </c>
      <c r="D117" s="108">
        <v>0</v>
      </c>
      <c r="E117" s="108">
        <v>6985102.9379962161</v>
      </c>
      <c r="F117" s="108">
        <v>0</v>
      </c>
      <c r="G117" s="95">
        <f t="shared" si="9"/>
        <v>6985102.9379962161</v>
      </c>
      <c r="H117" s="107">
        <v>0</v>
      </c>
      <c r="I117" s="107">
        <v>0</v>
      </c>
      <c r="J117" s="107">
        <v>4309927.7952618552</v>
      </c>
      <c r="K117" s="107">
        <v>0</v>
      </c>
      <c r="L117" s="99">
        <f t="shared" si="10"/>
        <v>4309927.7952618552</v>
      </c>
      <c r="M117" s="107">
        <f t="shared" si="11"/>
        <v>0</v>
      </c>
      <c r="N117" s="107">
        <f t="shared" si="12"/>
        <v>0</v>
      </c>
      <c r="O117" s="107">
        <f t="shared" si="13"/>
        <v>2675175.1427343609</v>
      </c>
      <c r="P117" s="107">
        <f t="shared" si="14"/>
        <v>0</v>
      </c>
      <c r="Q117" s="99">
        <f t="shared" si="15"/>
        <v>2675175.1427343609</v>
      </c>
      <c r="S117" s="107">
        <f>IFERROR(_xlfn.XLOOKUP(A117,ECL!B:B,ECL!M:M),0)</f>
        <v>4309927.7952618552</v>
      </c>
      <c r="T117" s="39">
        <f t="shared" si="16"/>
        <v>0</v>
      </c>
    </row>
    <row r="118" spans="1:20" x14ac:dyDescent="0.25">
      <c r="A118" s="88">
        <v>500941</v>
      </c>
      <c r="B118" s="89" t="s">
        <v>2644</v>
      </c>
      <c r="C118" s="108">
        <v>0</v>
      </c>
      <c r="D118" s="108">
        <v>0</v>
      </c>
      <c r="E118" s="108">
        <v>43731.593251721519</v>
      </c>
      <c r="F118" s="108">
        <v>0</v>
      </c>
      <c r="G118" s="95">
        <f t="shared" si="9"/>
        <v>43731.593251721519</v>
      </c>
      <c r="H118" s="107">
        <v>0</v>
      </c>
      <c r="I118" s="107">
        <v>0</v>
      </c>
      <c r="J118" s="107">
        <v>0</v>
      </c>
      <c r="K118" s="107">
        <v>0</v>
      </c>
      <c r="L118" s="99">
        <f t="shared" si="10"/>
        <v>0</v>
      </c>
      <c r="M118" s="107">
        <f t="shared" si="11"/>
        <v>0</v>
      </c>
      <c r="N118" s="107">
        <f t="shared" si="12"/>
        <v>0</v>
      </c>
      <c r="O118" s="107">
        <f t="shared" si="13"/>
        <v>43731.593251721519</v>
      </c>
      <c r="P118" s="107">
        <f t="shared" si="14"/>
        <v>0</v>
      </c>
      <c r="Q118" s="99">
        <f t="shared" si="15"/>
        <v>43731.593251721519</v>
      </c>
      <c r="S118" s="107">
        <f>IFERROR(_xlfn.XLOOKUP(A118,ECL!B:B,ECL!M:M),0)</f>
        <v>0</v>
      </c>
      <c r="T118" s="39">
        <f t="shared" si="16"/>
        <v>0</v>
      </c>
    </row>
    <row r="119" spans="1:20" x14ac:dyDescent="0.25">
      <c r="A119" s="88">
        <v>501118</v>
      </c>
      <c r="B119" s="89" t="s">
        <v>2645</v>
      </c>
      <c r="C119" s="108">
        <v>138082.07900768978</v>
      </c>
      <c r="D119" s="108">
        <v>0</v>
      </c>
      <c r="E119" s="108">
        <v>0</v>
      </c>
      <c r="F119" s="108">
        <v>0</v>
      </c>
      <c r="G119" s="95">
        <f t="shared" si="9"/>
        <v>138082.07900768978</v>
      </c>
      <c r="H119" s="107">
        <v>0</v>
      </c>
      <c r="I119" s="107">
        <v>0</v>
      </c>
      <c r="J119" s="107">
        <v>0</v>
      </c>
      <c r="K119" s="107">
        <v>0</v>
      </c>
      <c r="L119" s="99">
        <f t="shared" si="10"/>
        <v>0</v>
      </c>
      <c r="M119" s="107">
        <f t="shared" si="11"/>
        <v>138082.07900768978</v>
      </c>
      <c r="N119" s="107">
        <f t="shared" si="12"/>
        <v>0</v>
      </c>
      <c r="O119" s="107">
        <f t="shared" si="13"/>
        <v>0</v>
      </c>
      <c r="P119" s="107">
        <f t="shared" si="14"/>
        <v>0</v>
      </c>
      <c r="Q119" s="99">
        <f t="shared" si="15"/>
        <v>138082.07900768978</v>
      </c>
      <c r="S119" s="107">
        <f>IFERROR(_xlfn.XLOOKUP(A119,ECL!B:B,ECL!M:M),0)</f>
        <v>0</v>
      </c>
      <c r="T119" s="39">
        <f t="shared" si="16"/>
        <v>0</v>
      </c>
    </row>
    <row r="120" spans="1:20" x14ac:dyDescent="0.25">
      <c r="A120" s="88">
        <v>500400</v>
      </c>
      <c r="B120" s="89" t="s">
        <v>2646</v>
      </c>
      <c r="C120" s="108">
        <v>45273.189130714039</v>
      </c>
      <c r="D120" s="108">
        <v>0</v>
      </c>
      <c r="E120" s="108">
        <v>0</v>
      </c>
      <c r="F120" s="108">
        <v>0</v>
      </c>
      <c r="G120" s="95">
        <f t="shared" si="9"/>
        <v>45273.189130714039</v>
      </c>
      <c r="H120" s="107">
        <v>0</v>
      </c>
      <c r="I120" s="107">
        <v>0</v>
      </c>
      <c r="J120" s="107">
        <v>0</v>
      </c>
      <c r="K120" s="107">
        <v>0</v>
      </c>
      <c r="L120" s="99">
        <f t="shared" si="10"/>
        <v>0</v>
      </c>
      <c r="M120" s="107">
        <f t="shared" si="11"/>
        <v>45273.189130714039</v>
      </c>
      <c r="N120" s="107">
        <f t="shared" si="12"/>
        <v>0</v>
      </c>
      <c r="O120" s="107">
        <f t="shared" si="13"/>
        <v>0</v>
      </c>
      <c r="P120" s="107">
        <f t="shared" si="14"/>
        <v>0</v>
      </c>
      <c r="Q120" s="99">
        <f t="shared" si="15"/>
        <v>45273.189130714039</v>
      </c>
      <c r="S120" s="107">
        <f>IFERROR(_xlfn.XLOOKUP(A120,ECL!B:B,ECL!M:M),0)</f>
        <v>0</v>
      </c>
      <c r="T120" s="39">
        <f t="shared" si="16"/>
        <v>0</v>
      </c>
    </row>
    <row r="121" spans="1:20" x14ac:dyDescent="0.25">
      <c r="A121" s="88">
        <v>500401</v>
      </c>
      <c r="B121" s="89" t="s">
        <v>2647</v>
      </c>
      <c r="C121" s="108">
        <v>9995.274287207294</v>
      </c>
      <c r="D121" s="108">
        <v>0</v>
      </c>
      <c r="E121" s="108">
        <v>0</v>
      </c>
      <c r="F121" s="108">
        <v>0</v>
      </c>
      <c r="G121" s="95">
        <f t="shared" si="9"/>
        <v>9995.274287207294</v>
      </c>
      <c r="H121" s="107">
        <v>0</v>
      </c>
      <c r="I121" s="107">
        <v>0</v>
      </c>
      <c r="J121" s="107">
        <v>0</v>
      </c>
      <c r="K121" s="107">
        <v>0</v>
      </c>
      <c r="L121" s="99">
        <f t="shared" si="10"/>
        <v>0</v>
      </c>
      <c r="M121" s="107">
        <f t="shared" si="11"/>
        <v>9995.274287207294</v>
      </c>
      <c r="N121" s="107">
        <f t="shared" si="12"/>
        <v>0</v>
      </c>
      <c r="O121" s="107">
        <f t="shared" si="13"/>
        <v>0</v>
      </c>
      <c r="P121" s="107">
        <f t="shared" si="14"/>
        <v>0</v>
      </c>
      <c r="Q121" s="99">
        <f t="shared" si="15"/>
        <v>9995.274287207294</v>
      </c>
      <c r="S121" s="107">
        <f>IFERROR(_xlfn.XLOOKUP(A121,ECL!B:B,ECL!M:M),0)</f>
        <v>0</v>
      </c>
      <c r="T121" s="39">
        <f t="shared" si="16"/>
        <v>0</v>
      </c>
    </row>
    <row r="122" spans="1:20" x14ac:dyDescent="0.25">
      <c r="A122" s="88">
        <v>501206</v>
      </c>
      <c r="B122" s="89" t="s">
        <v>2648</v>
      </c>
      <c r="C122" s="108">
        <v>908.18627489881214</v>
      </c>
      <c r="D122" s="108">
        <v>0</v>
      </c>
      <c r="E122" s="108">
        <v>0</v>
      </c>
      <c r="F122" s="108">
        <v>0</v>
      </c>
      <c r="G122" s="95">
        <f t="shared" si="9"/>
        <v>908.18627489881214</v>
      </c>
      <c r="H122" s="107">
        <v>0</v>
      </c>
      <c r="I122" s="107">
        <v>0</v>
      </c>
      <c r="J122" s="107">
        <v>0</v>
      </c>
      <c r="K122" s="107">
        <v>0</v>
      </c>
      <c r="L122" s="99">
        <f t="shared" si="10"/>
        <v>0</v>
      </c>
      <c r="M122" s="107">
        <f t="shared" si="11"/>
        <v>908.18627489881214</v>
      </c>
      <c r="N122" s="107">
        <f t="shared" si="12"/>
        <v>0</v>
      </c>
      <c r="O122" s="107">
        <f t="shared" si="13"/>
        <v>0</v>
      </c>
      <c r="P122" s="107">
        <f t="shared" si="14"/>
        <v>0</v>
      </c>
      <c r="Q122" s="99">
        <f t="shared" si="15"/>
        <v>908.18627489881214</v>
      </c>
      <c r="S122" s="107">
        <f>IFERROR(_xlfn.XLOOKUP(A122,ECL!B:B,ECL!M:M),0)</f>
        <v>0</v>
      </c>
      <c r="T122" s="39">
        <f t="shared" si="16"/>
        <v>0</v>
      </c>
    </row>
    <row r="123" spans="1:20" x14ac:dyDescent="0.25">
      <c r="A123" s="88">
        <v>501203</v>
      </c>
      <c r="B123" s="89" t="s">
        <v>2648</v>
      </c>
      <c r="C123" s="108">
        <v>5135.7732194462878</v>
      </c>
      <c r="D123" s="108">
        <v>0</v>
      </c>
      <c r="E123" s="108">
        <v>0</v>
      </c>
      <c r="F123" s="108">
        <v>0</v>
      </c>
      <c r="G123" s="95">
        <f t="shared" si="9"/>
        <v>5135.7732194462878</v>
      </c>
      <c r="H123" s="107">
        <v>0</v>
      </c>
      <c r="I123" s="107">
        <v>0</v>
      </c>
      <c r="J123" s="107">
        <v>0</v>
      </c>
      <c r="K123" s="107">
        <v>0</v>
      </c>
      <c r="L123" s="99">
        <f t="shared" si="10"/>
        <v>0</v>
      </c>
      <c r="M123" s="107">
        <f t="shared" si="11"/>
        <v>5135.7732194462878</v>
      </c>
      <c r="N123" s="107">
        <f t="shared" si="12"/>
        <v>0</v>
      </c>
      <c r="O123" s="107">
        <f t="shared" si="13"/>
        <v>0</v>
      </c>
      <c r="P123" s="107">
        <f t="shared" si="14"/>
        <v>0</v>
      </c>
      <c r="Q123" s="99">
        <f t="shared" si="15"/>
        <v>5135.7732194462878</v>
      </c>
      <c r="S123" s="107">
        <f>IFERROR(_xlfn.XLOOKUP(A123,ECL!B:B,ECL!M:M),0)</f>
        <v>0</v>
      </c>
      <c r="T123" s="39">
        <f t="shared" si="16"/>
        <v>0</v>
      </c>
    </row>
    <row r="124" spans="1:20" x14ac:dyDescent="0.25">
      <c r="A124" s="88">
        <v>501166</v>
      </c>
      <c r="B124" s="89" t="s">
        <v>2649</v>
      </c>
      <c r="C124" s="108">
        <v>123766.38508413218</v>
      </c>
      <c r="D124" s="108">
        <v>0</v>
      </c>
      <c r="E124" s="108">
        <v>0</v>
      </c>
      <c r="F124" s="108">
        <v>0</v>
      </c>
      <c r="G124" s="95">
        <f t="shared" si="9"/>
        <v>123766.38508413218</v>
      </c>
      <c r="H124" s="107">
        <v>76109.798832742672</v>
      </c>
      <c r="I124" s="107">
        <v>0</v>
      </c>
      <c r="J124" s="107">
        <v>0</v>
      </c>
      <c r="K124" s="107">
        <v>0</v>
      </c>
      <c r="L124" s="99">
        <f t="shared" si="10"/>
        <v>76109.798832742672</v>
      </c>
      <c r="M124" s="107">
        <f t="shared" si="11"/>
        <v>47656.586251389512</v>
      </c>
      <c r="N124" s="107">
        <f t="shared" si="12"/>
        <v>0</v>
      </c>
      <c r="O124" s="107">
        <f t="shared" si="13"/>
        <v>0</v>
      </c>
      <c r="P124" s="107">
        <f t="shared" si="14"/>
        <v>0</v>
      </c>
      <c r="Q124" s="99">
        <f t="shared" si="15"/>
        <v>47656.586251389512</v>
      </c>
      <c r="S124" s="107">
        <f>IFERROR(_xlfn.XLOOKUP(A124,ECL!B:B,ECL!M:M),0)</f>
        <v>76109.798832742672</v>
      </c>
      <c r="T124" s="39">
        <f t="shared" si="16"/>
        <v>0</v>
      </c>
    </row>
    <row r="125" spans="1:20" x14ac:dyDescent="0.25">
      <c r="A125" s="88">
        <v>501173</v>
      </c>
      <c r="B125" s="89" t="s">
        <v>2649</v>
      </c>
      <c r="C125" s="108">
        <v>51057.662579311836</v>
      </c>
      <c r="D125" s="108">
        <v>0</v>
      </c>
      <c r="E125" s="108">
        <v>0</v>
      </c>
      <c r="F125" s="108">
        <v>0</v>
      </c>
      <c r="G125" s="95">
        <f t="shared" si="9"/>
        <v>51057.662579311836</v>
      </c>
      <c r="H125" s="107">
        <v>1732.2636266711008</v>
      </c>
      <c r="I125" s="107">
        <v>0</v>
      </c>
      <c r="J125" s="107">
        <v>0</v>
      </c>
      <c r="K125" s="107">
        <v>0</v>
      </c>
      <c r="L125" s="99">
        <f t="shared" si="10"/>
        <v>1732.2636266711008</v>
      </c>
      <c r="M125" s="107">
        <f t="shared" si="11"/>
        <v>49325.398952640739</v>
      </c>
      <c r="N125" s="107">
        <f t="shared" si="12"/>
        <v>0</v>
      </c>
      <c r="O125" s="107">
        <f t="shared" si="13"/>
        <v>0</v>
      </c>
      <c r="P125" s="107">
        <f t="shared" si="14"/>
        <v>0</v>
      </c>
      <c r="Q125" s="99">
        <f t="shared" si="15"/>
        <v>49325.398952640739</v>
      </c>
      <c r="S125" s="107">
        <f>IFERROR(_xlfn.XLOOKUP(A125,ECL!B:B,ECL!M:M),0)</f>
        <v>1732.2636266711008</v>
      </c>
      <c r="T125" s="39">
        <f t="shared" si="16"/>
        <v>0</v>
      </c>
    </row>
    <row r="126" spans="1:20" x14ac:dyDescent="0.25">
      <c r="A126" s="88">
        <v>501066</v>
      </c>
      <c r="B126" s="89" t="s">
        <v>2650</v>
      </c>
      <c r="C126" s="108">
        <v>2285957.272663617</v>
      </c>
      <c r="D126" s="108">
        <v>0</v>
      </c>
      <c r="E126" s="108">
        <v>0</v>
      </c>
      <c r="F126" s="108">
        <v>0</v>
      </c>
      <c r="G126" s="95">
        <f t="shared" si="9"/>
        <v>2285957.272663617</v>
      </c>
      <c r="H126" s="107">
        <v>0</v>
      </c>
      <c r="I126" s="107">
        <v>0</v>
      </c>
      <c r="J126" s="107">
        <v>0</v>
      </c>
      <c r="K126" s="107">
        <v>0</v>
      </c>
      <c r="L126" s="99">
        <f t="shared" si="10"/>
        <v>0</v>
      </c>
      <c r="M126" s="107">
        <f t="shared" si="11"/>
        <v>2285957.272663617</v>
      </c>
      <c r="N126" s="107">
        <f t="shared" si="12"/>
        <v>0</v>
      </c>
      <c r="O126" s="107">
        <f t="shared" si="13"/>
        <v>0</v>
      </c>
      <c r="P126" s="107">
        <f t="shared" si="14"/>
        <v>0</v>
      </c>
      <c r="Q126" s="99">
        <f t="shared" si="15"/>
        <v>2285957.272663617</v>
      </c>
      <c r="S126" s="107">
        <f>IFERROR(_xlfn.XLOOKUP(A126,ECL!B:B,ECL!M:M),0)</f>
        <v>0</v>
      </c>
      <c r="T126" s="39">
        <f t="shared" si="16"/>
        <v>0</v>
      </c>
    </row>
    <row r="127" spans="1:20" x14ac:dyDescent="0.25">
      <c r="A127" s="88">
        <v>501184</v>
      </c>
      <c r="B127" s="89" t="s">
        <v>2651</v>
      </c>
      <c r="C127" s="108">
        <v>58861.134919913769</v>
      </c>
      <c r="D127" s="108">
        <v>0</v>
      </c>
      <c r="E127" s="108">
        <v>0</v>
      </c>
      <c r="F127" s="108">
        <v>0</v>
      </c>
      <c r="G127" s="95">
        <f t="shared" si="9"/>
        <v>58861.134919913769</v>
      </c>
      <c r="H127" s="107">
        <v>15131.326343617506</v>
      </c>
      <c r="I127" s="107">
        <v>0</v>
      </c>
      <c r="J127" s="107">
        <v>0</v>
      </c>
      <c r="K127" s="107">
        <v>0</v>
      </c>
      <c r="L127" s="99">
        <f t="shared" si="10"/>
        <v>15131.326343617506</v>
      </c>
      <c r="M127" s="107">
        <f t="shared" si="11"/>
        <v>43729.808576296266</v>
      </c>
      <c r="N127" s="107">
        <f t="shared" si="12"/>
        <v>0</v>
      </c>
      <c r="O127" s="107">
        <f t="shared" si="13"/>
        <v>0</v>
      </c>
      <c r="P127" s="107">
        <f t="shared" si="14"/>
        <v>0</v>
      </c>
      <c r="Q127" s="99">
        <f t="shared" si="15"/>
        <v>43729.808576296266</v>
      </c>
      <c r="S127" s="107">
        <f>IFERROR(_xlfn.XLOOKUP(A127,ECL!B:B,ECL!M:M),0)</f>
        <v>15131.326343617506</v>
      </c>
      <c r="T127" s="39">
        <f t="shared" si="16"/>
        <v>0</v>
      </c>
    </row>
    <row r="128" spans="1:20" x14ac:dyDescent="0.25">
      <c r="A128" s="88">
        <v>501196</v>
      </c>
      <c r="B128" s="89" t="s">
        <v>2652</v>
      </c>
      <c r="C128" s="108">
        <v>0</v>
      </c>
      <c r="D128" s="108">
        <v>0</v>
      </c>
      <c r="E128" s="108">
        <v>19475.187829898565</v>
      </c>
      <c r="F128" s="108">
        <v>0</v>
      </c>
      <c r="G128" s="95">
        <f t="shared" si="9"/>
        <v>19475.187829898565</v>
      </c>
      <c r="H128" s="107">
        <v>0</v>
      </c>
      <c r="I128" s="107">
        <v>0</v>
      </c>
      <c r="J128" s="107">
        <v>7899.0956632259886</v>
      </c>
      <c r="K128" s="107">
        <v>0</v>
      </c>
      <c r="L128" s="99">
        <f t="shared" si="10"/>
        <v>7899.0956632259886</v>
      </c>
      <c r="M128" s="107">
        <f t="shared" si="11"/>
        <v>0</v>
      </c>
      <c r="N128" s="107">
        <f t="shared" si="12"/>
        <v>0</v>
      </c>
      <c r="O128" s="107">
        <f t="shared" si="13"/>
        <v>11576.092166672577</v>
      </c>
      <c r="P128" s="107">
        <f t="shared" si="14"/>
        <v>0</v>
      </c>
      <c r="Q128" s="99">
        <f t="shared" si="15"/>
        <v>11576.092166672577</v>
      </c>
      <c r="S128" s="107">
        <f>IFERROR(_xlfn.XLOOKUP(A128,ECL!B:B,ECL!M:M),0)</f>
        <v>7899.0956632259886</v>
      </c>
      <c r="T128" s="39">
        <f t="shared" si="16"/>
        <v>0</v>
      </c>
    </row>
    <row r="129" spans="1:20" x14ac:dyDescent="0.25">
      <c r="A129" s="88">
        <v>501098</v>
      </c>
      <c r="B129" s="89" t="s">
        <v>2653</v>
      </c>
      <c r="C129" s="108">
        <v>2445224.3305232893</v>
      </c>
      <c r="D129" s="108">
        <v>0</v>
      </c>
      <c r="E129" s="108">
        <v>0</v>
      </c>
      <c r="F129" s="108">
        <v>0</v>
      </c>
      <c r="G129" s="95">
        <f t="shared" si="9"/>
        <v>2445224.3305232893</v>
      </c>
      <c r="H129" s="107">
        <v>0</v>
      </c>
      <c r="I129" s="107">
        <v>0</v>
      </c>
      <c r="J129" s="107">
        <v>0</v>
      </c>
      <c r="K129" s="107">
        <v>0</v>
      </c>
      <c r="L129" s="99">
        <f t="shared" si="10"/>
        <v>0</v>
      </c>
      <c r="M129" s="107">
        <f t="shared" si="11"/>
        <v>2445224.3305232893</v>
      </c>
      <c r="N129" s="107">
        <f t="shared" si="12"/>
        <v>0</v>
      </c>
      <c r="O129" s="107">
        <f t="shared" si="13"/>
        <v>0</v>
      </c>
      <c r="P129" s="107">
        <f t="shared" si="14"/>
        <v>0</v>
      </c>
      <c r="Q129" s="99">
        <f t="shared" si="15"/>
        <v>2445224.3305232893</v>
      </c>
      <c r="S129" s="107">
        <f>IFERROR(_xlfn.XLOOKUP(A129,ECL!B:B,ECL!M:M),0)</f>
        <v>0</v>
      </c>
      <c r="T129" s="39">
        <f t="shared" si="16"/>
        <v>0</v>
      </c>
    </row>
    <row r="130" spans="1:20" x14ac:dyDescent="0.25">
      <c r="A130" s="88">
        <v>501075</v>
      </c>
      <c r="B130" s="89" t="s">
        <v>2654</v>
      </c>
      <c r="C130" s="108">
        <v>1273828.1150014326</v>
      </c>
      <c r="D130" s="108">
        <v>0</v>
      </c>
      <c r="E130" s="108">
        <v>0</v>
      </c>
      <c r="F130" s="108">
        <v>0</v>
      </c>
      <c r="G130" s="95">
        <f t="shared" si="9"/>
        <v>1273828.1150014326</v>
      </c>
      <c r="H130" s="107">
        <v>0</v>
      </c>
      <c r="I130" s="107">
        <v>0</v>
      </c>
      <c r="J130" s="107">
        <v>0</v>
      </c>
      <c r="K130" s="107">
        <v>0</v>
      </c>
      <c r="L130" s="99">
        <f t="shared" si="10"/>
        <v>0</v>
      </c>
      <c r="M130" s="107">
        <f t="shared" si="11"/>
        <v>1273828.1150014326</v>
      </c>
      <c r="N130" s="107">
        <f t="shared" si="12"/>
        <v>0</v>
      </c>
      <c r="O130" s="107">
        <f t="shared" si="13"/>
        <v>0</v>
      </c>
      <c r="P130" s="107">
        <f t="shared" si="14"/>
        <v>0</v>
      </c>
      <c r="Q130" s="99">
        <f t="shared" si="15"/>
        <v>1273828.1150014326</v>
      </c>
      <c r="S130" s="107">
        <f>IFERROR(_xlfn.XLOOKUP(A130,ECL!B:B,ECL!M:M),0)</f>
        <v>0</v>
      </c>
      <c r="T130" s="39">
        <f t="shared" si="16"/>
        <v>0</v>
      </c>
    </row>
    <row r="131" spans="1:20" x14ac:dyDescent="0.25">
      <c r="A131" s="88">
        <v>501077</v>
      </c>
      <c r="B131" s="89" t="s">
        <v>2655</v>
      </c>
      <c r="C131" s="108">
        <v>1302945.7964359506</v>
      </c>
      <c r="D131" s="108">
        <v>0</v>
      </c>
      <c r="E131" s="108">
        <v>0</v>
      </c>
      <c r="F131" s="108">
        <v>0</v>
      </c>
      <c r="G131" s="95">
        <f t="shared" si="9"/>
        <v>1302945.7964359506</v>
      </c>
      <c r="H131" s="107">
        <v>0</v>
      </c>
      <c r="I131" s="107">
        <v>0</v>
      </c>
      <c r="J131" s="107">
        <v>0</v>
      </c>
      <c r="K131" s="107">
        <v>0</v>
      </c>
      <c r="L131" s="99">
        <f t="shared" si="10"/>
        <v>0</v>
      </c>
      <c r="M131" s="107">
        <f t="shared" si="11"/>
        <v>1302945.7964359506</v>
      </c>
      <c r="N131" s="107">
        <f t="shared" si="12"/>
        <v>0</v>
      </c>
      <c r="O131" s="107">
        <f t="shared" si="13"/>
        <v>0</v>
      </c>
      <c r="P131" s="107">
        <f t="shared" si="14"/>
        <v>0</v>
      </c>
      <c r="Q131" s="99">
        <f t="shared" si="15"/>
        <v>1302945.7964359506</v>
      </c>
      <c r="S131" s="107">
        <f>IFERROR(_xlfn.XLOOKUP(A131,ECL!B:B,ECL!M:M),0)</f>
        <v>0</v>
      </c>
      <c r="T131" s="39">
        <f t="shared" si="16"/>
        <v>0</v>
      </c>
    </row>
    <row r="132" spans="1:20" x14ac:dyDescent="0.25">
      <c r="A132" s="88">
        <v>501076</v>
      </c>
      <c r="B132" s="89" t="s">
        <v>2656</v>
      </c>
      <c r="C132" s="108">
        <v>1272049.7835243661</v>
      </c>
      <c r="D132" s="108">
        <v>0</v>
      </c>
      <c r="E132" s="108">
        <v>0</v>
      </c>
      <c r="F132" s="108">
        <v>0</v>
      </c>
      <c r="G132" s="95">
        <f t="shared" ref="G132:G180" si="17">SUM(C132:F132)</f>
        <v>1272049.7835243661</v>
      </c>
      <c r="H132" s="107">
        <v>0</v>
      </c>
      <c r="I132" s="107">
        <v>0</v>
      </c>
      <c r="J132" s="107">
        <v>0</v>
      </c>
      <c r="K132" s="107">
        <v>0</v>
      </c>
      <c r="L132" s="99">
        <f t="shared" ref="L132:L180" si="18">SUM(H132:K132)</f>
        <v>0</v>
      </c>
      <c r="M132" s="107">
        <f t="shared" ref="M132:M180" si="19">C132-H132</f>
        <v>1272049.7835243661</v>
      </c>
      <c r="N132" s="107">
        <f t="shared" ref="N132:N180" si="20">D132-I132</f>
        <v>0</v>
      </c>
      <c r="O132" s="107">
        <f t="shared" ref="O132:O180" si="21">E132-J132</f>
        <v>0</v>
      </c>
      <c r="P132" s="107">
        <f t="shared" ref="P132:P180" si="22">F132-K132</f>
        <v>0</v>
      </c>
      <c r="Q132" s="99">
        <f t="shared" ref="Q132:Q180" si="23">G132-L132</f>
        <v>1272049.7835243661</v>
      </c>
      <c r="S132" s="107">
        <f>IFERROR(_xlfn.XLOOKUP(A132,ECL!B:B,ECL!M:M),0)</f>
        <v>0</v>
      </c>
      <c r="T132" s="39">
        <f t="shared" ref="T132:T181" si="24">S132-L132</f>
        <v>0</v>
      </c>
    </row>
    <row r="133" spans="1:20" x14ac:dyDescent="0.25">
      <c r="A133" s="88">
        <v>501078</v>
      </c>
      <c r="B133" s="89" t="s">
        <v>2657</v>
      </c>
      <c r="C133" s="108">
        <v>1272049.7835243661</v>
      </c>
      <c r="D133" s="108">
        <v>0</v>
      </c>
      <c r="E133" s="108">
        <v>0</v>
      </c>
      <c r="F133" s="108">
        <v>0</v>
      </c>
      <c r="G133" s="95">
        <f t="shared" si="17"/>
        <v>1272049.7835243661</v>
      </c>
      <c r="H133" s="107">
        <v>0</v>
      </c>
      <c r="I133" s="107">
        <v>0</v>
      </c>
      <c r="J133" s="107">
        <v>0</v>
      </c>
      <c r="K133" s="107">
        <v>0</v>
      </c>
      <c r="L133" s="99">
        <f t="shared" si="18"/>
        <v>0</v>
      </c>
      <c r="M133" s="107">
        <f t="shared" si="19"/>
        <v>1272049.7835243661</v>
      </c>
      <c r="N133" s="107">
        <f t="shared" si="20"/>
        <v>0</v>
      </c>
      <c r="O133" s="107">
        <f t="shared" si="21"/>
        <v>0</v>
      </c>
      <c r="P133" s="107">
        <f t="shared" si="22"/>
        <v>0</v>
      </c>
      <c r="Q133" s="99">
        <f t="shared" si="23"/>
        <v>1272049.7835243661</v>
      </c>
      <c r="S133" s="107">
        <f>IFERROR(_xlfn.XLOOKUP(A133,ECL!B:B,ECL!M:M),0)</f>
        <v>0</v>
      </c>
      <c r="T133" s="39">
        <f t="shared" si="24"/>
        <v>0</v>
      </c>
    </row>
    <row r="134" spans="1:20" x14ac:dyDescent="0.25">
      <c r="A134" s="88">
        <v>501072</v>
      </c>
      <c r="B134" s="89" t="s">
        <v>2658</v>
      </c>
      <c r="C134" s="108">
        <v>1261952.3647908389</v>
      </c>
      <c r="D134" s="108">
        <v>0</v>
      </c>
      <c r="E134" s="108">
        <v>0</v>
      </c>
      <c r="F134" s="108">
        <v>0</v>
      </c>
      <c r="G134" s="95">
        <f t="shared" si="17"/>
        <v>1261952.3647908389</v>
      </c>
      <c r="H134" s="107">
        <v>0</v>
      </c>
      <c r="I134" s="107">
        <v>0</v>
      </c>
      <c r="J134" s="107">
        <v>0</v>
      </c>
      <c r="K134" s="107">
        <v>0</v>
      </c>
      <c r="L134" s="99">
        <f t="shared" si="18"/>
        <v>0</v>
      </c>
      <c r="M134" s="107">
        <f t="shared" si="19"/>
        <v>1261952.3647908389</v>
      </c>
      <c r="N134" s="107">
        <f t="shared" si="20"/>
        <v>0</v>
      </c>
      <c r="O134" s="107">
        <f t="shared" si="21"/>
        <v>0</v>
      </c>
      <c r="P134" s="107">
        <f t="shared" si="22"/>
        <v>0</v>
      </c>
      <c r="Q134" s="99">
        <f t="shared" si="23"/>
        <v>1261952.3647908389</v>
      </c>
      <c r="S134" s="107">
        <f>IFERROR(_xlfn.XLOOKUP(A134,ECL!B:B,ECL!M:M),0)</f>
        <v>0</v>
      </c>
      <c r="T134" s="39">
        <f t="shared" si="24"/>
        <v>0</v>
      </c>
    </row>
    <row r="135" spans="1:20" x14ac:dyDescent="0.25">
      <c r="A135" s="88">
        <v>501073</v>
      </c>
      <c r="B135" s="89" t="s">
        <v>2659</v>
      </c>
      <c r="C135" s="108">
        <v>1262339.0681654618</v>
      </c>
      <c r="D135" s="108">
        <v>0</v>
      </c>
      <c r="E135" s="108">
        <v>0</v>
      </c>
      <c r="F135" s="108">
        <v>0</v>
      </c>
      <c r="G135" s="95">
        <f t="shared" si="17"/>
        <v>1262339.0681654618</v>
      </c>
      <c r="H135" s="107">
        <v>0</v>
      </c>
      <c r="I135" s="107">
        <v>0</v>
      </c>
      <c r="J135" s="107">
        <v>0</v>
      </c>
      <c r="K135" s="107">
        <v>0</v>
      </c>
      <c r="L135" s="99">
        <f t="shared" si="18"/>
        <v>0</v>
      </c>
      <c r="M135" s="107">
        <f t="shared" si="19"/>
        <v>1262339.0681654618</v>
      </c>
      <c r="N135" s="107">
        <f t="shared" si="20"/>
        <v>0</v>
      </c>
      <c r="O135" s="107">
        <f t="shared" si="21"/>
        <v>0</v>
      </c>
      <c r="P135" s="107">
        <f t="shared" si="22"/>
        <v>0</v>
      </c>
      <c r="Q135" s="99">
        <f t="shared" si="23"/>
        <v>1262339.0681654618</v>
      </c>
      <c r="S135" s="107">
        <f>IFERROR(_xlfn.XLOOKUP(A135,ECL!B:B,ECL!M:M),0)</f>
        <v>0</v>
      </c>
      <c r="T135" s="39">
        <f t="shared" si="24"/>
        <v>0</v>
      </c>
    </row>
    <row r="136" spans="1:20" x14ac:dyDescent="0.25">
      <c r="A136" s="88">
        <v>501127</v>
      </c>
      <c r="B136" s="89" t="s">
        <v>2660</v>
      </c>
      <c r="C136" s="108">
        <v>1564.8225451010883</v>
      </c>
      <c r="D136" s="108">
        <v>0</v>
      </c>
      <c r="E136" s="108">
        <v>0</v>
      </c>
      <c r="F136" s="108">
        <v>0</v>
      </c>
      <c r="G136" s="95">
        <f t="shared" si="17"/>
        <v>1564.8225451010883</v>
      </c>
      <c r="H136" s="107">
        <v>0</v>
      </c>
      <c r="I136" s="107">
        <v>0</v>
      </c>
      <c r="J136" s="107">
        <v>0</v>
      </c>
      <c r="K136" s="107">
        <v>0</v>
      </c>
      <c r="L136" s="99">
        <f t="shared" si="18"/>
        <v>0</v>
      </c>
      <c r="M136" s="107">
        <f t="shared" si="19"/>
        <v>1564.8225451010883</v>
      </c>
      <c r="N136" s="107">
        <f t="shared" si="20"/>
        <v>0</v>
      </c>
      <c r="O136" s="107">
        <f t="shared" si="21"/>
        <v>0</v>
      </c>
      <c r="P136" s="107">
        <f t="shared" si="22"/>
        <v>0</v>
      </c>
      <c r="Q136" s="99">
        <f t="shared" si="23"/>
        <v>1564.8225451010883</v>
      </c>
      <c r="S136" s="107">
        <f>IFERROR(_xlfn.XLOOKUP(A136,ECL!B:B,ECL!M:M),0)</f>
        <v>0</v>
      </c>
      <c r="T136" s="39">
        <f t="shared" si="24"/>
        <v>0</v>
      </c>
    </row>
    <row r="137" spans="1:20" x14ac:dyDescent="0.25">
      <c r="A137" s="88">
        <v>501124</v>
      </c>
      <c r="B137" s="89" t="s">
        <v>2660</v>
      </c>
      <c r="C137" s="108">
        <v>6676.8925108607818</v>
      </c>
      <c r="D137" s="108">
        <v>0</v>
      </c>
      <c r="E137" s="108">
        <v>0</v>
      </c>
      <c r="F137" s="108">
        <v>0</v>
      </c>
      <c r="G137" s="95">
        <f t="shared" si="17"/>
        <v>6676.8925108607818</v>
      </c>
      <c r="H137" s="107">
        <v>3116.0980211567385</v>
      </c>
      <c r="I137" s="107">
        <v>0</v>
      </c>
      <c r="J137" s="107">
        <v>0</v>
      </c>
      <c r="K137" s="107">
        <v>0</v>
      </c>
      <c r="L137" s="99">
        <f t="shared" si="18"/>
        <v>3116.0980211567385</v>
      </c>
      <c r="M137" s="107">
        <f t="shared" si="19"/>
        <v>3560.7944897040434</v>
      </c>
      <c r="N137" s="107">
        <f t="shared" si="20"/>
        <v>0</v>
      </c>
      <c r="O137" s="107">
        <f t="shared" si="21"/>
        <v>0</v>
      </c>
      <c r="P137" s="107">
        <f t="shared" si="22"/>
        <v>0</v>
      </c>
      <c r="Q137" s="99">
        <f t="shared" si="23"/>
        <v>3560.7944897040434</v>
      </c>
      <c r="S137" s="107">
        <f>IFERROR(_xlfn.XLOOKUP(A137,ECL!B:B,ECL!M:M),0)</f>
        <v>3116.0980211567385</v>
      </c>
      <c r="T137" s="39">
        <f t="shared" si="24"/>
        <v>0</v>
      </c>
    </row>
    <row r="138" spans="1:20" x14ac:dyDescent="0.25">
      <c r="A138" s="88">
        <v>501155</v>
      </c>
      <c r="B138" s="89" t="s">
        <v>2661</v>
      </c>
      <c r="C138" s="108">
        <v>41123.402806511382</v>
      </c>
      <c r="D138" s="108">
        <v>0</v>
      </c>
      <c r="E138" s="108">
        <v>0</v>
      </c>
      <c r="F138" s="108">
        <v>0</v>
      </c>
      <c r="G138" s="95">
        <f t="shared" si="17"/>
        <v>41123.402806511382</v>
      </c>
      <c r="H138" s="107">
        <v>0</v>
      </c>
      <c r="I138" s="107">
        <v>0</v>
      </c>
      <c r="J138" s="107">
        <v>0</v>
      </c>
      <c r="K138" s="107">
        <v>0</v>
      </c>
      <c r="L138" s="99">
        <f t="shared" si="18"/>
        <v>0</v>
      </c>
      <c r="M138" s="107">
        <f t="shared" si="19"/>
        <v>41123.402806511382</v>
      </c>
      <c r="N138" s="107">
        <f t="shared" si="20"/>
        <v>0</v>
      </c>
      <c r="O138" s="107">
        <f t="shared" si="21"/>
        <v>0</v>
      </c>
      <c r="P138" s="107">
        <f t="shared" si="22"/>
        <v>0</v>
      </c>
      <c r="Q138" s="99">
        <f t="shared" si="23"/>
        <v>41123.402806511382</v>
      </c>
      <c r="S138" s="107">
        <f>IFERROR(_xlfn.XLOOKUP(A138,ECL!B:B,ECL!M:M),0)</f>
        <v>0</v>
      </c>
      <c r="T138" s="39">
        <f t="shared" si="24"/>
        <v>0</v>
      </c>
    </row>
    <row r="139" spans="1:20" x14ac:dyDescent="0.25">
      <c r="A139" s="88">
        <v>501070</v>
      </c>
      <c r="B139" s="89" t="s">
        <v>2662</v>
      </c>
      <c r="C139" s="108">
        <v>199116.87034137372</v>
      </c>
      <c r="D139" s="108">
        <v>0</v>
      </c>
      <c r="E139" s="108">
        <v>0</v>
      </c>
      <c r="F139" s="108">
        <v>0</v>
      </c>
      <c r="G139" s="95">
        <f t="shared" si="17"/>
        <v>199116.87034137372</v>
      </c>
      <c r="H139" s="107">
        <v>0</v>
      </c>
      <c r="I139" s="107">
        <v>0</v>
      </c>
      <c r="J139" s="107">
        <v>0</v>
      </c>
      <c r="K139" s="107">
        <v>0</v>
      </c>
      <c r="L139" s="99">
        <f t="shared" si="18"/>
        <v>0</v>
      </c>
      <c r="M139" s="107">
        <f t="shared" si="19"/>
        <v>199116.87034137372</v>
      </c>
      <c r="N139" s="107">
        <f t="shared" si="20"/>
        <v>0</v>
      </c>
      <c r="O139" s="107">
        <f t="shared" si="21"/>
        <v>0</v>
      </c>
      <c r="P139" s="107">
        <f t="shared" si="22"/>
        <v>0</v>
      </c>
      <c r="Q139" s="99">
        <f t="shared" si="23"/>
        <v>199116.87034137372</v>
      </c>
      <c r="S139" s="107">
        <f>IFERROR(_xlfn.XLOOKUP(A139,ECL!B:B,ECL!M:M),0)</f>
        <v>0</v>
      </c>
      <c r="T139" s="39">
        <f t="shared" si="24"/>
        <v>0</v>
      </c>
    </row>
    <row r="140" spans="1:20" x14ac:dyDescent="0.25">
      <c r="A140" s="88">
        <v>501079</v>
      </c>
      <c r="B140" s="89" t="s">
        <v>2662</v>
      </c>
      <c r="C140" s="108">
        <v>422291.47789535951</v>
      </c>
      <c r="D140" s="108">
        <v>0</v>
      </c>
      <c r="E140" s="108">
        <v>0</v>
      </c>
      <c r="F140" s="108">
        <v>0</v>
      </c>
      <c r="G140" s="95">
        <f t="shared" si="17"/>
        <v>422291.47789535951</v>
      </c>
      <c r="H140" s="107">
        <v>0</v>
      </c>
      <c r="I140" s="107">
        <v>0</v>
      </c>
      <c r="J140" s="107">
        <v>0</v>
      </c>
      <c r="K140" s="107">
        <v>0</v>
      </c>
      <c r="L140" s="99">
        <f t="shared" si="18"/>
        <v>0</v>
      </c>
      <c r="M140" s="107">
        <f t="shared" si="19"/>
        <v>422291.47789535951</v>
      </c>
      <c r="N140" s="107">
        <f t="shared" si="20"/>
        <v>0</v>
      </c>
      <c r="O140" s="107">
        <f t="shared" si="21"/>
        <v>0</v>
      </c>
      <c r="P140" s="107">
        <f t="shared" si="22"/>
        <v>0</v>
      </c>
      <c r="Q140" s="99">
        <f t="shared" si="23"/>
        <v>422291.47789535951</v>
      </c>
      <c r="S140" s="107">
        <f>IFERROR(_xlfn.XLOOKUP(A140,ECL!B:B,ECL!M:M),0)</f>
        <v>0</v>
      </c>
      <c r="T140" s="39">
        <f t="shared" si="24"/>
        <v>0</v>
      </c>
    </row>
    <row r="141" spans="1:20" x14ac:dyDescent="0.25">
      <c r="A141" s="88" t="s">
        <v>112</v>
      </c>
      <c r="B141" s="89" t="s">
        <v>2662</v>
      </c>
      <c r="C141" s="108">
        <v>142054.2035570952</v>
      </c>
      <c r="D141" s="108">
        <v>0</v>
      </c>
      <c r="E141" s="108">
        <v>0</v>
      </c>
      <c r="F141" s="108">
        <v>0</v>
      </c>
      <c r="G141" s="95">
        <f t="shared" si="17"/>
        <v>142054.2035570952</v>
      </c>
      <c r="H141" s="107">
        <v>142054.2035570952</v>
      </c>
      <c r="I141" s="107">
        <v>0</v>
      </c>
      <c r="J141" s="107">
        <v>0</v>
      </c>
      <c r="K141" s="107">
        <v>0</v>
      </c>
      <c r="L141" s="99">
        <f t="shared" si="18"/>
        <v>142054.2035570952</v>
      </c>
      <c r="M141" s="107">
        <f t="shared" si="19"/>
        <v>0</v>
      </c>
      <c r="N141" s="107">
        <f t="shared" si="20"/>
        <v>0</v>
      </c>
      <c r="O141" s="107">
        <f t="shared" si="21"/>
        <v>0</v>
      </c>
      <c r="P141" s="107">
        <f t="shared" si="22"/>
        <v>0</v>
      </c>
      <c r="Q141" s="99">
        <f t="shared" si="23"/>
        <v>0</v>
      </c>
      <c r="S141" s="107">
        <f>IFERROR(_xlfn.XLOOKUP(A141,ECL!B:B,ECL!M:M),0)</f>
        <v>142054.2035570952</v>
      </c>
      <c r="T141" s="39">
        <f t="shared" si="24"/>
        <v>0</v>
      </c>
    </row>
    <row r="142" spans="1:20" x14ac:dyDescent="0.25">
      <c r="A142" s="88" t="s">
        <v>114</v>
      </c>
      <c r="B142" s="89" t="s">
        <v>2662</v>
      </c>
      <c r="C142" s="108">
        <v>97224.401485059789</v>
      </c>
      <c r="D142" s="108">
        <v>0</v>
      </c>
      <c r="E142" s="108">
        <v>0</v>
      </c>
      <c r="F142" s="108">
        <v>0</v>
      </c>
      <c r="G142" s="95">
        <f t="shared" si="17"/>
        <v>97224.401485059789</v>
      </c>
      <c r="H142" s="107">
        <v>97224.401485059789</v>
      </c>
      <c r="I142" s="107">
        <v>0</v>
      </c>
      <c r="J142" s="107">
        <v>0</v>
      </c>
      <c r="K142" s="107">
        <v>0</v>
      </c>
      <c r="L142" s="99">
        <f t="shared" si="18"/>
        <v>97224.401485059789</v>
      </c>
      <c r="M142" s="107">
        <f t="shared" si="19"/>
        <v>0</v>
      </c>
      <c r="N142" s="107">
        <f t="shared" si="20"/>
        <v>0</v>
      </c>
      <c r="O142" s="107">
        <f t="shared" si="21"/>
        <v>0</v>
      </c>
      <c r="P142" s="107">
        <f t="shared" si="22"/>
        <v>0</v>
      </c>
      <c r="Q142" s="99">
        <f t="shared" si="23"/>
        <v>0</v>
      </c>
      <c r="S142" s="107">
        <f>IFERROR(_xlfn.XLOOKUP(A142,ECL!B:B,ECL!M:M),0)</f>
        <v>97224.401485059789</v>
      </c>
      <c r="T142" s="39">
        <f t="shared" si="24"/>
        <v>0</v>
      </c>
    </row>
    <row r="143" spans="1:20" x14ac:dyDescent="0.25">
      <c r="A143" s="88" t="s">
        <v>116</v>
      </c>
      <c r="B143" s="89" t="s">
        <v>2662</v>
      </c>
      <c r="C143" s="108">
        <v>6076.5250928162368</v>
      </c>
      <c r="D143" s="108">
        <v>0</v>
      </c>
      <c r="E143" s="108">
        <v>0</v>
      </c>
      <c r="F143" s="108">
        <v>0</v>
      </c>
      <c r="G143" s="95">
        <f t="shared" si="17"/>
        <v>6076.5250928162368</v>
      </c>
      <c r="H143" s="107">
        <v>6076.5250928162368</v>
      </c>
      <c r="I143" s="107">
        <v>0</v>
      </c>
      <c r="J143" s="107">
        <v>0</v>
      </c>
      <c r="K143" s="107">
        <v>0</v>
      </c>
      <c r="L143" s="99">
        <f t="shared" si="18"/>
        <v>6076.5250928162368</v>
      </c>
      <c r="M143" s="107">
        <f t="shared" si="19"/>
        <v>0</v>
      </c>
      <c r="N143" s="107">
        <f t="shared" si="20"/>
        <v>0</v>
      </c>
      <c r="O143" s="107">
        <f t="shared" si="21"/>
        <v>0</v>
      </c>
      <c r="P143" s="107">
        <f t="shared" si="22"/>
        <v>0</v>
      </c>
      <c r="Q143" s="99">
        <f t="shared" si="23"/>
        <v>0</v>
      </c>
      <c r="S143" s="107">
        <f>IFERROR(_xlfn.XLOOKUP(A143,ECL!B:B,ECL!M:M),0)</f>
        <v>6076.5250928162368</v>
      </c>
      <c r="T143" s="39">
        <f t="shared" si="24"/>
        <v>0</v>
      </c>
    </row>
    <row r="144" spans="1:20" x14ac:dyDescent="0.25">
      <c r="A144" s="88" t="s">
        <v>118</v>
      </c>
      <c r="B144" s="89" t="s">
        <v>2662</v>
      </c>
      <c r="C144" s="108">
        <v>6076.5250928162368</v>
      </c>
      <c r="D144" s="108">
        <v>0</v>
      </c>
      <c r="E144" s="108">
        <v>0</v>
      </c>
      <c r="F144" s="108">
        <v>0</v>
      </c>
      <c r="G144" s="95">
        <f t="shared" si="17"/>
        <v>6076.5250928162368</v>
      </c>
      <c r="H144" s="107">
        <v>6076.5250928162368</v>
      </c>
      <c r="I144" s="107">
        <v>0</v>
      </c>
      <c r="J144" s="107">
        <v>0</v>
      </c>
      <c r="K144" s="107">
        <v>0</v>
      </c>
      <c r="L144" s="99">
        <f t="shared" si="18"/>
        <v>6076.5250928162368</v>
      </c>
      <c r="M144" s="107">
        <f t="shared" si="19"/>
        <v>0</v>
      </c>
      <c r="N144" s="107">
        <f t="shared" si="20"/>
        <v>0</v>
      </c>
      <c r="O144" s="107">
        <f t="shared" si="21"/>
        <v>0</v>
      </c>
      <c r="P144" s="107">
        <f t="shared" si="22"/>
        <v>0</v>
      </c>
      <c r="Q144" s="99">
        <f t="shared" si="23"/>
        <v>0</v>
      </c>
      <c r="S144" s="107">
        <f>IFERROR(_xlfn.XLOOKUP(A144,ECL!B:B,ECL!M:M),0)</f>
        <v>6076.5250928162368</v>
      </c>
      <c r="T144" s="39">
        <f t="shared" si="24"/>
        <v>0</v>
      </c>
    </row>
    <row r="145" spans="1:20" x14ac:dyDescent="0.25">
      <c r="A145" s="88" t="s">
        <v>144</v>
      </c>
      <c r="B145" s="89" t="s">
        <v>2662</v>
      </c>
      <c r="C145" s="108">
        <v>64249.190130978001</v>
      </c>
      <c r="D145" s="108">
        <v>0</v>
      </c>
      <c r="E145" s="108">
        <v>0</v>
      </c>
      <c r="F145" s="108">
        <v>0</v>
      </c>
      <c r="G145" s="95">
        <f t="shared" si="17"/>
        <v>64249.190130978001</v>
      </c>
      <c r="H145" s="107">
        <v>64249.190130978001</v>
      </c>
      <c r="I145" s="107">
        <v>0</v>
      </c>
      <c r="J145" s="107">
        <v>0</v>
      </c>
      <c r="K145" s="107">
        <v>0</v>
      </c>
      <c r="L145" s="99">
        <f t="shared" si="18"/>
        <v>64249.190130978001</v>
      </c>
      <c r="M145" s="107">
        <f t="shared" si="19"/>
        <v>0</v>
      </c>
      <c r="N145" s="107">
        <f t="shared" si="20"/>
        <v>0</v>
      </c>
      <c r="O145" s="107">
        <f t="shared" si="21"/>
        <v>0</v>
      </c>
      <c r="P145" s="107">
        <f t="shared" si="22"/>
        <v>0</v>
      </c>
      <c r="Q145" s="99">
        <f t="shared" si="23"/>
        <v>0</v>
      </c>
      <c r="S145" s="107">
        <f>IFERROR(_xlfn.XLOOKUP(A145,ECL!B:B,ECL!M:M),0)</f>
        <v>64249.190130978001</v>
      </c>
      <c r="T145" s="39">
        <f t="shared" si="24"/>
        <v>0</v>
      </c>
    </row>
    <row r="146" spans="1:20" x14ac:dyDescent="0.25">
      <c r="A146" s="88" t="s">
        <v>2703</v>
      </c>
      <c r="B146" s="89" t="s">
        <v>2662</v>
      </c>
      <c r="C146" s="108">
        <v>514508.96593473706</v>
      </c>
      <c r="D146" s="108">
        <v>0</v>
      </c>
      <c r="E146" s="108">
        <v>0</v>
      </c>
      <c r="F146" s="108">
        <v>0</v>
      </c>
      <c r="G146" s="95">
        <f t="shared" si="17"/>
        <v>514508.96593473706</v>
      </c>
      <c r="H146" s="107">
        <v>514508.96593473706</v>
      </c>
      <c r="I146" s="107">
        <v>0</v>
      </c>
      <c r="J146" s="107">
        <v>0</v>
      </c>
      <c r="K146" s="107">
        <v>0</v>
      </c>
      <c r="L146" s="99">
        <f t="shared" si="18"/>
        <v>514508.96593473706</v>
      </c>
      <c r="M146" s="107">
        <f t="shared" si="19"/>
        <v>0</v>
      </c>
      <c r="N146" s="107">
        <f t="shared" si="20"/>
        <v>0</v>
      </c>
      <c r="O146" s="107">
        <f t="shared" si="21"/>
        <v>0</v>
      </c>
      <c r="P146" s="107">
        <f t="shared" si="22"/>
        <v>0</v>
      </c>
      <c r="Q146" s="99">
        <f t="shared" si="23"/>
        <v>0</v>
      </c>
      <c r="S146" s="107">
        <f>IFERROR(_xlfn.XLOOKUP(A146,ECL!B:B,ECL!M:M),0)</f>
        <v>514508.96593473706</v>
      </c>
      <c r="T146" s="39">
        <f t="shared" si="24"/>
        <v>0</v>
      </c>
    </row>
    <row r="147" spans="1:20" x14ac:dyDescent="0.25">
      <c r="A147" s="88">
        <v>501148</v>
      </c>
      <c r="B147" s="89" t="s">
        <v>2664</v>
      </c>
      <c r="C147" s="108">
        <v>82855.402727993744</v>
      </c>
      <c r="D147" s="108">
        <v>0</v>
      </c>
      <c r="E147" s="108">
        <v>0</v>
      </c>
      <c r="F147" s="108">
        <v>0</v>
      </c>
      <c r="G147" s="95">
        <f t="shared" si="17"/>
        <v>82855.402727993744</v>
      </c>
      <c r="H147" s="107">
        <v>36410.046995478631</v>
      </c>
      <c r="I147" s="107">
        <v>0</v>
      </c>
      <c r="J147" s="107">
        <v>0</v>
      </c>
      <c r="K147" s="107">
        <v>0</v>
      </c>
      <c r="L147" s="99">
        <f t="shared" si="18"/>
        <v>36410.046995478631</v>
      </c>
      <c r="M147" s="107">
        <f t="shared" si="19"/>
        <v>46445.355732515112</v>
      </c>
      <c r="N147" s="107">
        <f t="shared" si="20"/>
        <v>0</v>
      </c>
      <c r="O147" s="107">
        <f t="shared" si="21"/>
        <v>0</v>
      </c>
      <c r="P147" s="107">
        <f t="shared" si="22"/>
        <v>0</v>
      </c>
      <c r="Q147" s="99">
        <f t="shared" si="23"/>
        <v>46445.355732515112</v>
      </c>
      <c r="S147" s="107">
        <f>IFERROR(_xlfn.XLOOKUP(A147,ECL!B:B,ECL!M:M),0)</f>
        <v>36410.046995478631</v>
      </c>
      <c r="T147" s="39">
        <f t="shared" si="24"/>
        <v>0</v>
      </c>
    </row>
    <row r="148" spans="1:20" x14ac:dyDescent="0.25">
      <c r="A148" s="88">
        <v>501090</v>
      </c>
      <c r="B148" s="89" t="s">
        <v>2665</v>
      </c>
      <c r="C148" s="108">
        <v>0</v>
      </c>
      <c r="D148" s="108">
        <v>2837.7362407450546</v>
      </c>
      <c r="E148" s="108">
        <v>0</v>
      </c>
      <c r="F148" s="108">
        <v>0</v>
      </c>
      <c r="G148" s="95">
        <f t="shared" si="17"/>
        <v>2837.7362407450546</v>
      </c>
      <c r="H148" s="107">
        <v>0</v>
      </c>
      <c r="I148" s="107">
        <v>0</v>
      </c>
      <c r="J148" s="107">
        <v>0</v>
      </c>
      <c r="K148" s="107">
        <v>0</v>
      </c>
      <c r="L148" s="99">
        <f t="shared" si="18"/>
        <v>0</v>
      </c>
      <c r="M148" s="107">
        <f t="shared" si="19"/>
        <v>0</v>
      </c>
      <c r="N148" s="107">
        <f t="shared" si="20"/>
        <v>2837.7362407450546</v>
      </c>
      <c r="O148" s="107">
        <f t="shared" si="21"/>
        <v>0</v>
      </c>
      <c r="P148" s="107">
        <f t="shared" si="22"/>
        <v>0</v>
      </c>
      <c r="Q148" s="99">
        <f t="shared" si="23"/>
        <v>2837.7362407450546</v>
      </c>
      <c r="S148" s="107">
        <f>IFERROR(_xlfn.XLOOKUP(A148,ECL!B:B,ECL!M:M),0)</f>
        <v>0</v>
      </c>
      <c r="T148" s="39">
        <f t="shared" si="24"/>
        <v>0</v>
      </c>
    </row>
    <row r="149" spans="1:20" x14ac:dyDescent="0.25">
      <c r="A149" s="88">
        <v>501080</v>
      </c>
      <c r="B149" s="89" t="s">
        <v>2665</v>
      </c>
      <c r="C149" s="108">
        <v>0</v>
      </c>
      <c r="D149" s="108">
        <v>2702.0444473565813</v>
      </c>
      <c r="E149" s="108">
        <v>0</v>
      </c>
      <c r="F149" s="108">
        <v>0</v>
      </c>
      <c r="G149" s="95">
        <f t="shared" si="17"/>
        <v>2702.0444473565813</v>
      </c>
      <c r="H149" s="107">
        <v>0</v>
      </c>
      <c r="I149" s="107">
        <v>2702.0444473565813</v>
      </c>
      <c r="J149" s="107">
        <v>0</v>
      </c>
      <c r="K149" s="107">
        <v>0</v>
      </c>
      <c r="L149" s="99">
        <f t="shared" si="18"/>
        <v>2702.0444473565813</v>
      </c>
      <c r="M149" s="107">
        <f t="shared" si="19"/>
        <v>0</v>
      </c>
      <c r="N149" s="107">
        <f t="shared" si="20"/>
        <v>0</v>
      </c>
      <c r="O149" s="107">
        <f t="shared" si="21"/>
        <v>0</v>
      </c>
      <c r="P149" s="107">
        <f t="shared" si="22"/>
        <v>0</v>
      </c>
      <c r="Q149" s="99">
        <f t="shared" si="23"/>
        <v>0</v>
      </c>
      <c r="S149" s="107">
        <f>IFERROR(_xlfn.XLOOKUP(A149,ECL!B:B,ECL!M:M),0)</f>
        <v>2702.0444473565813</v>
      </c>
      <c r="T149" s="39">
        <f t="shared" si="24"/>
        <v>0</v>
      </c>
    </row>
    <row r="150" spans="1:20" x14ac:dyDescent="0.25">
      <c r="A150" s="88">
        <v>501257</v>
      </c>
      <c r="B150" s="89" t="s">
        <v>2665</v>
      </c>
      <c r="C150" s="108">
        <v>0</v>
      </c>
      <c r="D150" s="108">
        <v>0</v>
      </c>
      <c r="E150" s="108">
        <v>4167.248972626764</v>
      </c>
      <c r="F150" s="108">
        <v>0</v>
      </c>
      <c r="G150" s="95">
        <f t="shared" si="17"/>
        <v>4167.248972626764</v>
      </c>
      <c r="H150" s="107">
        <v>0</v>
      </c>
      <c r="I150" s="107">
        <v>0</v>
      </c>
      <c r="J150" s="107">
        <v>0</v>
      </c>
      <c r="K150" s="107">
        <v>0</v>
      </c>
      <c r="L150" s="99">
        <f t="shared" si="18"/>
        <v>0</v>
      </c>
      <c r="M150" s="107">
        <f t="shared" si="19"/>
        <v>0</v>
      </c>
      <c r="N150" s="107">
        <f t="shared" si="20"/>
        <v>0</v>
      </c>
      <c r="O150" s="107">
        <f t="shared" si="21"/>
        <v>4167.248972626764</v>
      </c>
      <c r="P150" s="107">
        <f t="shared" si="22"/>
        <v>0</v>
      </c>
      <c r="Q150" s="99">
        <f t="shared" si="23"/>
        <v>4167.248972626764</v>
      </c>
      <c r="S150" s="107">
        <f>IFERROR(_xlfn.XLOOKUP(A150,ECL!B:B,ECL!M:M),0)</f>
        <v>0</v>
      </c>
      <c r="T150" s="39">
        <f t="shared" si="24"/>
        <v>0</v>
      </c>
    </row>
    <row r="151" spans="1:20" x14ac:dyDescent="0.25">
      <c r="A151" s="88">
        <v>501158</v>
      </c>
      <c r="B151" s="89" t="s">
        <v>2666</v>
      </c>
      <c r="C151" s="108">
        <v>0</v>
      </c>
      <c r="D151" s="108">
        <v>0</v>
      </c>
      <c r="E151" s="108">
        <v>1994.9010871968583</v>
      </c>
      <c r="F151" s="108">
        <v>0</v>
      </c>
      <c r="G151" s="95">
        <f t="shared" si="17"/>
        <v>1994.9010871968583</v>
      </c>
      <c r="H151" s="107">
        <v>0</v>
      </c>
      <c r="I151" s="107">
        <v>0</v>
      </c>
      <c r="J151" s="107">
        <v>0</v>
      </c>
      <c r="K151" s="107">
        <v>0</v>
      </c>
      <c r="L151" s="99">
        <f t="shared" si="18"/>
        <v>0</v>
      </c>
      <c r="M151" s="107">
        <f t="shared" si="19"/>
        <v>0</v>
      </c>
      <c r="N151" s="107">
        <f t="shared" si="20"/>
        <v>0</v>
      </c>
      <c r="O151" s="107">
        <f t="shared" si="21"/>
        <v>1994.9010871968583</v>
      </c>
      <c r="P151" s="107">
        <f t="shared" si="22"/>
        <v>0</v>
      </c>
      <c r="Q151" s="99">
        <f t="shared" si="23"/>
        <v>1994.9010871968583</v>
      </c>
      <c r="S151" s="107">
        <f>IFERROR(_xlfn.XLOOKUP(A151,ECL!B:B,ECL!M:M),0)</f>
        <v>0</v>
      </c>
      <c r="T151" s="39">
        <f t="shared" si="24"/>
        <v>0</v>
      </c>
    </row>
    <row r="152" spans="1:20" x14ac:dyDescent="0.25">
      <c r="A152" s="88">
        <v>501217</v>
      </c>
      <c r="B152" s="89" t="s">
        <v>2667</v>
      </c>
      <c r="C152" s="108">
        <v>0</v>
      </c>
      <c r="D152" s="108">
        <v>1150.466566212925</v>
      </c>
      <c r="E152" s="108">
        <v>0</v>
      </c>
      <c r="F152" s="108">
        <v>0</v>
      </c>
      <c r="G152" s="95">
        <f t="shared" si="17"/>
        <v>1150.466566212925</v>
      </c>
      <c r="H152" s="107">
        <v>0</v>
      </c>
      <c r="I152" s="107">
        <v>0</v>
      </c>
      <c r="J152" s="107">
        <v>0</v>
      </c>
      <c r="K152" s="107">
        <v>0</v>
      </c>
      <c r="L152" s="99">
        <f t="shared" si="18"/>
        <v>0</v>
      </c>
      <c r="M152" s="107">
        <f t="shared" si="19"/>
        <v>0</v>
      </c>
      <c r="N152" s="107">
        <f t="shared" si="20"/>
        <v>1150.466566212925</v>
      </c>
      <c r="O152" s="107">
        <f t="shared" si="21"/>
        <v>0</v>
      </c>
      <c r="P152" s="107">
        <f t="shared" si="22"/>
        <v>0</v>
      </c>
      <c r="Q152" s="99">
        <f t="shared" si="23"/>
        <v>1150.466566212925</v>
      </c>
      <c r="S152" s="107">
        <f>IFERROR(_xlfn.XLOOKUP(A152,ECL!B:B,ECL!M:M),0)</f>
        <v>0</v>
      </c>
      <c r="T152" s="39">
        <f t="shared" si="24"/>
        <v>0</v>
      </c>
    </row>
    <row r="153" spans="1:20" x14ac:dyDescent="0.25">
      <c r="A153" s="88">
        <v>501071</v>
      </c>
      <c r="B153" s="89" t="s">
        <v>2667</v>
      </c>
      <c r="C153" s="108">
        <v>0</v>
      </c>
      <c r="D153" s="108">
        <v>508.81423794727931</v>
      </c>
      <c r="E153" s="108">
        <v>0</v>
      </c>
      <c r="F153" s="108">
        <v>0</v>
      </c>
      <c r="G153" s="95">
        <f t="shared" si="17"/>
        <v>508.81423794727931</v>
      </c>
      <c r="H153" s="107">
        <v>0</v>
      </c>
      <c r="I153" s="107">
        <v>0</v>
      </c>
      <c r="J153" s="107">
        <v>0</v>
      </c>
      <c r="K153" s="107">
        <v>0</v>
      </c>
      <c r="L153" s="99">
        <f t="shared" si="18"/>
        <v>0</v>
      </c>
      <c r="M153" s="107">
        <f t="shared" si="19"/>
        <v>0</v>
      </c>
      <c r="N153" s="107">
        <f t="shared" si="20"/>
        <v>508.81423794727931</v>
      </c>
      <c r="O153" s="107">
        <f t="shared" si="21"/>
        <v>0</v>
      </c>
      <c r="P153" s="107">
        <f t="shared" si="22"/>
        <v>0</v>
      </c>
      <c r="Q153" s="99">
        <f t="shared" si="23"/>
        <v>508.81423794727931</v>
      </c>
      <c r="S153" s="107">
        <f>IFERROR(_xlfn.XLOOKUP(A153,ECL!B:B,ECL!M:M),0)</f>
        <v>0</v>
      </c>
      <c r="T153" s="39">
        <f t="shared" si="24"/>
        <v>0</v>
      </c>
    </row>
    <row r="154" spans="1:20" x14ac:dyDescent="0.25">
      <c r="A154" s="88">
        <v>501058</v>
      </c>
      <c r="B154" s="89" t="s">
        <v>2667</v>
      </c>
      <c r="C154" s="108">
        <v>0</v>
      </c>
      <c r="D154" s="108">
        <v>283.69144739206183</v>
      </c>
      <c r="E154" s="108">
        <v>0</v>
      </c>
      <c r="F154" s="108">
        <v>0</v>
      </c>
      <c r="G154" s="95">
        <f t="shared" si="17"/>
        <v>283.69144739206183</v>
      </c>
      <c r="H154" s="107">
        <v>0</v>
      </c>
      <c r="I154" s="107">
        <v>0</v>
      </c>
      <c r="J154" s="107">
        <v>0</v>
      </c>
      <c r="K154" s="107">
        <v>0</v>
      </c>
      <c r="L154" s="99">
        <f t="shared" si="18"/>
        <v>0</v>
      </c>
      <c r="M154" s="107">
        <f t="shared" si="19"/>
        <v>0</v>
      </c>
      <c r="N154" s="107">
        <f t="shared" si="20"/>
        <v>283.69144739206183</v>
      </c>
      <c r="O154" s="107">
        <f t="shared" si="21"/>
        <v>0</v>
      </c>
      <c r="P154" s="107">
        <f t="shared" si="22"/>
        <v>0</v>
      </c>
      <c r="Q154" s="99">
        <f t="shared" si="23"/>
        <v>283.69144739206183</v>
      </c>
      <c r="S154" s="107">
        <f>IFERROR(_xlfn.XLOOKUP(A154,ECL!B:B,ECL!M:M),0)</f>
        <v>0</v>
      </c>
      <c r="T154" s="39">
        <f t="shared" si="24"/>
        <v>0</v>
      </c>
    </row>
    <row r="155" spans="1:20" x14ac:dyDescent="0.25">
      <c r="A155" s="88">
        <v>501057</v>
      </c>
      <c r="B155" s="89" t="s">
        <v>2667</v>
      </c>
      <c r="C155" s="108">
        <v>0</v>
      </c>
      <c r="D155" s="108">
        <v>463.45149424434794</v>
      </c>
      <c r="E155" s="108">
        <v>0</v>
      </c>
      <c r="F155" s="108">
        <v>0</v>
      </c>
      <c r="G155" s="95">
        <f t="shared" si="17"/>
        <v>463.45149424434794</v>
      </c>
      <c r="H155" s="107">
        <v>0</v>
      </c>
      <c r="I155" s="107">
        <v>0</v>
      </c>
      <c r="J155" s="107">
        <v>0</v>
      </c>
      <c r="K155" s="107">
        <v>0</v>
      </c>
      <c r="L155" s="99">
        <f t="shared" si="18"/>
        <v>0</v>
      </c>
      <c r="M155" s="107">
        <f t="shared" si="19"/>
        <v>0</v>
      </c>
      <c r="N155" s="107">
        <f t="shared" si="20"/>
        <v>463.45149424434794</v>
      </c>
      <c r="O155" s="107">
        <f t="shared" si="21"/>
        <v>0</v>
      </c>
      <c r="P155" s="107">
        <f t="shared" si="22"/>
        <v>0</v>
      </c>
      <c r="Q155" s="99">
        <f t="shared" si="23"/>
        <v>463.45149424434794</v>
      </c>
      <c r="S155" s="107">
        <f>IFERROR(_xlfn.XLOOKUP(A155,ECL!B:B,ECL!M:M),0)</f>
        <v>0</v>
      </c>
      <c r="T155" s="39">
        <f t="shared" si="24"/>
        <v>0</v>
      </c>
    </row>
    <row r="156" spans="1:20" x14ac:dyDescent="0.25">
      <c r="A156" s="88">
        <v>501056</v>
      </c>
      <c r="B156" s="89" t="s">
        <v>2667</v>
      </c>
      <c r="C156" s="108">
        <v>0</v>
      </c>
      <c r="D156" s="108">
        <v>371.87160484922214</v>
      </c>
      <c r="E156" s="108">
        <v>0</v>
      </c>
      <c r="F156" s="108">
        <v>0</v>
      </c>
      <c r="G156" s="95">
        <f t="shared" si="17"/>
        <v>371.87160484922214</v>
      </c>
      <c r="H156" s="107">
        <v>0</v>
      </c>
      <c r="I156" s="107">
        <v>0</v>
      </c>
      <c r="J156" s="107">
        <v>0</v>
      </c>
      <c r="K156" s="107">
        <v>0</v>
      </c>
      <c r="L156" s="99">
        <f t="shared" si="18"/>
        <v>0</v>
      </c>
      <c r="M156" s="107">
        <f t="shared" si="19"/>
        <v>0</v>
      </c>
      <c r="N156" s="107">
        <f t="shared" si="20"/>
        <v>371.87160484922214</v>
      </c>
      <c r="O156" s="107">
        <f t="shared" si="21"/>
        <v>0</v>
      </c>
      <c r="P156" s="107">
        <f t="shared" si="22"/>
        <v>0</v>
      </c>
      <c r="Q156" s="99">
        <f t="shared" si="23"/>
        <v>371.87160484922214</v>
      </c>
      <c r="S156" s="107">
        <f>IFERROR(_xlfn.XLOOKUP(A156,ECL!B:B,ECL!M:M),0)</f>
        <v>0</v>
      </c>
      <c r="T156" s="39">
        <f t="shared" si="24"/>
        <v>0</v>
      </c>
    </row>
    <row r="157" spans="1:20" x14ac:dyDescent="0.25">
      <c r="A157" s="88">
        <v>501136</v>
      </c>
      <c r="B157" s="89" t="s">
        <v>2668</v>
      </c>
      <c r="C157" s="108">
        <v>0</v>
      </c>
      <c r="D157" s="108">
        <v>0</v>
      </c>
      <c r="E157" s="108">
        <v>1840.8679055454991</v>
      </c>
      <c r="F157" s="108">
        <v>0</v>
      </c>
      <c r="G157" s="95">
        <f t="shared" si="17"/>
        <v>1840.8679055454991</v>
      </c>
      <c r="H157" s="107">
        <v>0</v>
      </c>
      <c r="I157" s="107">
        <v>0</v>
      </c>
      <c r="J157" s="107">
        <v>0</v>
      </c>
      <c r="K157" s="107">
        <v>0</v>
      </c>
      <c r="L157" s="99">
        <f t="shared" si="18"/>
        <v>0</v>
      </c>
      <c r="M157" s="107">
        <f t="shared" si="19"/>
        <v>0</v>
      </c>
      <c r="N157" s="107">
        <f t="shared" si="20"/>
        <v>0</v>
      </c>
      <c r="O157" s="107">
        <f t="shared" si="21"/>
        <v>1840.8679055454991</v>
      </c>
      <c r="P157" s="107">
        <f t="shared" si="22"/>
        <v>0</v>
      </c>
      <c r="Q157" s="99">
        <f t="shared" si="23"/>
        <v>1840.8679055454991</v>
      </c>
      <c r="S157" s="107">
        <f>IFERROR(_xlfn.XLOOKUP(A157,ECL!B:B,ECL!M:M),0)</f>
        <v>0</v>
      </c>
      <c r="T157" s="39">
        <f t="shared" si="24"/>
        <v>0</v>
      </c>
    </row>
    <row r="158" spans="1:20" x14ac:dyDescent="0.25">
      <c r="A158" s="88">
        <v>501182</v>
      </c>
      <c r="B158" s="89" t="s">
        <v>2669</v>
      </c>
      <c r="C158" s="108">
        <v>119338.84161283814</v>
      </c>
      <c r="D158" s="108">
        <v>0</v>
      </c>
      <c r="E158" s="108">
        <v>0</v>
      </c>
      <c r="F158" s="108">
        <v>0</v>
      </c>
      <c r="G158" s="95">
        <f t="shared" si="17"/>
        <v>119338.84161283814</v>
      </c>
      <c r="H158" s="107">
        <v>0</v>
      </c>
      <c r="I158" s="107">
        <v>0</v>
      </c>
      <c r="J158" s="107">
        <v>0</v>
      </c>
      <c r="K158" s="107">
        <v>0</v>
      </c>
      <c r="L158" s="99">
        <f t="shared" si="18"/>
        <v>0</v>
      </c>
      <c r="M158" s="107">
        <f t="shared" si="19"/>
        <v>119338.84161283814</v>
      </c>
      <c r="N158" s="107">
        <f t="shared" si="20"/>
        <v>0</v>
      </c>
      <c r="O158" s="107">
        <f t="shared" si="21"/>
        <v>0</v>
      </c>
      <c r="P158" s="107">
        <f t="shared" si="22"/>
        <v>0</v>
      </c>
      <c r="Q158" s="99">
        <f t="shared" si="23"/>
        <v>119338.84161283814</v>
      </c>
      <c r="S158" s="107">
        <f>IFERROR(_xlfn.XLOOKUP(A158,ECL!B:B,ECL!M:M),0)</f>
        <v>0</v>
      </c>
      <c r="T158" s="39">
        <f t="shared" si="24"/>
        <v>0</v>
      </c>
    </row>
    <row r="159" spans="1:20" x14ac:dyDescent="0.25">
      <c r="A159" s="88">
        <v>500937</v>
      </c>
      <c r="B159" s="89" t="s">
        <v>2670</v>
      </c>
      <c r="C159" s="108">
        <v>23993977.528033696</v>
      </c>
      <c r="D159" s="108">
        <v>0</v>
      </c>
      <c r="E159" s="108">
        <v>0</v>
      </c>
      <c r="F159" s="108">
        <v>0</v>
      </c>
      <c r="G159" s="95">
        <f t="shared" si="17"/>
        <v>23993977.528033696</v>
      </c>
      <c r="H159" s="107">
        <v>0</v>
      </c>
      <c r="I159" s="107">
        <v>0</v>
      </c>
      <c r="J159" s="107">
        <v>0</v>
      </c>
      <c r="K159" s="107">
        <v>0</v>
      </c>
      <c r="L159" s="99">
        <f t="shared" si="18"/>
        <v>0</v>
      </c>
      <c r="M159" s="107">
        <f t="shared" si="19"/>
        <v>23993977.528033696</v>
      </c>
      <c r="N159" s="107">
        <f t="shared" si="20"/>
        <v>0</v>
      </c>
      <c r="O159" s="107">
        <f t="shared" si="21"/>
        <v>0</v>
      </c>
      <c r="P159" s="107">
        <f t="shared" si="22"/>
        <v>0</v>
      </c>
      <c r="Q159" s="99">
        <f t="shared" si="23"/>
        <v>23993977.528033696</v>
      </c>
      <c r="S159" s="107">
        <f>IFERROR(_xlfn.XLOOKUP(A159,ECL!B:B,ECL!M:M),0)</f>
        <v>0</v>
      </c>
      <c r="T159" s="39">
        <f t="shared" si="24"/>
        <v>0</v>
      </c>
    </row>
    <row r="160" spans="1:20" x14ac:dyDescent="0.25">
      <c r="A160" s="88">
        <v>501258</v>
      </c>
      <c r="B160" s="89" t="s">
        <v>2671</v>
      </c>
      <c r="C160" s="108">
        <v>166956.90538216938</v>
      </c>
      <c r="D160" s="108">
        <v>0</v>
      </c>
      <c r="E160" s="108">
        <v>0</v>
      </c>
      <c r="F160" s="108">
        <v>0</v>
      </c>
      <c r="G160" s="95">
        <f t="shared" si="17"/>
        <v>166956.90538216938</v>
      </c>
      <c r="H160" s="107">
        <v>163092.69445895744</v>
      </c>
      <c r="I160" s="107">
        <v>0</v>
      </c>
      <c r="J160" s="107">
        <v>0</v>
      </c>
      <c r="K160" s="107">
        <v>0</v>
      </c>
      <c r="L160" s="99">
        <f t="shared" si="18"/>
        <v>163092.69445895744</v>
      </c>
      <c r="M160" s="107">
        <f t="shared" si="19"/>
        <v>3864.2109232119401</v>
      </c>
      <c r="N160" s="107">
        <f t="shared" si="20"/>
        <v>0</v>
      </c>
      <c r="O160" s="107">
        <f t="shared" si="21"/>
        <v>0</v>
      </c>
      <c r="P160" s="107">
        <f t="shared" si="22"/>
        <v>0</v>
      </c>
      <c r="Q160" s="99">
        <f t="shared" si="23"/>
        <v>3864.2109232119401</v>
      </c>
      <c r="S160" s="107">
        <f>IFERROR(_xlfn.XLOOKUP(A160,ECL!B:B,ECL!M:M),0)</f>
        <v>163092.69445895744</v>
      </c>
      <c r="T160" s="39">
        <f t="shared" si="24"/>
        <v>0</v>
      </c>
    </row>
    <row r="161" spans="1:20" x14ac:dyDescent="0.25">
      <c r="A161" s="88">
        <v>501193</v>
      </c>
      <c r="B161" s="89" t="s">
        <v>2671</v>
      </c>
      <c r="C161" s="108">
        <v>389517.4428313456</v>
      </c>
      <c r="D161" s="108">
        <v>0</v>
      </c>
      <c r="E161" s="108">
        <v>0</v>
      </c>
      <c r="F161" s="108">
        <v>0</v>
      </c>
      <c r="G161" s="95">
        <f t="shared" si="17"/>
        <v>389517.4428313456</v>
      </c>
      <c r="H161" s="107">
        <v>0</v>
      </c>
      <c r="I161" s="107">
        <v>0</v>
      </c>
      <c r="J161" s="107">
        <v>0</v>
      </c>
      <c r="K161" s="107">
        <v>0</v>
      </c>
      <c r="L161" s="99">
        <f t="shared" si="18"/>
        <v>0</v>
      </c>
      <c r="M161" s="107">
        <f t="shared" si="19"/>
        <v>389517.4428313456</v>
      </c>
      <c r="N161" s="107">
        <f t="shared" si="20"/>
        <v>0</v>
      </c>
      <c r="O161" s="107">
        <f t="shared" si="21"/>
        <v>0</v>
      </c>
      <c r="P161" s="107">
        <f t="shared" si="22"/>
        <v>0</v>
      </c>
      <c r="Q161" s="99">
        <f t="shared" si="23"/>
        <v>389517.4428313456</v>
      </c>
      <c r="S161" s="107">
        <f>IFERROR(_xlfn.XLOOKUP(A161,ECL!B:B,ECL!M:M),0)</f>
        <v>0</v>
      </c>
      <c r="T161" s="39">
        <f t="shared" si="24"/>
        <v>0</v>
      </c>
    </row>
    <row r="162" spans="1:20" x14ac:dyDescent="0.25">
      <c r="A162" s="88">
        <v>501097</v>
      </c>
      <c r="B162" s="89" t="s">
        <v>2671</v>
      </c>
      <c r="C162" s="108">
        <v>75809.228143042099</v>
      </c>
      <c r="D162" s="108">
        <v>0</v>
      </c>
      <c r="E162" s="108">
        <v>0</v>
      </c>
      <c r="F162" s="108">
        <v>0</v>
      </c>
      <c r="G162" s="95">
        <f t="shared" si="17"/>
        <v>75809.228143042099</v>
      </c>
      <c r="H162" s="107">
        <v>0</v>
      </c>
      <c r="I162" s="107">
        <v>0</v>
      </c>
      <c r="J162" s="107">
        <v>0</v>
      </c>
      <c r="K162" s="107">
        <v>0</v>
      </c>
      <c r="L162" s="99">
        <f t="shared" si="18"/>
        <v>0</v>
      </c>
      <c r="M162" s="107">
        <f t="shared" si="19"/>
        <v>75809.228143042099</v>
      </c>
      <c r="N162" s="107">
        <f t="shared" si="20"/>
        <v>0</v>
      </c>
      <c r="O162" s="107">
        <f t="shared" si="21"/>
        <v>0</v>
      </c>
      <c r="P162" s="107">
        <f t="shared" si="22"/>
        <v>0</v>
      </c>
      <c r="Q162" s="99">
        <f t="shared" si="23"/>
        <v>75809.228143042099</v>
      </c>
      <c r="S162" s="107">
        <f>IFERROR(_xlfn.XLOOKUP(A162,ECL!B:B,ECL!M:M),0)</f>
        <v>0</v>
      </c>
      <c r="T162" s="39">
        <f t="shared" si="24"/>
        <v>0</v>
      </c>
    </row>
    <row r="163" spans="1:20" x14ac:dyDescent="0.25">
      <c r="A163" s="88">
        <v>501119</v>
      </c>
      <c r="B163" s="89" t="s">
        <v>2672</v>
      </c>
      <c r="C163" s="108">
        <v>52126.369435470304</v>
      </c>
      <c r="D163" s="108">
        <v>0</v>
      </c>
      <c r="E163" s="108">
        <v>0</v>
      </c>
      <c r="F163" s="108">
        <v>0</v>
      </c>
      <c r="G163" s="95">
        <f t="shared" si="17"/>
        <v>52126.369435470304</v>
      </c>
      <c r="H163" s="107">
        <v>52126.369435470304</v>
      </c>
      <c r="I163" s="107">
        <v>0</v>
      </c>
      <c r="J163" s="107">
        <v>0</v>
      </c>
      <c r="K163" s="107">
        <v>0</v>
      </c>
      <c r="L163" s="99">
        <f t="shared" si="18"/>
        <v>52126.369435470304</v>
      </c>
      <c r="M163" s="107">
        <f t="shared" si="19"/>
        <v>0</v>
      </c>
      <c r="N163" s="107">
        <f t="shared" si="20"/>
        <v>0</v>
      </c>
      <c r="O163" s="107">
        <f t="shared" si="21"/>
        <v>0</v>
      </c>
      <c r="P163" s="107">
        <f t="shared" si="22"/>
        <v>0</v>
      </c>
      <c r="Q163" s="99">
        <f t="shared" si="23"/>
        <v>0</v>
      </c>
      <c r="S163" s="107">
        <f>IFERROR(_xlfn.XLOOKUP(A163,ECL!B:B,ECL!M:M),0)</f>
        <v>52126.369435470304</v>
      </c>
      <c r="T163" s="39">
        <f t="shared" si="24"/>
        <v>0</v>
      </c>
    </row>
    <row r="164" spans="1:20" x14ac:dyDescent="0.25">
      <c r="A164" s="88">
        <v>501134</v>
      </c>
      <c r="B164" s="89" t="s">
        <v>2673</v>
      </c>
      <c r="C164" s="108">
        <v>76161.769085386957</v>
      </c>
      <c r="D164" s="108">
        <v>0</v>
      </c>
      <c r="E164" s="108">
        <v>0</v>
      </c>
      <c r="F164" s="108">
        <v>0</v>
      </c>
      <c r="G164" s="95">
        <f t="shared" si="17"/>
        <v>76161.769085386957</v>
      </c>
      <c r="H164" s="107">
        <v>1048.2957170836573</v>
      </c>
      <c r="I164" s="107">
        <v>0</v>
      </c>
      <c r="J164" s="107">
        <v>0</v>
      </c>
      <c r="K164" s="107">
        <v>0</v>
      </c>
      <c r="L164" s="99">
        <f t="shared" si="18"/>
        <v>1048.2957170836573</v>
      </c>
      <c r="M164" s="107">
        <f t="shared" si="19"/>
        <v>75113.473368303297</v>
      </c>
      <c r="N164" s="107">
        <f t="shared" si="20"/>
        <v>0</v>
      </c>
      <c r="O164" s="107">
        <f t="shared" si="21"/>
        <v>0</v>
      </c>
      <c r="P164" s="107">
        <f t="shared" si="22"/>
        <v>0</v>
      </c>
      <c r="Q164" s="99">
        <f t="shared" si="23"/>
        <v>75113.473368303297</v>
      </c>
      <c r="S164" s="107">
        <f>IFERROR(_xlfn.XLOOKUP(A164,ECL!B:B,ECL!M:M),0)</f>
        <v>1048.2957170836573</v>
      </c>
      <c r="T164" s="39">
        <f t="shared" si="24"/>
        <v>0</v>
      </c>
    </row>
    <row r="165" spans="1:20" x14ac:dyDescent="0.25">
      <c r="A165" s="88">
        <v>501121</v>
      </c>
      <c r="B165" s="89" t="s">
        <v>2675</v>
      </c>
      <c r="C165" s="108">
        <v>247444.14861625797</v>
      </c>
      <c r="D165" s="108">
        <v>0</v>
      </c>
      <c r="E165" s="108">
        <v>0</v>
      </c>
      <c r="F165" s="108">
        <v>0</v>
      </c>
      <c r="G165" s="95">
        <f t="shared" si="17"/>
        <v>247444.14861625797</v>
      </c>
      <c r="H165" s="107">
        <v>0</v>
      </c>
      <c r="I165" s="107">
        <v>0</v>
      </c>
      <c r="J165" s="107">
        <v>0</v>
      </c>
      <c r="K165" s="107">
        <v>0</v>
      </c>
      <c r="L165" s="99">
        <f t="shared" si="18"/>
        <v>0</v>
      </c>
      <c r="M165" s="107">
        <f t="shared" si="19"/>
        <v>247444.14861625797</v>
      </c>
      <c r="N165" s="107">
        <f t="shared" si="20"/>
        <v>0</v>
      </c>
      <c r="O165" s="107">
        <f t="shared" si="21"/>
        <v>0</v>
      </c>
      <c r="P165" s="107">
        <f t="shared" si="22"/>
        <v>0</v>
      </c>
      <c r="Q165" s="99">
        <f t="shared" si="23"/>
        <v>247444.14861625797</v>
      </c>
      <c r="S165" s="107">
        <f>IFERROR(_xlfn.XLOOKUP(A165,ECL!B:B,ECL!M:M),0)</f>
        <v>0</v>
      </c>
      <c r="T165" s="39">
        <f t="shared" si="24"/>
        <v>0</v>
      </c>
    </row>
    <row r="166" spans="1:20" x14ac:dyDescent="0.25">
      <c r="A166" s="88">
        <v>501122</v>
      </c>
      <c r="B166" s="89" t="s">
        <v>2675</v>
      </c>
      <c r="C166" s="108">
        <v>476519.0300149885</v>
      </c>
      <c r="D166" s="108">
        <v>0</v>
      </c>
      <c r="E166" s="108">
        <v>0</v>
      </c>
      <c r="F166" s="108">
        <v>0</v>
      </c>
      <c r="G166" s="95">
        <f t="shared" si="17"/>
        <v>476519.0300149885</v>
      </c>
      <c r="H166" s="107">
        <v>0</v>
      </c>
      <c r="I166" s="107">
        <v>0</v>
      </c>
      <c r="J166" s="107">
        <v>0</v>
      </c>
      <c r="K166" s="107">
        <v>0</v>
      </c>
      <c r="L166" s="99">
        <f t="shared" si="18"/>
        <v>0</v>
      </c>
      <c r="M166" s="107">
        <f t="shared" si="19"/>
        <v>476519.0300149885</v>
      </c>
      <c r="N166" s="107">
        <f t="shared" si="20"/>
        <v>0</v>
      </c>
      <c r="O166" s="107">
        <f t="shared" si="21"/>
        <v>0</v>
      </c>
      <c r="P166" s="107">
        <f t="shared" si="22"/>
        <v>0</v>
      </c>
      <c r="Q166" s="99">
        <f t="shared" si="23"/>
        <v>476519.0300149885</v>
      </c>
      <c r="S166" s="107">
        <f>IFERROR(_xlfn.XLOOKUP(A166,ECL!B:B,ECL!M:M),0)</f>
        <v>0</v>
      </c>
      <c r="T166" s="39">
        <f t="shared" si="24"/>
        <v>0</v>
      </c>
    </row>
    <row r="167" spans="1:20" x14ac:dyDescent="0.25">
      <c r="A167" s="88">
        <v>501126</v>
      </c>
      <c r="B167" s="89" t="s">
        <v>2675</v>
      </c>
      <c r="C167" s="108">
        <v>246070.9091756446</v>
      </c>
      <c r="D167" s="108">
        <v>0</v>
      </c>
      <c r="E167" s="108">
        <v>0</v>
      </c>
      <c r="F167" s="108">
        <v>0</v>
      </c>
      <c r="G167" s="95">
        <f t="shared" si="17"/>
        <v>246070.9091756446</v>
      </c>
      <c r="H167" s="107">
        <v>0</v>
      </c>
      <c r="I167" s="107">
        <v>0</v>
      </c>
      <c r="J167" s="107">
        <v>0</v>
      </c>
      <c r="K167" s="107">
        <v>0</v>
      </c>
      <c r="L167" s="99">
        <f t="shared" si="18"/>
        <v>0</v>
      </c>
      <c r="M167" s="107">
        <f t="shared" si="19"/>
        <v>246070.9091756446</v>
      </c>
      <c r="N167" s="107">
        <f t="shared" si="20"/>
        <v>0</v>
      </c>
      <c r="O167" s="107">
        <f t="shared" si="21"/>
        <v>0</v>
      </c>
      <c r="P167" s="107">
        <f t="shared" si="22"/>
        <v>0</v>
      </c>
      <c r="Q167" s="99">
        <f t="shared" si="23"/>
        <v>246070.9091756446</v>
      </c>
      <c r="S167" s="107">
        <f>IFERROR(_xlfn.XLOOKUP(A167,ECL!B:B,ECL!M:M),0)</f>
        <v>0</v>
      </c>
      <c r="T167" s="39">
        <f t="shared" si="24"/>
        <v>0</v>
      </c>
    </row>
    <row r="168" spans="1:20" x14ac:dyDescent="0.25">
      <c r="A168" s="88" t="s">
        <v>2702</v>
      </c>
      <c r="B168" s="89" t="s">
        <v>2675</v>
      </c>
      <c r="C168" s="108">
        <v>20641.034632282106</v>
      </c>
      <c r="D168" s="108">
        <v>0</v>
      </c>
      <c r="E168" s="108">
        <v>0</v>
      </c>
      <c r="F168" s="108">
        <v>0</v>
      </c>
      <c r="G168" s="95">
        <f t="shared" si="17"/>
        <v>20641.034632282106</v>
      </c>
      <c r="H168" s="107">
        <v>20641.034632282106</v>
      </c>
      <c r="I168" s="107">
        <v>0</v>
      </c>
      <c r="J168" s="107">
        <v>0</v>
      </c>
      <c r="K168" s="107">
        <v>0</v>
      </c>
      <c r="L168" s="99">
        <f t="shared" si="18"/>
        <v>20641.034632282106</v>
      </c>
      <c r="M168" s="107">
        <f t="shared" si="19"/>
        <v>0</v>
      </c>
      <c r="N168" s="107">
        <f t="shared" si="20"/>
        <v>0</v>
      </c>
      <c r="O168" s="107">
        <f t="shared" si="21"/>
        <v>0</v>
      </c>
      <c r="P168" s="107">
        <f t="shared" si="22"/>
        <v>0</v>
      </c>
      <c r="Q168" s="99">
        <f t="shared" si="23"/>
        <v>0</v>
      </c>
      <c r="S168" s="107">
        <f>IFERROR(_xlfn.XLOOKUP(A168,ECL!B:B,ECL!M:M),0)</f>
        <v>20641.034632282106</v>
      </c>
      <c r="T168" s="39">
        <f t="shared" si="24"/>
        <v>0</v>
      </c>
    </row>
    <row r="169" spans="1:20" x14ac:dyDescent="0.25">
      <c r="A169" s="88">
        <v>501123</v>
      </c>
      <c r="B169" s="89" t="s">
        <v>2677</v>
      </c>
      <c r="C169" s="108">
        <v>173723.66988554801</v>
      </c>
      <c r="D169" s="108">
        <v>0</v>
      </c>
      <c r="E169" s="108">
        <v>0</v>
      </c>
      <c r="F169" s="108">
        <v>0</v>
      </c>
      <c r="G169" s="95">
        <f t="shared" si="17"/>
        <v>173723.66988554801</v>
      </c>
      <c r="H169" s="107">
        <v>20515.81486551225</v>
      </c>
      <c r="I169" s="107">
        <v>0</v>
      </c>
      <c r="J169" s="107">
        <v>0</v>
      </c>
      <c r="K169" s="107">
        <v>0</v>
      </c>
      <c r="L169" s="99">
        <f t="shared" si="18"/>
        <v>20515.81486551225</v>
      </c>
      <c r="M169" s="107">
        <f t="shared" si="19"/>
        <v>153207.85502003576</v>
      </c>
      <c r="N169" s="107">
        <f t="shared" si="20"/>
        <v>0</v>
      </c>
      <c r="O169" s="107">
        <f t="shared" si="21"/>
        <v>0</v>
      </c>
      <c r="P169" s="107">
        <f t="shared" si="22"/>
        <v>0</v>
      </c>
      <c r="Q169" s="99">
        <f t="shared" si="23"/>
        <v>153207.85502003576</v>
      </c>
      <c r="S169" s="107">
        <f>IFERROR(_xlfn.XLOOKUP(A169,ECL!B:B,ECL!M:M),0)</f>
        <v>20515.81486551225</v>
      </c>
      <c r="T169" s="39">
        <f t="shared" si="24"/>
        <v>0</v>
      </c>
    </row>
    <row r="170" spans="1:20" x14ac:dyDescent="0.25">
      <c r="A170" s="88">
        <v>501259</v>
      </c>
      <c r="B170" s="89" t="s">
        <v>2678</v>
      </c>
      <c r="C170" s="108">
        <v>437345.8535711742</v>
      </c>
      <c r="D170" s="108">
        <v>0</v>
      </c>
      <c r="E170" s="108">
        <v>0</v>
      </c>
      <c r="F170" s="108">
        <v>0</v>
      </c>
      <c r="G170" s="95">
        <f t="shared" si="17"/>
        <v>437345.8535711742</v>
      </c>
      <c r="H170" s="107">
        <v>0</v>
      </c>
      <c r="I170" s="107">
        <v>0</v>
      </c>
      <c r="J170" s="107">
        <v>0</v>
      </c>
      <c r="K170" s="107">
        <v>0</v>
      </c>
      <c r="L170" s="99">
        <f t="shared" si="18"/>
        <v>0</v>
      </c>
      <c r="M170" s="107">
        <f t="shared" si="19"/>
        <v>437345.8535711742</v>
      </c>
      <c r="N170" s="107">
        <f t="shared" si="20"/>
        <v>0</v>
      </c>
      <c r="O170" s="107">
        <f t="shared" si="21"/>
        <v>0</v>
      </c>
      <c r="P170" s="107">
        <f t="shared" si="22"/>
        <v>0</v>
      </c>
      <c r="Q170" s="99">
        <f t="shared" si="23"/>
        <v>437345.8535711742</v>
      </c>
      <c r="S170" s="107">
        <f>IFERROR(_xlfn.XLOOKUP(A170,ECL!B:B,ECL!M:M),0)</f>
        <v>0</v>
      </c>
      <c r="T170" s="39">
        <f t="shared" si="24"/>
        <v>0</v>
      </c>
    </row>
    <row r="171" spans="1:20" x14ac:dyDescent="0.25">
      <c r="A171" s="88">
        <v>501167</v>
      </c>
      <c r="B171" s="89" t="s">
        <v>2678</v>
      </c>
      <c r="C171" s="108">
        <v>319891.71656567918</v>
      </c>
      <c r="D171" s="108">
        <v>0</v>
      </c>
      <c r="E171" s="108">
        <v>0</v>
      </c>
      <c r="F171" s="108">
        <v>0</v>
      </c>
      <c r="G171" s="95">
        <f t="shared" si="17"/>
        <v>319891.71656567918</v>
      </c>
      <c r="H171" s="107">
        <v>-1.4415253390211947E-4</v>
      </c>
      <c r="I171" s="107">
        <v>0</v>
      </c>
      <c r="J171" s="107">
        <v>0</v>
      </c>
      <c r="K171" s="107">
        <v>0</v>
      </c>
      <c r="L171" s="99">
        <f t="shared" si="18"/>
        <v>-1.4415253390211947E-4</v>
      </c>
      <c r="M171" s="107">
        <f t="shared" si="19"/>
        <v>319891.71670983173</v>
      </c>
      <c r="N171" s="107">
        <f t="shared" si="20"/>
        <v>0</v>
      </c>
      <c r="O171" s="107">
        <f t="shared" si="21"/>
        <v>0</v>
      </c>
      <c r="P171" s="107">
        <f t="shared" si="22"/>
        <v>0</v>
      </c>
      <c r="Q171" s="99">
        <f t="shared" si="23"/>
        <v>319891.71670983173</v>
      </c>
      <c r="S171" s="107">
        <f>IFERROR(_xlfn.XLOOKUP(A171,ECL!B:B,ECL!M:M),0)</f>
        <v>-1.4415253390211947E-4</v>
      </c>
      <c r="T171" s="39">
        <f t="shared" si="24"/>
        <v>0</v>
      </c>
    </row>
    <row r="172" spans="1:20" x14ac:dyDescent="0.25">
      <c r="A172" s="88">
        <v>501157</v>
      </c>
      <c r="B172" s="89" t="s">
        <v>2678</v>
      </c>
      <c r="C172" s="108">
        <v>1280585.8888085303</v>
      </c>
      <c r="D172" s="108">
        <v>0</v>
      </c>
      <c r="E172" s="108">
        <v>0</v>
      </c>
      <c r="F172" s="108">
        <v>0</v>
      </c>
      <c r="G172" s="95">
        <f t="shared" si="17"/>
        <v>1280585.8888085303</v>
      </c>
      <c r="H172" s="107">
        <v>667.94845173565875</v>
      </c>
      <c r="I172" s="107">
        <v>0</v>
      </c>
      <c r="J172" s="107">
        <v>0</v>
      </c>
      <c r="K172" s="107">
        <v>0</v>
      </c>
      <c r="L172" s="99">
        <f t="shared" si="18"/>
        <v>667.94845173565875</v>
      </c>
      <c r="M172" s="107">
        <f t="shared" si="19"/>
        <v>1279917.9403567947</v>
      </c>
      <c r="N172" s="107">
        <f t="shared" si="20"/>
        <v>0</v>
      </c>
      <c r="O172" s="107">
        <f t="shared" si="21"/>
        <v>0</v>
      </c>
      <c r="P172" s="107">
        <f t="shared" si="22"/>
        <v>0</v>
      </c>
      <c r="Q172" s="99">
        <f t="shared" si="23"/>
        <v>1279917.9403567947</v>
      </c>
      <c r="S172" s="107">
        <f>IFERROR(_xlfn.XLOOKUP(A172,ECL!B:B,ECL!M:M),0)</f>
        <v>667.94845173565875</v>
      </c>
      <c r="T172" s="39">
        <f t="shared" si="24"/>
        <v>0</v>
      </c>
    </row>
    <row r="173" spans="1:20" x14ac:dyDescent="0.25">
      <c r="A173" s="88">
        <v>501049</v>
      </c>
      <c r="B173" s="89" t="s">
        <v>2678</v>
      </c>
      <c r="C173" s="108">
        <v>2498436.8856709902</v>
      </c>
      <c r="D173" s="108">
        <v>0</v>
      </c>
      <c r="E173" s="108">
        <v>0</v>
      </c>
      <c r="F173" s="108">
        <v>0</v>
      </c>
      <c r="G173" s="95">
        <f t="shared" si="17"/>
        <v>2498436.8856709902</v>
      </c>
      <c r="H173" s="107">
        <v>0</v>
      </c>
      <c r="I173" s="107">
        <v>0</v>
      </c>
      <c r="J173" s="107">
        <v>0</v>
      </c>
      <c r="K173" s="107">
        <v>0</v>
      </c>
      <c r="L173" s="99">
        <f t="shared" si="18"/>
        <v>0</v>
      </c>
      <c r="M173" s="107">
        <f t="shared" si="19"/>
        <v>2498436.8856709902</v>
      </c>
      <c r="N173" s="107">
        <f t="shared" si="20"/>
        <v>0</v>
      </c>
      <c r="O173" s="107">
        <f t="shared" si="21"/>
        <v>0</v>
      </c>
      <c r="P173" s="107">
        <f t="shared" si="22"/>
        <v>0</v>
      </c>
      <c r="Q173" s="99">
        <f t="shared" si="23"/>
        <v>2498436.8856709902</v>
      </c>
      <c r="S173" s="107">
        <f>IFERROR(_xlfn.XLOOKUP(A173,ECL!B:B,ECL!M:M),0)</f>
        <v>0</v>
      </c>
      <c r="T173" s="39">
        <f t="shared" si="24"/>
        <v>0</v>
      </c>
    </row>
    <row r="174" spans="1:20" x14ac:dyDescent="0.25">
      <c r="A174" s="88">
        <v>500605</v>
      </c>
      <c r="B174" s="89" t="s">
        <v>2678</v>
      </c>
      <c r="C174" s="108">
        <v>1115017.6897586233</v>
      </c>
      <c r="D174" s="108">
        <v>0</v>
      </c>
      <c r="E174" s="108">
        <v>0</v>
      </c>
      <c r="F174" s="108">
        <v>0</v>
      </c>
      <c r="G174" s="95">
        <f t="shared" si="17"/>
        <v>1115017.6897586233</v>
      </c>
      <c r="H174" s="107">
        <v>162.7848576929014</v>
      </c>
      <c r="I174" s="107">
        <v>0</v>
      </c>
      <c r="J174" s="107">
        <v>0</v>
      </c>
      <c r="K174" s="107">
        <v>0</v>
      </c>
      <c r="L174" s="99">
        <f t="shared" si="18"/>
        <v>162.7848576929014</v>
      </c>
      <c r="M174" s="107">
        <f t="shared" si="19"/>
        <v>1114854.9049009304</v>
      </c>
      <c r="N174" s="107">
        <f t="shared" si="20"/>
        <v>0</v>
      </c>
      <c r="O174" s="107">
        <f t="shared" si="21"/>
        <v>0</v>
      </c>
      <c r="P174" s="107">
        <f t="shared" si="22"/>
        <v>0</v>
      </c>
      <c r="Q174" s="99">
        <f t="shared" si="23"/>
        <v>1114854.9049009304</v>
      </c>
      <c r="S174" s="107">
        <f>IFERROR(_xlfn.XLOOKUP(A174,ECL!B:B,ECL!M:M),0)</f>
        <v>162.7848576929014</v>
      </c>
      <c r="T174" s="39">
        <f t="shared" si="24"/>
        <v>0</v>
      </c>
    </row>
    <row r="175" spans="1:20" x14ac:dyDescent="0.25">
      <c r="A175" s="88">
        <v>501085</v>
      </c>
      <c r="B175" s="89" t="s">
        <v>2679</v>
      </c>
      <c r="C175" s="108">
        <v>76920.821058266709</v>
      </c>
      <c r="D175" s="108">
        <v>0</v>
      </c>
      <c r="E175" s="108">
        <v>0</v>
      </c>
      <c r="F175" s="108">
        <v>0</v>
      </c>
      <c r="G175" s="95">
        <f t="shared" si="17"/>
        <v>76920.821058266709</v>
      </c>
      <c r="H175" s="107">
        <v>69359.76947955857</v>
      </c>
      <c r="I175" s="107">
        <v>0</v>
      </c>
      <c r="J175" s="107">
        <v>0</v>
      </c>
      <c r="K175" s="107">
        <v>0</v>
      </c>
      <c r="L175" s="99">
        <f t="shared" si="18"/>
        <v>69359.76947955857</v>
      </c>
      <c r="M175" s="107">
        <f t="shared" si="19"/>
        <v>7561.0515787081385</v>
      </c>
      <c r="N175" s="107">
        <f t="shared" si="20"/>
        <v>0</v>
      </c>
      <c r="O175" s="107">
        <f t="shared" si="21"/>
        <v>0</v>
      </c>
      <c r="P175" s="107">
        <f t="shared" si="22"/>
        <v>0</v>
      </c>
      <c r="Q175" s="99">
        <f t="shared" si="23"/>
        <v>7561.0515787081385</v>
      </c>
      <c r="S175" s="107">
        <f>IFERROR(_xlfn.XLOOKUP(A175,ECL!B:B,ECL!M:M),0)</f>
        <v>69359.76947955857</v>
      </c>
      <c r="T175" s="39">
        <f t="shared" si="24"/>
        <v>0</v>
      </c>
    </row>
    <row r="176" spans="1:20" x14ac:dyDescent="0.25">
      <c r="A176" s="88">
        <v>501092</v>
      </c>
      <c r="B176" s="89" t="s">
        <v>2679</v>
      </c>
      <c r="C176" s="108">
        <v>3727.9546782844595</v>
      </c>
      <c r="D176" s="108">
        <v>0</v>
      </c>
      <c r="E176" s="108">
        <v>0</v>
      </c>
      <c r="F176" s="108">
        <v>0</v>
      </c>
      <c r="G176" s="95">
        <f t="shared" si="17"/>
        <v>3727.9546782844595</v>
      </c>
      <c r="H176" s="107">
        <v>0</v>
      </c>
      <c r="I176" s="107">
        <v>0</v>
      </c>
      <c r="J176" s="107">
        <v>0</v>
      </c>
      <c r="K176" s="107">
        <v>0</v>
      </c>
      <c r="L176" s="99">
        <f t="shared" si="18"/>
        <v>0</v>
      </c>
      <c r="M176" s="107">
        <f t="shared" si="19"/>
        <v>3727.9546782844595</v>
      </c>
      <c r="N176" s="107">
        <f t="shared" si="20"/>
        <v>0</v>
      </c>
      <c r="O176" s="107">
        <f t="shared" si="21"/>
        <v>0</v>
      </c>
      <c r="P176" s="107">
        <f t="shared" si="22"/>
        <v>0</v>
      </c>
      <c r="Q176" s="99">
        <f t="shared" si="23"/>
        <v>3727.9546782844595</v>
      </c>
      <c r="S176" s="107">
        <f>IFERROR(_xlfn.XLOOKUP(A176,ECL!B:B,ECL!M:M),0)</f>
        <v>0</v>
      </c>
      <c r="T176" s="39">
        <f t="shared" si="24"/>
        <v>0</v>
      </c>
    </row>
    <row r="177" spans="1:20" x14ac:dyDescent="0.25">
      <c r="A177" s="88">
        <v>501198</v>
      </c>
      <c r="B177" s="89" t="s">
        <v>2680</v>
      </c>
      <c r="C177" s="108">
        <v>33588.513883602871</v>
      </c>
      <c r="D177" s="108">
        <v>0</v>
      </c>
      <c r="E177" s="108">
        <v>0</v>
      </c>
      <c r="F177" s="108">
        <v>0</v>
      </c>
      <c r="G177" s="95">
        <f t="shared" si="17"/>
        <v>33588.513883602871</v>
      </c>
      <c r="H177" s="107">
        <v>0</v>
      </c>
      <c r="I177" s="107">
        <v>0</v>
      </c>
      <c r="J177" s="107">
        <v>0</v>
      </c>
      <c r="K177" s="107">
        <v>0</v>
      </c>
      <c r="L177" s="99">
        <f t="shared" si="18"/>
        <v>0</v>
      </c>
      <c r="M177" s="107">
        <f t="shared" si="19"/>
        <v>33588.513883602871</v>
      </c>
      <c r="N177" s="107">
        <f t="shared" si="20"/>
        <v>0</v>
      </c>
      <c r="O177" s="107">
        <f t="shared" si="21"/>
        <v>0</v>
      </c>
      <c r="P177" s="107">
        <f t="shared" si="22"/>
        <v>0</v>
      </c>
      <c r="Q177" s="99">
        <f t="shared" si="23"/>
        <v>33588.513883602871</v>
      </c>
      <c r="S177" s="107">
        <f>IFERROR(_xlfn.XLOOKUP(A177,ECL!B:B,ECL!M:M),0)</f>
        <v>0</v>
      </c>
      <c r="T177" s="39">
        <f t="shared" si="24"/>
        <v>0</v>
      </c>
    </row>
    <row r="178" spans="1:20" x14ac:dyDescent="0.25">
      <c r="A178" s="88">
        <v>501197</v>
      </c>
      <c r="B178" s="89" t="s">
        <v>2680</v>
      </c>
      <c r="C178" s="108">
        <v>230087.7504383217</v>
      </c>
      <c r="D178" s="108">
        <v>0</v>
      </c>
      <c r="E178" s="108">
        <v>0</v>
      </c>
      <c r="F178" s="108">
        <v>0</v>
      </c>
      <c r="G178" s="95">
        <f t="shared" si="17"/>
        <v>230087.7504383217</v>
      </c>
      <c r="H178" s="107">
        <v>5.6883346882227848</v>
      </c>
      <c r="I178" s="107">
        <v>0</v>
      </c>
      <c r="J178" s="107">
        <v>0</v>
      </c>
      <c r="K178" s="107">
        <v>0</v>
      </c>
      <c r="L178" s="99">
        <f t="shared" si="18"/>
        <v>5.6883346882227848</v>
      </c>
      <c r="M178" s="107">
        <f t="shared" si="19"/>
        <v>230082.06210363348</v>
      </c>
      <c r="N178" s="107">
        <f t="shared" si="20"/>
        <v>0</v>
      </c>
      <c r="O178" s="107">
        <f t="shared" si="21"/>
        <v>0</v>
      </c>
      <c r="P178" s="107">
        <f t="shared" si="22"/>
        <v>0</v>
      </c>
      <c r="Q178" s="99">
        <f t="shared" si="23"/>
        <v>230082.06210363348</v>
      </c>
      <c r="S178" s="107">
        <f>IFERROR(_xlfn.XLOOKUP(A178,ECL!B:B,ECL!M:M),0)</f>
        <v>5.6883346882227848</v>
      </c>
      <c r="T178" s="39">
        <f t="shared" si="24"/>
        <v>0</v>
      </c>
    </row>
    <row r="179" spans="1:20" x14ac:dyDescent="0.25">
      <c r="A179" s="88">
        <v>501017</v>
      </c>
      <c r="B179" s="89" t="s">
        <v>2681</v>
      </c>
      <c r="C179" s="108">
        <v>129492.03810223201</v>
      </c>
      <c r="D179" s="108">
        <v>0</v>
      </c>
      <c r="E179" s="108">
        <v>0</v>
      </c>
      <c r="F179" s="108">
        <v>0</v>
      </c>
      <c r="G179" s="95">
        <f t="shared" si="17"/>
        <v>129492.03810223201</v>
      </c>
      <c r="H179" s="107">
        <v>0</v>
      </c>
      <c r="I179" s="107">
        <v>0</v>
      </c>
      <c r="J179" s="107">
        <v>0</v>
      </c>
      <c r="K179" s="107">
        <v>0</v>
      </c>
      <c r="L179" s="99">
        <f t="shared" si="18"/>
        <v>0</v>
      </c>
      <c r="M179" s="107">
        <f t="shared" si="19"/>
        <v>129492.03810223201</v>
      </c>
      <c r="N179" s="107">
        <f t="shared" si="20"/>
        <v>0</v>
      </c>
      <c r="O179" s="107">
        <f t="shared" si="21"/>
        <v>0</v>
      </c>
      <c r="P179" s="107">
        <f t="shared" si="22"/>
        <v>0</v>
      </c>
      <c r="Q179" s="99">
        <f t="shared" si="23"/>
        <v>129492.03810223201</v>
      </c>
      <c r="S179" s="107">
        <f>IFERROR(_xlfn.XLOOKUP(A179,ECL!B:B,ECL!M:M),0)</f>
        <v>0</v>
      </c>
      <c r="T179" s="39">
        <f t="shared" si="24"/>
        <v>0</v>
      </c>
    </row>
    <row r="180" spans="1:20" x14ac:dyDescent="0.25">
      <c r="A180" s="88">
        <v>500995</v>
      </c>
      <c r="B180" s="89" t="s">
        <v>2682</v>
      </c>
      <c r="C180" s="108">
        <v>307534.82299032377</v>
      </c>
      <c r="D180" s="108">
        <v>0</v>
      </c>
      <c r="E180" s="108">
        <v>0</v>
      </c>
      <c r="F180" s="108">
        <v>0</v>
      </c>
      <c r="G180" s="95">
        <f t="shared" si="17"/>
        <v>307534.82299032377</v>
      </c>
      <c r="H180" s="107">
        <v>0</v>
      </c>
      <c r="I180" s="107">
        <v>0</v>
      </c>
      <c r="J180" s="107">
        <v>0</v>
      </c>
      <c r="K180" s="107">
        <v>0</v>
      </c>
      <c r="L180" s="99">
        <f t="shared" si="18"/>
        <v>0</v>
      </c>
      <c r="M180" s="107">
        <f t="shared" si="19"/>
        <v>307534.82299032377</v>
      </c>
      <c r="N180" s="107">
        <f t="shared" si="20"/>
        <v>0</v>
      </c>
      <c r="O180" s="107">
        <f t="shared" si="21"/>
        <v>0</v>
      </c>
      <c r="P180" s="107">
        <f t="shared" si="22"/>
        <v>0</v>
      </c>
      <c r="Q180" s="99">
        <f t="shared" si="23"/>
        <v>307534.82299032377</v>
      </c>
      <c r="S180" s="107">
        <f>IFERROR(_xlfn.XLOOKUP(A180,ECL!B:B,ECL!M:M),0)</f>
        <v>0</v>
      </c>
      <c r="T180" s="39">
        <f t="shared" si="24"/>
        <v>0</v>
      </c>
    </row>
    <row r="181" spans="1:20" x14ac:dyDescent="0.25">
      <c r="A181" s="88"/>
      <c r="B181" s="89"/>
      <c r="C181" s="107"/>
      <c r="D181" s="107"/>
      <c r="E181" s="107"/>
      <c r="F181" s="107"/>
      <c r="G181" s="99"/>
      <c r="H181" s="107"/>
      <c r="I181" s="107"/>
      <c r="J181" s="107"/>
      <c r="K181" s="107"/>
      <c r="L181" s="99"/>
      <c r="M181" s="107"/>
      <c r="N181" s="107"/>
      <c r="O181" s="107"/>
      <c r="P181" s="107"/>
      <c r="Q181" s="99"/>
      <c r="S181" s="107">
        <f>IFERROR(_xlfn.XLOOKUP(A181,ECL!B:B,ECL!M:M),0)</f>
        <v>0</v>
      </c>
      <c r="T181" s="39">
        <f t="shared" si="24"/>
        <v>0</v>
      </c>
    </row>
    <row r="182" spans="1:20" s="102" customFormat="1" ht="15.75" thickBot="1" x14ac:dyDescent="0.3">
      <c r="B182" s="103" t="s">
        <v>2686</v>
      </c>
      <c r="C182" s="111">
        <f t="shared" ref="C182:Q182" si="25">SUM(C3:C180)</f>
        <v>133350159.20069696</v>
      </c>
      <c r="D182" s="111">
        <f t="shared" si="25"/>
        <v>1151067.8291475337</v>
      </c>
      <c r="E182" s="111">
        <f t="shared" si="25"/>
        <v>23260277.578984566</v>
      </c>
      <c r="F182" s="111">
        <f t="shared" si="25"/>
        <v>0</v>
      </c>
      <c r="G182" s="111">
        <f t="shared" si="25"/>
        <v>157761504.60882899</v>
      </c>
      <c r="H182" s="111">
        <f t="shared" si="25"/>
        <v>26494604.096273828</v>
      </c>
      <c r="I182" s="111">
        <f t="shared" si="25"/>
        <v>3944.9373588780686</v>
      </c>
      <c r="J182" s="111">
        <f t="shared" si="25"/>
        <v>4322859.446826281</v>
      </c>
      <c r="K182" s="111">
        <f t="shared" si="25"/>
        <v>0</v>
      </c>
      <c r="L182" s="111">
        <f t="shared" si="25"/>
        <v>30821408.480458986</v>
      </c>
      <c r="M182" s="111">
        <f t="shared" si="25"/>
        <v>106855555.10442311</v>
      </c>
      <c r="N182" s="111">
        <f t="shared" si="25"/>
        <v>1147122.8917886557</v>
      </c>
      <c r="O182" s="111">
        <f t="shared" si="25"/>
        <v>18937418.132158291</v>
      </c>
      <c r="P182" s="111">
        <f t="shared" si="25"/>
        <v>0</v>
      </c>
      <c r="Q182" s="111">
        <f t="shared" si="25"/>
        <v>126940096.12837008</v>
      </c>
    </row>
    <row r="183" spans="1:20" ht="15.75" thickTop="1" x14ac:dyDescent="0.25"/>
  </sheetData>
  <mergeCells count="3">
    <mergeCell ref="C1:G1"/>
    <mergeCell ref="H1:L1"/>
    <mergeCell ref="M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64CC2-8661-4B06-A4AA-0955204F25F8}">
  <dimension ref="A1:Q205"/>
  <sheetViews>
    <sheetView topLeftCell="A143" workbookViewId="0">
      <selection activeCell="D153" sqref="D153"/>
    </sheetView>
  </sheetViews>
  <sheetFormatPr defaultRowHeight="15" x14ac:dyDescent="0.25"/>
  <cols>
    <col min="1" max="1" width="13.42578125" customWidth="1"/>
    <col min="2" max="2" width="41.28515625" bestFit="1" customWidth="1"/>
    <col min="3" max="3" width="12" bestFit="1" customWidth="1"/>
    <col min="4" max="4" width="10" bestFit="1" customWidth="1"/>
    <col min="5" max="5" width="11" bestFit="1" customWidth="1"/>
    <col min="6" max="6" width="7" bestFit="1" customWidth="1"/>
    <col min="7" max="7" width="13.85546875" bestFit="1" customWidth="1"/>
    <col min="8" max="8" width="11" bestFit="1" customWidth="1"/>
    <col min="9" max="9" width="7" bestFit="1" customWidth="1"/>
    <col min="10" max="10" width="10" bestFit="1" customWidth="1"/>
    <col min="11" max="11" width="7" bestFit="1" customWidth="1"/>
    <col min="12" max="12" width="12.7109375" bestFit="1" customWidth="1"/>
    <col min="13" max="13" width="12" bestFit="1" customWidth="1"/>
    <col min="14" max="14" width="10" bestFit="1" customWidth="1"/>
    <col min="15" max="15" width="11" bestFit="1" customWidth="1"/>
    <col min="17" max="17" width="13.85546875" bestFit="1" customWidth="1"/>
  </cols>
  <sheetData>
    <row r="1" spans="1:17" x14ac:dyDescent="0.25">
      <c r="C1" s="140" t="s">
        <v>2686</v>
      </c>
      <c r="D1" s="140"/>
      <c r="E1" s="140"/>
      <c r="F1" s="140"/>
      <c r="G1" s="140"/>
      <c r="H1" s="140" t="s">
        <v>2687</v>
      </c>
      <c r="I1" s="140"/>
      <c r="J1" s="140"/>
      <c r="K1" s="140"/>
      <c r="L1" s="140"/>
      <c r="M1" s="140" t="s">
        <v>2688</v>
      </c>
      <c r="N1" s="140"/>
      <c r="O1" s="140"/>
      <c r="P1" s="140"/>
      <c r="Q1" s="140"/>
    </row>
    <row r="2" spans="1:17" ht="27" x14ac:dyDescent="0.25">
      <c r="A2" s="87" t="s">
        <v>1</v>
      </c>
      <c r="B2" s="87" t="s">
        <v>3</v>
      </c>
      <c r="C2" s="92" t="s">
        <v>170</v>
      </c>
      <c r="D2" s="92" t="s">
        <v>2683</v>
      </c>
      <c r="E2" s="92" t="s">
        <v>2684</v>
      </c>
      <c r="F2" s="92" t="s">
        <v>2685</v>
      </c>
      <c r="G2" s="93" t="s">
        <v>139</v>
      </c>
      <c r="H2" s="92" t="s">
        <v>170</v>
      </c>
      <c r="I2" s="92" t="s">
        <v>2683</v>
      </c>
      <c r="J2" s="92" t="s">
        <v>2684</v>
      </c>
      <c r="K2" s="92" t="s">
        <v>2685</v>
      </c>
      <c r="L2" s="93" t="s">
        <v>139</v>
      </c>
      <c r="M2" s="92" t="s">
        <v>170</v>
      </c>
      <c r="N2" s="92" t="s">
        <v>2683</v>
      </c>
      <c r="O2" s="92" t="s">
        <v>2684</v>
      </c>
      <c r="P2" s="92" t="s">
        <v>2685</v>
      </c>
      <c r="Q2" s="93" t="s">
        <v>139</v>
      </c>
    </row>
    <row r="3" spans="1:17" x14ac:dyDescent="0.25">
      <c r="A3" s="88">
        <v>501180</v>
      </c>
      <c r="B3" s="89" t="s">
        <v>2563</v>
      </c>
      <c r="C3" s="94">
        <v>3754.2444127324338</v>
      </c>
      <c r="D3" s="94">
        <v>0</v>
      </c>
      <c r="E3" s="94">
        <v>0</v>
      </c>
      <c r="F3" s="94">
        <v>0</v>
      </c>
      <c r="G3" s="95">
        <v>3754.2444127324338</v>
      </c>
      <c r="H3" s="98">
        <v>0</v>
      </c>
      <c r="I3" s="98">
        <v>0</v>
      </c>
      <c r="J3" s="98">
        <v>0</v>
      </c>
      <c r="K3" s="98">
        <v>0</v>
      </c>
      <c r="L3" s="99">
        <v>0</v>
      </c>
      <c r="M3" s="98">
        <f>C3-H3</f>
        <v>3754.2444127324338</v>
      </c>
      <c r="N3" s="98">
        <f t="shared" ref="N3:Q3" si="0">D3-I3</f>
        <v>0</v>
      </c>
      <c r="O3" s="98">
        <f t="shared" si="0"/>
        <v>0</v>
      </c>
      <c r="P3" s="98">
        <f t="shared" si="0"/>
        <v>0</v>
      </c>
      <c r="Q3" s="99">
        <f t="shared" si="0"/>
        <v>3754.2444127324338</v>
      </c>
    </row>
    <row r="4" spans="1:17" x14ac:dyDescent="0.25">
      <c r="A4" s="88">
        <v>501125</v>
      </c>
      <c r="B4" s="89" t="s">
        <v>2564</v>
      </c>
      <c r="C4" s="94">
        <v>50690.814064937564</v>
      </c>
      <c r="D4" s="94">
        <v>0</v>
      </c>
      <c r="E4" s="94">
        <v>0</v>
      </c>
      <c r="F4" s="94">
        <v>0</v>
      </c>
      <c r="G4" s="95">
        <v>50690.814064937564</v>
      </c>
      <c r="H4" s="98">
        <v>28861.501069330683</v>
      </c>
      <c r="I4" s="98">
        <v>0</v>
      </c>
      <c r="J4" s="98">
        <v>0</v>
      </c>
      <c r="K4" s="98">
        <v>0</v>
      </c>
      <c r="L4" s="99">
        <v>28861.501069330683</v>
      </c>
      <c r="M4" s="98">
        <f t="shared" ref="M4:M67" si="1">C4-H4</f>
        <v>21829.312995606881</v>
      </c>
      <c r="N4" s="98">
        <f t="shared" ref="N4:N67" si="2">D4-I4</f>
        <v>0</v>
      </c>
      <c r="O4" s="98">
        <f t="shared" ref="O4:O67" si="3">E4-J4</f>
        <v>0</v>
      </c>
      <c r="P4" s="98">
        <f t="shared" ref="P4:P67" si="4">F4-K4</f>
        <v>0</v>
      </c>
      <c r="Q4" s="99">
        <f t="shared" ref="Q4:Q67" si="5">G4-L4</f>
        <v>21829.312995606881</v>
      </c>
    </row>
    <row r="5" spans="1:17" x14ac:dyDescent="0.25">
      <c r="A5" s="88">
        <v>501172</v>
      </c>
      <c r="B5" s="89" t="s">
        <v>2565</v>
      </c>
      <c r="C5" s="94">
        <v>1060712.6953413284</v>
      </c>
      <c r="D5" s="94">
        <v>0</v>
      </c>
      <c r="E5" s="94">
        <v>0</v>
      </c>
      <c r="F5" s="94">
        <v>0</v>
      </c>
      <c r="G5" s="95">
        <v>1060712.6953413284</v>
      </c>
      <c r="H5" s="98">
        <v>85906.345331290257</v>
      </c>
      <c r="I5" s="98">
        <v>0</v>
      </c>
      <c r="J5" s="98">
        <v>0</v>
      </c>
      <c r="K5" s="98">
        <v>0</v>
      </c>
      <c r="L5" s="99">
        <v>85906.345331290257</v>
      </c>
      <c r="M5" s="98">
        <f t="shared" si="1"/>
        <v>974806.35001003812</v>
      </c>
      <c r="N5" s="98">
        <f t="shared" si="2"/>
        <v>0</v>
      </c>
      <c r="O5" s="98">
        <f t="shared" si="3"/>
        <v>0</v>
      </c>
      <c r="P5" s="98">
        <f t="shared" si="4"/>
        <v>0</v>
      </c>
      <c r="Q5" s="99">
        <f t="shared" si="5"/>
        <v>974806.35001003812</v>
      </c>
    </row>
    <row r="6" spans="1:17" x14ac:dyDescent="0.25">
      <c r="A6" s="88">
        <v>501111</v>
      </c>
      <c r="B6" s="89" t="s">
        <v>2565</v>
      </c>
      <c r="C6" s="94">
        <v>376947.48492625967</v>
      </c>
      <c r="D6" s="94">
        <v>0</v>
      </c>
      <c r="E6" s="94">
        <v>0</v>
      </c>
      <c r="F6" s="94">
        <v>0</v>
      </c>
      <c r="G6" s="95">
        <v>376947.48492625967</v>
      </c>
      <c r="H6" s="98">
        <v>4341.0155515401811</v>
      </c>
      <c r="I6" s="98">
        <v>0</v>
      </c>
      <c r="J6" s="98">
        <v>0</v>
      </c>
      <c r="K6" s="98">
        <v>0</v>
      </c>
      <c r="L6" s="99">
        <v>4341.0155515401811</v>
      </c>
      <c r="M6" s="98">
        <f t="shared" si="1"/>
        <v>372606.46937471948</v>
      </c>
      <c r="N6" s="98">
        <f t="shared" si="2"/>
        <v>0</v>
      </c>
      <c r="O6" s="98">
        <f t="shared" si="3"/>
        <v>0</v>
      </c>
      <c r="P6" s="98">
        <f t="shared" si="4"/>
        <v>0</v>
      </c>
      <c r="Q6" s="99">
        <f t="shared" si="5"/>
        <v>372606.46937471948</v>
      </c>
    </row>
    <row r="7" spans="1:17" x14ac:dyDescent="0.25">
      <c r="A7" s="88">
        <v>501129</v>
      </c>
      <c r="B7" s="89" t="s">
        <v>2566</v>
      </c>
      <c r="C7" s="94">
        <v>141786.04090688462</v>
      </c>
      <c r="D7" s="94">
        <v>0</v>
      </c>
      <c r="E7" s="94">
        <v>0</v>
      </c>
      <c r="F7" s="94">
        <v>0</v>
      </c>
      <c r="G7" s="95">
        <v>141786.04090688462</v>
      </c>
      <c r="H7" s="98">
        <v>141786.04090688462</v>
      </c>
      <c r="I7" s="98">
        <v>0</v>
      </c>
      <c r="J7" s="98">
        <v>0</v>
      </c>
      <c r="K7" s="98">
        <v>0</v>
      </c>
      <c r="L7" s="99">
        <v>141786.04090688462</v>
      </c>
      <c r="M7" s="98">
        <f t="shared" si="1"/>
        <v>0</v>
      </c>
      <c r="N7" s="98">
        <f t="shared" si="2"/>
        <v>0</v>
      </c>
      <c r="O7" s="98">
        <f t="shared" si="3"/>
        <v>0</v>
      </c>
      <c r="P7" s="98">
        <f t="shared" si="4"/>
        <v>0</v>
      </c>
      <c r="Q7" s="99">
        <f t="shared" si="5"/>
        <v>0</v>
      </c>
    </row>
    <row r="8" spans="1:17" x14ac:dyDescent="0.25">
      <c r="A8" s="88">
        <v>501209</v>
      </c>
      <c r="B8" s="89" t="s">
        <v>2567</v>
      </c>
      <c r="C8" s="94">
        <v>9922409.6486033294</v>
      </c>
      <c r="D8" s="94">
        <v>0</v>
      </c>
      <c r="E8" s="94">
        <v>0</v>
      </c>
      <c r="F8" s="94">
        <v>0</v>
      </c>
      <c r="G8" s="95">
        <v>9922409.6486033294</v>
      </c>
      <c r="H8" s="98">
        <v>1811934.4605883246</v>
      </c>
      <c r="I8" s="98">
        <v>0</v>
      </c>
      <c r="J8" s="98">
        <v>0</v>
      </c>
      <c r="K8" s="98">
        <v>0</v>
      </c>
      <c r="L8" s="99">
        <v>1811934.4605883246</v>
      </c>
      <c r="M8" s="98">
        <f t="shared" si="1"/>
        <v>8110475.1880150046</v>
      </c>
      <c r="N8" s="98">
        <f t="shared" si="2"/>
        <v>0</v>
      </c>
      <c r="O8" s="98">
        <f t="shared" si="3"/>
        <v>0</v>
      </c>
      <c r="P8" s="98">
        <f t="shared" si="4"/>
        <v>0</v>
      </c>
      <c r="Q8" s="99">
        <f t="shared" si="5"/>
        <v>8110475.1880150046</v>
      </c>
    </row>
    <row r="9" spans="1:17" x14ac:dyDescent="0.25">
      <c r="A9" s="88">
        <v>501161</v>
      </c>
      <c r="B9" s="89" t="s">
        <v>2568</v>
      </c>
      <c r="C9" s="94">
        <v>2348462.7210857291</v>
      </c>
      <c r="D9" s="94">
        <v>0</v>
      </c>
      <c r="E9" s="94">
        <v>0</v>
      </c>
      <c r="F9" s="94">
        <v>0</v>
      </c>
      <c r="G9" s="95">
        <v>2348462.7210857291</v>
      </c>
      <c r="H9" s="98">
        <v>1044184.3086074449</v>
      </c>
      <c r="I9" s="98">
        <v>0</v>
      </c>
      <c r="J9" s="98">
        <v>0</v>
      </c>
      <c r="K9" s="98">
        <v>0</v>
      </c>
      <c r="L9" s="99">
        <v>1044184.3086074449</v>
      </c>
      <c r="M9" s="98">
        <f t="shared" si="1"/>
        <v>1304278.4124782842</v>
      </c>
      <c r="N9" s="98">
        <f t="shared" si="2"/>
        <v>0</v>
      </c>
      <c r="O9" s="98">
        <f t="shared" si="3"/>
        <v>0</v>
      </c>
      <c r="P9" s="98">
        <f t="shared" si="4"/>
        <v>0</v>
      </c>
      <c r="Q9" s="99">
        <f t="shared" si="5"/>
        <v>1304278.4124782842</v>
      </c>
    </row>
    <row r="10" spans="1:17" x14ac:dyDescent="0.25">
      <c r="A10" s="88">
        <v>501117</v>
      </c>
      <c r="B10" s="89" t="s">
        <v>2569</v>
      </c>
      <c r="C10" s="94">
        <v>0</v>
      </c>
      <c r="D10" s="94">
        <v>0</v>
      </c>
      <c r="E10" s="94">
        <v>8480.7308381214061</v>
      </c>
      <c r="F10" s="94">
        <v>0</v>
      </c>
      <c r="G10" s="95">
        <v>8480.7308381214061</v>
      </c>
      <c r="H10" s="98">
        <v>0</v>
      </c>
      <c r="I10" s="98">
        <v>0</v>
      </c>
      <c r="J10" s="98">
        <v>0</v>
      </c>
      <c r="K10" s="98">
        <v>0</v>
      </c>
      <c r="L10" s="99">
        <v>0</v>
      </c>
      <c r="M10" s="98">
        <f t="shared" si="1"/>
        <v>0</v>
      </c>
      <c r="N10" s="98">
        <f t="shared" si="2"/>
        <v>0</v>
      </c>
      <c r="O10" s="98">
        <f t="shared" si="3"/>
        <v>8480.7308381214061</v>
      </c>
      <c r="P10" s="98">
        <f t="shared" si="4"/>
        <v>0</v>
      </c>
      <c r="Q10" s="99">
        <f t="shared" si="5"/>
        <v>8480.7308381214061</v>
      </c>
    </row>
    <row r="11" spans="1:17" x14ac:dyDescent="0.25">
      <c r="A11" s="88">
        <v>501116</v>
      </c>
      <c r="B11" s="89" t="s">
        <v>2569</v>
      </c>
      <c r="C11" s="94">
        <v>0</v>
      </c>
      <c r="D11" s="94">
        <v>0</v>
      </c>
      <c r="E11" s="94">
        <v>73358.127467579499</v>
      </c>
      <c r="F11" s="94">
        <v>0</v>
      </c>
      <c r="G11" s="95">
        <v>73358.127467579499</v>
      </c>
      <c r="H11" s="98">
        <v>0</v>
      </c>
      <c r="I11" s="98">
        <v>0</v>
      </c>
      <c r="J11" s="98">
        <v>0</v>
      </c>
      <c r="K11" s="98">
        <v>0</v>
      </c>
      <c r="L11" s="99">
        <v>0</v>
      </c>
      <c r="M11" s="98">
        <f t="shared" si="1"/>
        <v>0</v>
      </c>
      <c r="N11" s="98">
        <f t="shared" si="2"/>
        <v>0</v>
      </c>
      <c r="O11" s="98">
        <f t="shared" si="3"/>
        <v>73358.127467579499</v>
      </c>
      <c r="P11" s="98">
        <f t="shared" si="4"/>
        <v>0</v>
      </c>
      <c r="Q11" s="99">
        <f t="shared" si="5"/>
        <v>73358.127467579499</v>
      </c>
    </row>
    <row r="12" spans="1:17" x14ac:dyDescent="0.25">
      <c r="A12" s="88" t="s">
        <v>22</v>
      </c>
      <c r="B12" s="89" t="s">
        <v>2570</v>
      </c>
      <c r="C12" s="94">
        <v>0</v>
      </c>
      <c r="D12" s="94">
        <v>0</v>
      </c>
      <c r="E12" s="94">
        <v>1909.856060559418</v>
      </c>
      <c r="F12" s="94">
        <v>0</v>
      </c>
      <c r="G12" s="95">
        <v>1909.856060559418</v>
      </c>
      <c r="H12" s="98">
        <v>0</v>
      </c>
      <c r="I12" s="98">
        <v>0</v>
      </c>
      <c r="J12" s="98">
        <v>1909.856060559418</v>
      </c>
      <c r="K12" s="98">
        <v>0</v>
      </c>
      <c r="L12" s="99">
        <v>1909.856060559418</v>
      </c>
      <c r="M12" s="98">
        <f t="shared" si="1"/>
        <v>0</v>
      </c>
      <c r="N12" s="98">
        <f t="shared" si="2"/>
        <v>0</v>
      </c>
      <c r="O12" s="98">
        <f t="shared" si="3"/>
        <v>0</v>
      </c>
      <c r="P12" s="98">
        <f t="shared" si="4"/>
        <v>0</v>
      </c>
      <c r="Q12" s="99">
        <f t="shared" si="5"/>
        <v>0</v>
      </c>
    </row>
    <row r="13" spans="1:17" x14ac:dyDescent="0.25">
      <c r="A13" s="88">
        <v>501231</v>
      </c>
      <c r="B13" s="89" t="s">
        <v>2571</v>
      </c>
      <c r="C13" s="94">
        <v>96033.041177192616</v>
      </c>
      <c r="D13" s="94">
        <v>0</v>
      </c>
      <c r="E13" s="94">
        <v>0</v>
      </c>
      <c r="F13" s="94">
        <v>0</v>
      </c>
      <c r="G13" s="95">
        <v>96033.041177192616</v>
      </c>
      <c r="H13" s="98">
        <v>86.032129879579117</v>
      </c>
      <c r="I13" s="98">
        <v>0</v>
      </c>
      <c r="J13" s="98">
        <v>0</v>
      </c>
      <c r="K13" s="98">
        <v>0</v>
      </c>
      <c r="L13" s="99">
        <v>86.032129879579117</v>
      </c>
      <c r="M13" s="98">
        <f t="shared" si="1"/>
        <v>95947.00904731304</v>
      </c>
      <c r="N13" s="98">
        <f t="shared" si="2"/>
        <v>0</v>
      </c>
      <c r="O13" s="98">
        <f t="shared" si="3"/>
        <v>0</v>
      </c>
      <c r="P13" s="98">
        <f t="shared" si="4"/>
        <v>0</v>
      </c>
      <c r="Q13" s="99">
        <f t="shared" si="5"/>
        <v>95947.00904731304</v>
      </c>
    </row>
    <row r="14" spans="1:17" x14ac:dyDescent="0.25">
      <c r="A14" s="88">
        <v>501137</v>
      </c>
      <c r="B14" s="89" t="s">
        <v>2572</v>
      </c>
      <c r="C14" s="94">
        <v>130101.75842711105</v>
      </c>
      <c r="D14" s="94">
        <v>0</v>
      </c>
      <c r="E14" s="94">
        <v>0</v>
      </c>
      <c r="F14" s="94">
        <v>0</v>
      </c>
      <c r="G14" s="95">
        <v>130101.75842711105</v>
      </c>
      <c r="H14" s="98">
        <v>48284.302789540845</v>
      </c>
      <c r="I14" s="98">
        <v>0</v>
      </c>
      <c r="J14" s="98">
        <v>0</v>
      </c>
      <c r="K14" s="98">
        <v>0</v>
      </c>
      <c r="L14" s="99">
        <v>48284.302789540845</v>
      </c>
      <c r="M14" s="98">
        <f t="shared" si="1"/>
        <v>81817.455637570209</v>
      </c>
      <c r="N14" s="98">
        <f t="shared" si="2"/>
        <v>0</v>
      </c>
      <c r="O14" s="98">
        <f t="shared" si="3"/>
        <v>0</v>
      </c>
      <c r="P14" s="98">
        <f t="shared" si="4"/>
        <v>0</v>
      </c>
      <c r="Q14" s="99">
        <f t="shared" si="5"/>
        <v>81817.455637570209</v>
      </c>
    </row>
    <row r="15" spans="1:17" x14ac:dyDescent="0.25">
      <c r="A15" s="88">
        <v>501131</v>
      </c>
      <c r="B15" s="89" t="s">
        <v>2573</v>
      </c>
      <c r="C15" s="94">
        <v>1318.0900820280622</v>
      </c>
      <c r="D15" s="94">
        <v>0</v>
      </c>
      <c r="E15" s="94">
        <v>0</v>
      </c>
      <c r="F15" s="94">
        <v>0</v>
      </c>
      <c r="G15" s="95">
        <v>1318.0900820280622</v>
      </c>
      <c r="H15" s="98">
        <v>462.09895813204412</v>
      </c>
      <c r="I15" s="98">
        <v>0</v>
      </c>
      <c r="J15" s="98">
        <v>0</v>
      </c>
      <c r="K15" s="98">
        <v>0</v>
      </c>
      <c r="L15" s="99">
        <v>462.09895813204412</v>
      </c>
      <c r="M15" s="98">
        <f t="shared" si="1"/>
        <v>855.99112389601805</v>
      </c>
      <c r="N15" s="98">
        <f t="shared" si="2"/>
        <v>0</v>
      </c>
      <c r="O15" s="98">
        <f t="shared" si="3"/>
        <v>0</v>
      </c>
      <c r="P15" s="98">
        <f t="shared" si="4"/>
        <v>0</v>
      </c>
      <c r="Q15" s="99">
        <f t="shared" si="5"/>
        <v>855.99112389601805</v>
      </c>
    </row>
    <row r="16" spans="1:17" x14ac:dyDescent="0.25">
      <c r="A16" s="88">
        <v>501114</v>
      </c>
      <c r="B16" s="89" t="s">
        <v>2573</v>
      </c>
      <c r="C16" s="94">
        <v>1127.6672277710861</v>
      </c>
      <c r="D16" s="94">
        <v>0</v>
      </c>
      <c r="E16" s="94">
        <v>0</v>
      </c>
      <c r="F16" s="94">
        <v>0</v>
      </c>
      <c r="G16" s="95">
        <v>1127.6672277710861</v>
      </c>
      <c r="H16" s="98">
        <v>0</v>
      </c>
      <c r="I16" s="98">
        <v>0</v>
      </c>
      <c r="J16" s="98">
        <v>0</v>
      </c>
      <c r="K16" s="98">
        <v>0</v>
      </c>
      <c r="L16" s="99">
        <v>0</v>
      </c>
      <c r="M16" s="98">
        <f t="shared" si="1"/>
        <v>1127.6672277710861</v>
      </c>
      <c r="N16" s="98">
        <f t="shared" si="2"/>
        <v>0</v>
      </c>
      <c r="O16" s="98">
        <f t="shared" si="3"/>
        <v>0</v>
      </c>
      <c r="P16" s="98">
        <f t="shared" si="4"/>
        <v>0</v>
      </c>
      <c r="Q16" s="99">
        <f t="shared" si="5"/>
        <v>1127.6672277710861</v>
      </c>
    </row>
    <row r="17" spans="1:17" x14ac:dyDescent="0.25">
      <c r="A17" s="88">
        <v>501109</v>
      </c>
      <c r="B17" s="89" t="s">
        <v>2574</v>
      </c>
      <c r="C17" s="94">
        <v>0</v>
      </c>
      <c r="D17" s="94">
        <v>0</v>
      </c>
      <c r="E17" s="94">
        <v>95933.238219998631</v>
      </c>
      <c r="F17" s="94">
        <v>0</v>
      </c>
      <c r="G17" s="95">
        <v>95933.238219998631</v>
      </c>
      <c r="H17" s="98">
        <v>0</v>
      </c>
      <c r="I17" s="98">
        <v>0</v>
      </c>
      <c r="J17" s="98">
        <v>0</v>
      </c>
      <c r="K17" s="98">
        <v>0</v>
      </c>
      <c r="L17" s="99">
        <v>0</v>
      </c>
      <c r="M17" s="98">
        <f t="shared" si="1"/>
        <v>0</v>
      </c>
      <c r="N17" s="98">
        <f t="shared" si="2"/>
        <v>0</v>
      </c>
      <c r="O17" s="98">
        <f t="shared" si="3"/>
        <v>95933.238219998631</v>
      </c>
      <c r="P17" s="98">
        <f t="shared" si="4"/>
        <v>0</v>
      </c>
      <c r="Q17" s="99">
        <f t="shared" si="5"/>
        <v>95933.238219998631</v>
      </c>
    </row>
    <row r="18" spans="1:17" x14ac:dyDescent="0.25">
      <c r="A18" s="88">
        <v>501108</v>
      </c>
      <c r="B18" s="89" t="s">
        <v>2574</v>
      </c>
      <c r="C18" s="94">
        <v>0</v>
      </c>
      <c r="D18" s="94">
        <v>0</v>
      </c>
      <c r="E18" s="94">
        <v>36336.207270690014</v>
      </c>
      <c r="F18" s="94">
        <v>0</v>
      </c>
      <c r="G18" s="95">
        <v>36336.207270690014</v>
      </c>
      <c r="H18" s="98">
        <v>0</v>
      </c>
      <c r="I18" s="98">
        <v>0</v>
      </c>
      <c r="J18" s="98">
        <v>0</v>
      </c>
      <c r="K18" s="98">
        <v>0</v>
      </c>
      <c r="L18" s="99">
        <v>0</v>
      </c>
      <c r="M18" s="98">
        <f t="shared" si="1"/>
        <v>0</v>
      </c>
      <c r="N18" s="98">
        <f t="shared" si="2"/>
        <v>0</v>
      </c>
      <c r="O18" s="98">
        <f t="shared" si="3"/>
        <v>36336.207270690014</v>
      </c>
      <c r="P18" s="98">
        <f t="shared" si="4"/>
        <v>0</v>
      </c>
      <c r="Q18" s="99">
        <f t="shared" si="5"/>
        <v>36336.207270690014</v>
      </c>
    </row>
    <row r="19" spans="1:17" x14ac:dyDescent="0.25">
      <c r="A19" s="88">
        <v>501107</v>
      </c>
      <c r="B19" s="89" t="s">
        <v>2574</v>
      </c>
      <c r="C19" s="94">
        <v>0</v>
      </c>
      <c r="D19" s="94">
        <v>0</v>
      </c>
      <c r="E19" s="94">
        <v>95115.36733609435</v>
      </c>
      <c r="F19" s="94">
        <v>0</v>
      </c>
      <c r="G19" s="95">
        <v>95115.36733609435</v>
      </c>
      <c r="H19" s="98">
        <v>0</v>
      </c>
      <c r="I19" s="98">
        <v>0</v>
      </c>
      <c r="J19" s="98">
        <v>0</v>
      </c>
      <c r="K19" s="98">
        <v>0</v>
      </c>
      <c r="L19" s="99">
        <v>0</v>
      </c>
      <c r="M19" s="98">
        <f t="shared" si="1"/>
        <v>0</v>
      </c>
      <c r="N19" s="98">
        <f t="shared" si="2"/>
        <v>0</v>
      </c>
      <c r="O19" s="98">
        <f t="shared" si="3"/>
        <v>95115.36733609435</v>
      </c>
      <c r="P19" s="98">
        <f t="shared" si="4"/>
        <v>0</v>
      </c>
      <c r="Q19" s="99">
        <f t="shared" si="5"/>
        <v>95115.36733609435</v>
      </c>
    </row>
    <row r="20" spans="1:17" x14ac:dyDescent="0.25">
      <c r="A20" s="88">
        <v>501106</v>
      </c>
      <c r="B20" s="89" t="s">
        <v>2574</v>
      </c>
      <c r="C20" s="94">
        <v>0</v>
      </c>
      <c r="D20" s="94">
        <v>0</v>
      </c>
      <c r="E20" s="94">
        <v>95649.723875038588</v>
      </c>
      <c r="F20" s="94">
        <v>0</v>
      </c>
      <c r="G20" s="95">
        <v>95649.723875038588</v>
      </c>
      <c r="H20" s="98">
        <v>0</v>
      </c>
      <c r="I20" s="98">
        <v>0</v>
      </c>
      <c r="J20" s="98">
        <v>0</v>
      </c>
      <c r="K20" s="98">
        <v>0</v>
      </c>
      <c r="L20" s="99">
        <v>0</v>
      </c>
      <c r="M20" s="98">
        <f t="shared" si="1"/>
        <v>0</v>
      </c>
      <c r="N20" s="98">
        <f t="shared" si="2"/>
        <v>0</v>
      </c>
      <c r="O20" s="98">
        <f t="shared" si="3"/>
        <v>95649.723875038588</v>
      </c>
      <c r="P20" s="98">
        <f t="shared" si="4"/>
        <v>0</v>
      </c>
      <c r="Q20" s="99">
        <f t="shared" si="5"/>
        <v>95649.723875038588</v>
      </c>
    </row>
    <row r="21" spans="1:17" x14ac:dyDescent="0.25">
      <c r="A21" s="88">
        <v>501035</v>
      </c>
      <c r="B21" s="89" t="s">
        <v>2575</v>
      </c>
      <c r="C21" s="94">
        <v>1366.8498391327482</v>
      </c>
      <c r="D21" s="94">
        <v>0</v>
      </c>
      <c r="E21" s="94">
        <v>0</v>
      </c>
      <c r="F21" s="94">
        <v>0</v>
      </c>
      <c r="G21" s="95">
        <v>1366.8498391327482</v>
      </c>
      <c r="H21" s="98">
        <v>1366.8498391327482</v>
      </c>
      <c r="I21" s="98">
        <v>0</v>
      </c>
      <c r="J21" s="98">
        <v>0</v>
      </c>
      <c r="K21" s="98">
        <v>0</v>
      </c>
      <c r="L21" s="99">
        <v>1366.8498391327482</v>
      </c>
      <c r="M21" s="98">
        <f t="shared" si="1"/>
        <v>0</v>
      </c>
      <c r="N21" s="98">
        <f t="shared" si="2"/>
        <v>0</v>
      </c>
      <c r="O21" s="98">
        <f t="shared" si="3"/>
        <v>0</v>
      </c>
      <c r="P21" s="98">
        <f t="shared" si="4"/>
        <v>0</v>
      </c>
      <c r="Q21" s="99">
        <f t="shared" si="5"/>
        <v>0</v>
      </c>
    </row>
    <row r="22" spans="1:17" x14ac:dyDescent="0.25">
      <c r="A22" s="88">
        <v>501156</v>
      </c>
      <c r="B22" s="89" t="s">
        <v>2576</v>
      </c>
      <c r="C22" s="94">
        <v>1711379.37275867</v>
      </c>
      <c r="D22" s="94">
        <v>0</v>
      </c>
      <c r="E22" s="94">
        <v>0</v>
      </c>
      <c r="F22" s="94">
        <v>0</v>
      </c>
      <c r="G22" s="95">
        <v>1711379.37275867</v>
      </c>
      <c r="H22" s="98">
        <v>1711379.37275867</v>
      </c>
      <c r="I22" s="98">
        <v>0</v>
      </c>
      <c r="J22" s="98">
        <v>0</v>
      </c>
      <c r="K22" s="98">
        <v>0</v>
      </c>
      <c r="L22" s="99">
        <v>1711379.37275867</v>
      </c>
      <c r="M22" s="98">
        <f t="shared" si="1"/>
        <v>0</v>
      </c>
      <c r="N22" s="98">
        <f t="shared" si="2"/>
        <v>0</v>
      </c>
      <c r="O22" s="98">
        <f t="shared" si="3"/>
        <v>0</v>
      </c>
      <c r="P22" s="98">
        <f t="shared" si="4"/>
        <v>0</v>
      </c>
      <c r="Q22" s="99">
        <f t="shared" si="5"/>
        <v>0</v>
      </c>
    </row>
    <row r="23" spans="1:17" x14ac:dyDescent="0.25">
      <c r="A23" s="88">
        <v>501086</v>
      </c>
      <c r="B23" s="89" t="s">
        <v>2576</v>
      </c>
      <c r="C23" s="94">
        <v>856682.69521407643</v>
      </c>
      <c r="D23" s="94">
        <v>0</v>
      </c>
      <c r="E23" s="94">
        <v>0</v>
      </c>
      <c r="F23" s="94">
        <v>0</v>
      </c>
      <c r="G23" s="95">
        <v>856682.69521407643</v>
      </c>
      <c r="H23" s="98">
        <v>856682.69521407643</v>
      </c>
      <c r="I23" s="98">
        <v>0</v>
      </c>
      <c r="J23" s="98">
        <v>0</v>
      </c>
      <c r="K23" s="98">
        <v>0</v>
      </c>
      <c r="L23" s="99">
        <v>856682.69521407643</v>
      </c>
      <c r="M23" s="98">
        <f t="shared" si="1"/>
        <v>0</v>
      </c>
      <c r="N23" s="98">
        <f t="shared" si="2"/>
        <v>0</v>
      </c>
      <c r="O23" s="98">
        <f t="shared" si="3"/>
        <v>0</v>
      </c>
      <c r="P23" s="98">
        <f t="shared" si="4"/>
        <v>0</v>
      </c>
      <c r="Q23" s="99">
        <f t="shared" si="5"/>
        <v>0</v>
      </c>
    </row>
    <row r="24" spans="1:17" x14ac:dyDescent="0.25">
      <c r="A24" s="88" t="s">
        <v>2577</v>
      </c>
      <c r="B24" s="89" t="s">
        <v>2578</v>
      </c>
      <c r="C24" s="94">
        <v>1805715.8537016923</v>
      </c>
      <c r="D24" s="94">
        <v>0</v>
      </c>
      <c r="E24" s="94">
        <v>0</v>
      </c>
      <c r="F24" s="94">
        <v>0</v>
      </c>
      <c r="G24" s="95">
        <v>1805715.8537016923</v>
      </c>
      <c r="H24" s="98">
        <v>1805715.8537016923</v>
      </c>
      <c r="I24" s="98">
        <v>0</v>
      </c>
      <c r="J24" s="98">
        <v>0</v>
      </c>
      <c r="K24" s="98">
        <v>0</v>
      </c>
      <c r="L24" s="99">
        <v>1805715.8537016923</v>
      </c>
      <c r="M24" s="98">
        <f t="shared" si="1"/>
        <v>0</v>
      </c>
      <c r="N24" s="98">
        <f t="shared" si="2"/>
        <v>0</v>
      </c>
      <c r="O24" s="98">
        <f t="shared" si="3"/>
        <v>0</v>
      </c>
      <c r="P24" s="98">
        <f t="shared" si="4"/>
        <v>0</v>
      </c>
      <c r="Q24" s="99">
        <f t="shared" si="5"/>
        <v>0</v>
      </c>
    </row>
    <row r="25" spans="1:17" x14ac:dyDescent="0.25">
      <c r="A25" s="88">
        <v>501159</v>
      </c>
      <c r="B25" s="89" t="s">
        <v>2579</v>
      </c>
      <c r="C25" s="94">
        <v>2788508.9358791597</v>
      </c>
      <c r="D25" s="94">
        <v>0</v>
      </c>
      <c r="E25" s="94">
        <v>0</v>
      </c>
      <c r="F25" s="94">
        <v>0</v>
      </c>
      <c r="G25" s="95">
        <v>2788508.9358791597</v>
      </c>
      <c r="H25" s="98">
        <v>0</v>
      </c>
      <c r="I25" s="98">
        <v>0</v>
      </c>
      <c r="J25" s="98">
        <v>0</v>
      </c>
      <c r="K25" s="98">
        <v>0</v>
      </c>
      <c r="L25" s="99">
        <v>0</v>
      </c>
      <c r="M25" s="98">
        <f t="shared" si="1"/>
        <v>2788508.9358791597</v>
      </c>
      <c r="N25" s="98">
        <f t="shared" si="2"/>
        <v>0</v>
      </c>
      <c r="O25" s="98">
        <f t="shared" si="3"/>
        <v>0</v>
      </c>
      <c r="P25" s="98">
        <f t="shared" si="4"/>
        <v>0</v>
      </c>
      <c r="Q25" s="99">
        <f t="shared" si="5"/>
        <v>2788508.9358791597</v>
      </c>
    </row>
    <row r="26" spans="1:17" x14ac:dyDescent="0.25">
      <c r="A26" s="88">
        <v>501100</v>
      </c>
      <c r="B26" s="89" t="s">
        <v>2579</v>
      </c>
      <c r="C26" s="94">
        <v>2082668.9103182289</v>
      </c>
      <c r="D26" s="94">
        <v>0</v>
      </c>
      <c r="E26" s="94">
        <v>0</v>
      </c>
      <c r="F26" s="94">
        <v>0</v>
      </c>
      <c r="G26" s="95">
        <v>2082668.9103182289</v>
      </c>
      <c r="H26" s="98">
        <v>0</v>
      </c>
      <c r="I26" s="98">
        <v>0</v>
      </c>
      <c r="J26" s="98">
        <v>0</v>
      </c>
      <c r="K26" s="98">
        <v>0</v>
      </c>
      <c r="L26" s="99">
        <v>0</v>
      </c>
      <c r="M26" s="98">
        <f t="shared" si="1"/>
        <v>2082668.9103182289</v>
      </c>
      <c r="N26" s="98">
        <f t="shared" si="2"/>
        <v>0</v>
      </c>
      <c r="O26" s="98">
        <f t="shared" si="3"/>
        <v>0</v>
      </c>
      <c r="P26" s="98">
        <f t="shared" si="4"/>
        <v>0</v>
      </c>
      <c r="Q26" s="99">
        <f t="shared" si="5"/>
        <v>2082668.9103182289</v>
      </c>
    </row>
    <row r="27" spans="1:17" x14ac:dyDescent="0.25">
      <c r="A27" s="88">
        <v>501010</v>
      </c>
      <c r="B27" s="89" t="s">
        <v>2580</v>
      </c>
      <c r="C27" s="94">
        <v>0</v>
      </c>
      <c r="D27" s="94">
        <v>0</v>
      </c>
      <c r="E27" s="94">
        <v>709764.56977798382</v>
      </c>
      <c r="F27" s="94">
        <v>0</v>
      </c>
      <c r="G27" s="95">
        <v>709764.56977798382</v>
      </c>
      <c r="H27" s="98">
        <v>0</v>
      </c>
      <c r="I27" s="98">
        <v>0</v>
      </c>
      <c r="J27" s="98">
        <v>0</v>
      </c>
      <c r="K27" s="98">
        <v>0</v>
      </c>
      <c r="L27" s="99">
        <v>0</v>
      </c>
      <c r="M27" s="98">
        <f t="shared" si="1"/>
        <v>0</v>
      </c>
      <c r="N27" s="98">
        <f t="shared" si="2"/>
        <v>0</v>
      </c>
      <c r="O27" s="98">
        <f t="shared" si="3"/>
        <v>709764.56977798382</v>
      </c>
      <c r="P27" s="98">
        <f t="shared" si="4"/>
        <v>0</v>
      </c>
      <c r="Q27" s="99">
        <f t="shared" si="5"/>
        <v>709764.56977798382</v>
      </c>
    </row>
    <row r="28" spans="1:17" x14ac:dyDescent="0.25">
      <c r="A28" s="88">
        <v>501142</v>
      </c>
      <c r="B28" s="89" t="s">
        <v>2581</v>
      </c>
      <c r="C28" s="94">
        <v>0</v>
      </c>
      <c r="D28" s="94">
        <v>0</v>
      </c>
      <c r="E28" s="94">
        <v>1680.0843668643683</v>
      </c>
      <c r="F28" s="94">
        <v>0</v>
      </c>
      <c r="G28" s="95">
        <v>1680.0843668643683</v>
      </c>
      <c r="H28" s="98">
        <v>0</v>
      </c>
      <c r="I28" s="98">
        <v>0</v>
      </c>
      <c r="J28" s="98">
        <v>1069.0069604914993</v>
      </c>
      <c r="K28" s="98">
        <v>0</v>
      </c>
      <c r="L28" s="99">
        <v>1069.0069604914993</v>
      </c>
      <c r="M28" s="98">
        <f t="shared" si="1"/>
        <v>0</v>
      </c>
      <c r="N28" s="98">
        <f t="shared" si="2"/>
        <v>0</v>
      </c>
      <c r="O28" s="98">
        <f t="shared" si="3"/>
        <v>611.07740637286906</v>
      </c>
      <c r="P28" s="98">
        <f t="shared" si="4"/>
        <v>0</v>
      </c>
      <c r="Q28" s="99">
        <f t="shared" si="5"/>
        <v>611.07740637286906</v>
      </c>
    </row>
    <row r="29" spans="1:17" x14ac:dyDescent="0.25">
      <c r="A29" s="88">
        <v>501234</v>
      </c>
      <c r="B29" s="89" t="s">
        <v>2582</v>
      </c>
      <c r="C29" s="94">
        <v>1098.5791044930011</v>
      </c>
      <c r="D29" s="94">
        <v>0</v>
      </c>
      <c r="E29" s="94">
        <v>0</v>
      </c>
      <c r="F29" s="94">
        <v>0</v>
      </c>
      <c r="G29" s="95">
        <v>1098.5791044930011</v>
      </c>
      <c r="H29" s="98">
        <v>427.83382582729638</v>
      </c>
      <c r="I29" s="98">
        <v>0</v>
      </c>
      <c r="J29" s="98">
        <v>0</v>
      </c>
      <c r="K29" s="98">
        <v>0</v>
      </c>
      <c r="L29" s="99">
        <v>427.83382582729638</v>
      </c>
      <c r="M29" s="98">
        <f t="shared" si="1"/>
        <v>670.74527866570475</v>
      </c>
      <c r="N29" s="98">
        <f t="shared" si="2"/>
        <v>0</v>
      </c>
      <c r="O29" s="98">
        <f t="shared" si="3"/>
        <v>0</v>
      </c>
      <c r="P29" s="98">
        <f t="shared" si="4"/>
        <v>0</v>
      </c>
      <c r="Q29" s="99">
        <f t="shared" si="5"/>
        <v>670.74527866570475</v>
      </c>
    </row>
    <row r="30" spans="1:17" x14ac:dyDescent="0.25">
      <c r="A30" s="88">
        <v>501233</v>
      </c>
      <c r="B30" s="89" t="s">
        <v>2582</v>
      </c>
      <c r="C30" s="94">
        <v>3489.8382879587957</v>
      </c>
      <c r="D30" s="94">
        <v>0</v>
      </c>
      <c r="E30" s="94">
        <v>0</v>
      </c>
      <c r="F30" s="94">
        <v>0</v>
      </c>
      <c r="G30" s="95">
        <v>3489.8382879587957</v>
      </c>
      <c r="H30" s="98">
        <v>208.66125900350809</v>
      </c>
      <c r="I30" s="98">
        <v>0</v>
      </c>
      <c r="J30" s="98">
        <v>0</v>
      </c>
      <c r="K30" s="98">
        <v>0</v>
      </c>
      <c r="L30" s="99">
        <v>208.66125900350809</v>
      </c>
      <c r="M30" s="98">
        <f t="shared" si="1"/>
        <v>3281.1770289552878</v>
      </c>
      <c r="N30" s="98">
        <f t="shared" si="2"/>
        <v>0</v>
      </c>
      <c r="O30" s="98">
        <f t="shared" si="3"/>
        <v>0</v>
      </c>
      <c r="P30" s="98">
        <f t="shared" si="4"/>
        <v>0</v>
      </c>
      <c r="Q30" s="99">
        <f t="shared" si="5"/>
        <v>3281.1770289552878</v>
      </c>
    </row>
    <row r="31" spans="1:17" x14ac:dyDescent="0.25">
      <c r="A31" s="88">
        <v>501219</v>
      </c>
      <c r="B31" s="89" t="s">
        <v>2583</v>
      </c>
      <c r="C31" s="94">
        <v>4052851.9478240125</v>
      </c>
      <c r="D31" s="94">
        <v>0</v>
      </c>
      <c r="E31" s="94">
        <v>0</v>
      </c>
      <c r="F31" s="94">
        <v>0</v>
      </c>
      <c r="G31" s="95">
        <v>4052851.9478240125</v>
      </c>
      <c r="H31" s="98">
        <v>75038.145821564103</v>
      </c>
      <c r="I31" s="98">
        <v>0</v>
      </c>
      <c r="J31" s="98">
        <v>0</v>
      </c>
      <c r="K31" s="98">
        <v>0</v>
      </c>
      <c r="L31" s="99">
        <v>75038.145821564103</v>
      </c>
      <c r="M31" s="98">
        <f t="shared" si="1"/>
        <v>3977813.8020024486</v>
      </c>
      <c r="N31" s="98">
        <f t="shared" si="2"/>
        <v>0</v>
      </c>
      <c r="O31" s="98">
        <f t="shared" si="3"/>
        <v>0</v>
      </c>
      <c r="P31" s="98">
        <f t="shared" si="4"/>
        <v>0</v>
      </c>
      <c r="Q31" s="99">
        <f t="shared" si="5"/>
        <v>3977813.8020024486</v>
      </c>
    </row>
    <row r="32" spans="1:17" x14ac:dyDescent="0.25">
      <c r="A32" s="88">
        <v>501222</v>
      </c>
      <c r="B32" s="89" t="s">
        <v>2583</v>
      </c>
      <c r="C32" s="94">
        <v>1140895.2219812854</v>
      </c>
      <c r="D32" s="94">
        <v>0</v>
      </c>
      <c r="E32" s="94">
        <v>0</v>
      </c>
      <c r="F32" s="94">
        <v>0</v>
      </c>
      <c r="G32" s="95">
        <v>1140895.2219812854</v>
      </c>
      <c r="H32" s="98">
        <v>359.98722011706155</v>
      </c>
      <c r="I32" s="98">
        <v>0</v>
      </c>
      <c r="J32" s="98">
        <v>0</v>
      </c>
      <c r="K32" s="98">
        <v>0</v>
      </c>
      <c r="L32" s="99">
        <v>359.98722011706155</v>
      </c>
      <c r="M32" s="98">
        <f t="shared" si="1"/>
        <v>1140535.2347611682</v>
      </c>
      <c r="N32" s="98">
        <f t="shared" si="2"/>
        <v>0</v>
      </c>
      <c r="O32" s="98">
        <f t="shared" si="3"/>
        <v>0</v>
      </c>
      <c r="P32" s="98">
        <f t="shared" si="4"/>
        <v>0</v>
      </c>
      <c r="Q32" s="99">
        <f t="shared" si="5"/>
        <v>1140535.2347611682</v>
      </c>
    </row>
    <row r="33" spans="1:17" x14ac:dyDescent="0.25">
      <c r="A33" s="88">
        <v>501112</v>
      </c>
      <c r="B33" s="89" t="s">
        <v>2584</v>
      </c>
      <c r="C33" s="94">
        <v>180444.14478621539</v>
      </c>
      <c r="D33" s="94">
        <v>0</v>
      </c>
      <c r="E33" s="94">
        <v>0</v>
      </c>
      <c r="F33" s="94">
        <v>0</v>
      </c>
      <c r="G33" s="95">
        <v>180444.14478621539</v>
      </c>
      <c r="H33" s="98">
        <v>180444.14478621539</v>
      </c>
      <c r="I33" s="98">
        <v>0</v>
      </c>
      <c r="J33" s="98">
        <v>0</v>
      </c>
      <c r="K33" s="98">
        <v>0</v>
      </c>
      <c r="L33" s="99">
        <v>180444.14478621539</v>
      </c>
      <c r="M33" s="98">
        <f t="shared" si="1"/>
        <v>0</v>
      </c>
      <c r="N33" s="98">
        <f t="shared" si="2"/>
        <v>0</v>
      </c>
      <c r="O33" s="98">
        <f t="shared" si="3"/>
        <v>0</v>
      </c>
      <c r="P33" s="98">
        <f t="shared" si="4"/>
        <v>0</v>
      </c>
      <c r="Q33" s="99">
        <f t="shared" si="5"/>
        <v>0</v>
      </c>
    </row>
    <row r="34" spans="1:17" x14ac:dyDescent="0.25">
      <c r="A34" s="88">
        <v>501232</v>
      </c>
      <c r="B34" s="89" t="s">
        <v>2585</v>
      </c>
      <c r="C34" s="94">
        <v>344097.9274119105</v>
      </c>
      <c r="D34" s="94">
        <v>0</v>
      </c>
      <c r="E34" s="94">
        <v>0</v>
      </c>
      <c r="F34" s="94">
        <v>0</v>
      </c>
      <c r="G34" s="95">
        <v>344097.9274119105</v>
      </c>
      <c r="H34" s="98">
        <v>3753.6935089503686</v>
      </c>
      <c r="I34" s="98">
        <v>0</v>
      </c>
      <c r="J34" s="98">
        <v>0</v>
      </c>
      <c r="K34" s="98">
        <v>0</v>
      </c>
      <c r="L34" s="99">
        <v>3753.6935089503686</v>
      </c>
      <c r="M34" s="98">
        <f t="shared" si="1"/>
        <v>340344.23390296014</v>
      </c>
      <c r="N34" s="98">
        <f t="shared" si="2"/>
        <v>0</v>
      </c>
      <c r="O34" s="98">
        <f t="shared" si="3"/>
        <v>0</v>
      </c>
      <c r="P34" s="98">
        <f t="shared" si="4"/>
        <v>0</v>
      </c>
      <c r="Q34" s="99">
        <f t="shared" si="5"/>
        <v>340344.23390296014</v>
      </c>
    </row>
    <row r="35" spans="1:17" x14ac:dyDescent="0.25">
      <c r="A35" s="88">
        <v>501242</v>
      </c>
      <c r="B35" s="89" t="s">
        <v>2586</v>
      </c>
      <c r="C35" s="94">
        <v>416383.49707831471</v>
      </c>
      <c r="D35" s="94">
        <v>0</v>
      </c>
      <c r="E35" s="94">
        <v>0</v>
      </c>
      <c r="F35" s="94">
        <v>0</v>
      </c>
      <c r="G35" s="95">
        <v>416383.49707831471</v>
      </c>
      <c r="H35" s="98">
        <v>385546.14265602129</v>
      </c>
      <c r="I35" s="98">
        <v>0</v>
      </c>
      <c r="J35" s="98">
        <v>0</v>
      </c>
      <c r="K35" s="98">
        <v>0</v>
      </c>
      <c r="L35" s="99">
        <v>385546.14265602129</v>
      </c>
      <c r="M35" s="98">
        <f t="shared" si="1"/>
        <v>30837.354422293429</v>
      </c>
      <c r="N35" s="98">
        <f t="shared" si="2"/>
        <v>0</v>
      </c>
      <c r="O35" s="98">
        <f t="shared" si="3"/>
        <v>0</v>
      </c>
      <c r="P35" s="98">
        <f t="shared" si="4"/>
        <v>0</v>
      </c>
      <c r="Q35" s="99">
        <f t="shared" si="5"/>
        <v>30837.354422293429</v>
      </c>
    </row>
    <row r="36" spans="1:17" x14ac:dyDescent="0.25">
      <c r="A36" s="88">
        <v>501208</v>
      </c>
      <c r="B36" s="89" t="s">
        <v>2586</v>
      </c>
      <c r="C36" s="94">
        <v>309922.2883184721</v>
      </c>
      <c r="D36" s="94">
        <v>0</v>
      </c>
      <c r="E36" s="94">
        <v>0</v>
      </c>
      <c r="F36" s="94">
        <v>0</v>
      </c>
      <c r="G36" s="95">
        <v>309922.2883184721</v>
      </c>
      <c r="H36" s="98">
        <v>27874.76233847507</v>
      </c>
      <c r="I36" s="98">
        <v>0</v>
      </c>
      <c r="J36" s="98">
        <v>0</v>
      </c>
      <c r="K36" s="98">
        <v>0</v>
      </c>
      <c r="L36" s="99">
        <v>27874.76233847507</v>
      </c>
      <c r="M36" s="98">
        <f t="shared" si="1"/>
        <v>282047.52597999701</v>
      </c>
      <c r="N36" s="98">
        <f t="shared" si="2"/>
        <v>0</v>
      </c>
      <c r="O36" s="98">
        <f t="shared" si="3"/>
        <v>0</v>
      </c>
      <c r="P36" s="98">
        <f t="shared" si="4"/>
        <v>0</v>
      </c>
      <c r="Q36" s="99">
        <f t="shared" si="5"/>
        <v>282047.52597999701</v>
      </c>
    </row>
    <row r="37" spans="1:17" x14ac:dyDescent="0.25">
      <c r="A37" s="88">
        <v>501181</v>
      </c>
      <c r="B37" s="89" t="s">
        <v>2586</v>
      </c>
      <c r="C37" s="94">
        <v>249858.11117094159</v>
      </c>
      <c r="D37" s="94">
        <v>0</v>
      </c>
      <c r="E37" s="94">
        <v>0</v>
      </c>
      <c r="F37" s="94">
        <v>0</v>
      </c>
      <c r="G37" s="95">
        <v>249858.11117094159</v>
      </c>
      <c r="H37" s="98">
        <v>149056.57471951496</v>
      </c>
      <c r="I37" s="98">
        <v>0</v>
      </c>
      <c r="J37" s="98">
        <v>0</v>
      </c>
      <c r="K37" s="98">
        <v>0</v>
      </c>
      <c r="L37" s="99">
        <v>149056.57471951496</v>
      </c>
      <c r="M37" s="98">
        <f t="shared" si="1"/>
        <v>100801.53645142663</v>
      </c>
      <c r="N37" s="98">
        <f t="shared" si="2"/>
        <v>0</v>
      </c>
      <c r="O37" s="98">
        <f t="shared" si="3"/>
        <v>0</v>
      </c>
      <c r="P37" s="98">
        <f t="shared" si="4"/>
        <v>0</v>
      </c>
      <c r="Q37" s="99">
        <f t="shared" si="5"/>
        <v>100801.53645142663</v>
      </c>
    </row>
    <row r="38" spans="1:17" x14ac:dyDescent="0.25">
      <c r="A38" s="88">
        <v>500784</v>
      </c>
      <c r="B38" s="89" t="s">
        <v>2587</v>
      </c>
      <c r="C38" s="94">
        <v>0</v>
      </c>
      <c r="D38" s="94">
        <v>0</v>
      </c>
      <c r="E38" s="94">
        <v>11741563.122932553</v>
      </c>
      <c r="F38" s="94">
        <v>0</v>
      </c>
      <c r="G38" s="95">
        <v>11741563.122932553</v>
      </c>
      <c r="H38" s="98">
        <v>0</v>
      </c>
      <c r="I38" s="98">
        <v>0</v>
      </c>
      <c r="J38" s="98">
        <v>0</v>
      </c>
      <c r="K38" s="98">
        <v>0</v>
      </c>
      <c r="L38" s="99">
        <v>0</v>
      </c>
      <c r="M38" s="98">
        <f t="shared" si="1"/>
        <v>0</v>
      </c>
      <c r="N38" s="98">
        <f t="shared" si="2"/>
        <v>0</v>
      </c>
      <c r="O38" s="98">
        <f t="shared" si="3"/>
        <v>11741563.122932553</v>
      </c>
      <c r="P38" s="98">
        <f t="shared" si="4"/>
        <v>0</v>
      </c>
      <c r="Q38" s="99">
        <f t="shared" si="5"/>
        <v>11741563.122932553</v>
      </c>
    </row>
    <row r="39" spans="1:17" x14ac:dyDescent="0.25">
      <c r="A39" s="88">
        <v>501147</v>
      </c>
      <c r="B39" s="89" t="s">
        <v>2588</v>
      </c>
      <c r="C39" s="94">
        <v>182214.32119949622</v>
      </c>
      <c r="D39" s="94">
        <v>0</v>
      </c>
      <c r="E39" s="94">
        <v>0</v>
      </c>
      <c r="F39" s="94">
        <v>0</v>
      </c>
      <c r="G39" s="95">
        <v>182214.32119949622</v>
      </c>
      <c r="H39" s="98">
        <v>9387.7971776719096</v>
      </c>
      <c r="I39" s="98">
        <v>0</v>
      </c>
      <c r="J39" s="98">
        <v>0</v>
      </c>
      <c r="K39" s="98">
        <v>0</v>
      </c>
      <c r="L39" s="99">
        <v>9387.7971776719096</v>
      </c>
      <c r="M39" s="98">
        <f t="shared" si="1"/>
        <v>172826.5240218243</v>
      </c>
      <c r="N39" s="98">
        <f t="shared" si="2"/>
        <v>0</v>
      </c>
      <c r="O39" s="98">
        <f t="shared" si="3"/>
        <v>0</v>
      </c>
      <c r="P39" s="98">
        <f t="shared" si="4"/>
        <v>0</v>
      </c>
      <c r="Q39" s="99">
        <f t="shared" si="5"/>
        <v>172826.5240218243</v>
      </c>
    </row>
    <row r="40" spans="1:17" x14ac:dyDescent="0.25">
      <c r="A40" s="88">
        <v>501149</v>
      </c>
      <c r="B40" s="89" t="s">
        <v>2589</v>
      </c>
      <c r="C40" s="94">
        <v>1683.42385254132</v>
      </c>
      <c r="D40" s="94">
        <v>0</v>
      </c>
      <c r="E40" s="94">
        <v>0</v>
      </c>
      <c r="F40" s="94">
        <v>0</v>
      </c>
      <c r="G40" s="95">
        <v>1683.42385254132</v>
      </c>
      <c r="H40" s="98">
        <v>1007.2213227149821</v>
      </c>
      <c r="I40" s="98">
        <v>0</v>
      </c>
      <c r="J40" s="98">
        <v>0</v>
      </c>
      <c r="K40" s="98">
        <v>0</v>
      </c>
      <c r="L40" s="99">
        <v>1007.2213227149821</v>
      </c>
      <c r="M40" s="98">
        <f t="shared" si="1"/>
        <v>676.20252982633792</v>
      </c>
      <c r="N40" s="98">
        <f t="shared" si="2"/>
        <v>0</v>
      </c>
      <c r="O40" s="98">
        <f t="shared" si="3"/>
        <v>0</v>
      </c>
      <c r="P40" s="98">
        <f t="shared" si="4"/>
        <v>0</v>
      </c>
      <c r="Q40" s="99">
        <f t="shared" si="5"/>
        <v>676.20252982633792</v>
      </c>
    </row>
    <row r="41" spans="1:17" x14ac:dyDescent="0.25">
      <c r="A41" s="88">
        <v>501141</v>
      </c>
      <c r="B41" s="89" t="s">
        <v>2589</v>
      </c>
      <c r="C41" s="94">
        <v>1293.0049822211911</v>
      </c>
      <c r="D41" s="94">
        <v>0</v>
      </c>
      <c r="E41" s="94">
        <v>0</v>
      </c>
      <c r="F41" s="94">
        <v>0</v>
      </c>
      <c r="G41" s="95">
        <v>1293.0049822211911</v>
      </c>
      <c r="H41" s="98">
        <v>0</v>
      </c>
      <c r="I41" s="98">
        <v>0</v>
      </c>
      <c r="J41" s="98">
        <v>0</v>
      </c>
      <c r="K41" s="98">
        <v>0</v>
      </c>
      <c r="L41" s="99">
        <v>0</v>
      </c>
      <c r="M41" s="98">
        <f t="shared" si="1"/>
        <v>1293.0049822211911</v>
      </c>
      <c r="N41" s="98">
        <f t="shared" si="2"/>
        <v>0</v>
      </c>
      <c r="O41" s="98">
        <f t="shared" si="3"/>
        <v>0</v>
      </c>
      <c r="P41" s="98">
        <f t="shared" si="4"/>
        <v>0</v>
      </c>
      <c r="Q41" s="99">
        <f t="shared" si="5"/>
        <v>1293.0049822211911</v>
      </c>
    </row>
    <row r="42" spans="1:17" x14ac:dyDescent="0.25">
      <c r="A42" s="88">
        <v>501190</v>
      </c>
      <c r="B42" s="89" t="s">
        <v>2590</v>
      </c>
      <c r="C42" s="94">
        <v>898269.63619503181</v>
      </c>
      <c r="D42" s="94">
        <v>0</v>
      </c>
      <c r="E42" s="94">
        <v>0</v>
      </c>
      <c r="F42" s="94">
        <v>0</v>
      </c>
      <c r="G42" s="95">
        <v>898269.63619503181</v>
      </c>
      <c r="H42" s="98">
        <v>247281.41266372512</v>
      </c>
      <c r="I42" s="98">
        <v>0</v>
      </c>
      <c r="J42" s="98">
        <v>0</v>
      </c>
      <c r="K42" s="98">
        <v>0</v>
      </c>
      <c r="L42" s="99">
        <v>247281.41266372512</v>
      </c>
      <c r="M42" s="98">
        <f t="shared" si="1"/>
        <v>650988.22353130672</v>
      </c>
      <c r="N42" s="98">
        <f t="shared" si="2"/>
        <v>0</v>
      </c>
      <c r="O42" s="98">
        <f t="shared" si="3"/>
        <v>0</v>
      </c>
      <c r="P42" s="98">
        <f t="shared" si="4"/>
        <v>0</v>
      </c>
      <c r="Q42" s="99">
        <f t="shared" si="5"/>
        <v>650988.22353130672</v>
      </c>
    </row>
    <row r="43" spans="1:17" x14ac:dyDescent="0.25">
      <c r="A43" s="88">
        <v>501171</v>
      </c>
      <c r="B43" s="89" t="s">
        <v>2590</v>
      </c>
      <c r="C43" s="94">
        <v>350882.05542632187</v>
      </c>
      <c r="D43" s="94">
        <v>0</v>
      </c>
      <c r="E43" s="94">
        <v>0</v>
      </c>
      <c r="F43" s="94">
        <v>0</v>
      </c>
      <c r="G43" s="95">
        <v>350882.05542632187</v>
      </c>
      <c r="H43" s="98">
        <v>0</v>
      </c>
      <c r="I43" s="98">
        <v>0</v>
      </c>
      <c r="J43" s="98">
        <v>0</v>
      </c>
      <c r="K43" s="98">
        <v>0</v>
      </c>
      <c r="L43" s="99">
        <v>0</v>
      </c>
      <c r="M43" s="98">
        <f t="shared" si="1"/>
        <v>350882.05542632187</v>
      </c>
      <c r="N43" s="98">
        <f t="shared" si="2"/>
        <v>0</v>
      </c>
      <c r="O43" s="98">
        <f t="shared" si="3"/>
        <v>0</v>
      </c>
      <c r="P43" s="98">
        <f t="shared" si="4"/>
        <v>0</v>
      </c>
      <c r="Q43" s="99">
        <f t="shared" si="5"/>
        <v>350882.05542632187</v>
      </c>
    </row>
    <row r="44" spans="1:17" x14ac:dyDescent="0.25">
      <c r="A44" s="88" t="s">
        <v>163</v>
      </c>
      <c r="B44" s="89" t="s">
        <v>2591</v>
      </c>
      <c r="C44" s="94">
        <v>0</v>
      </c>
      <c r="D44" s="94">
        <v>0</v>
      </c>
      <c r="E44" s="94">
        <v>1085.1011192567084</v>
      </c>
      <c r="F44" s="94">
        <v>0</v>
      </c>
      <c r="G44" s="95">
        <v>1085.1011192567084</v>
      </c>
      <c r="H44" s="98">
        <v>0</v>
      </c>
      <c r="I44" s="98">
        <v>0</v>
      </c>
      <c r="J44" s="98">
        <v>1085.1011192567084</v>
      </c>
      <c r="K44" s="98">
        <v>0</v>
      </c>
      <c r="L44" s="99">
        <v>1085.1011192567084</v>
      </c>
      <c r="M44" s="98">
        <f t="shared" si="1"/>
        <v>0</v>
      </c>
      <c r="N44" s="98">
        <f t="shared" si="2"/>
        <v>0</v>
      </c>
      <c r="O44" s="98">
        <f t="shared" si="3"/>
        <v>0</v>
      </c>
      <c r="P44" s="98">
        <f t="shared" si="4"/>
        <v>0</v>
      </c>
      <c r="Q44" s="99">
        <f t="shared" si="5"/>
        <v>0</v>
      </c>
    </row>
    <row r="45" spans="1:17" x14ac:dyDescent="0.25">
      <c r="A45" s="88">
        <v>501130</v>
      </c>
      <c r="B45" s="89" t="s">
        <v>2591</v>
      </c>
      <c r="C45" s="94">
        <v>0</v>
      </c>
      <c r="D45" s="94">
        <v>0</v>
      </c>
      <c r="E45" s="94">
        <v>2104.1885479070706</v>
      </c>
      <c r="F45" s="94">
        <v>0</v>
      </c>
      <c r="G45" s="95">
        <v>2104.1885479070706</v>
      </c>
      <c r="H45" s="98">
        <v>0</v>
      </c>
      <c r="I45" s="98">
        <v>0</v>
      </c>
      <c r="J45" s="98">
        <v>0</v>
      </c>
      <c r="K45" s="98">
        <v>0</v>
      </c>
      <c r="L45" s="99">
        <v>0</v>
      </c>
      <c r="M45" s="98">
        <f t="shared" si="1"/>
        <v>0</v>
      </c>
      <c r="N45" s="98">
        <f t="shared" si="2"/>
        <v>0</v>
      </c>
      <c r="O45" s="98">
        <f t="shared" si="3"/>
        <v>2104.1885479070706</v>
      </c>
      <c r="P45" s="98">
        <f t="shared" si="4"/>
        <v>0</v>
      </c>
      <c r="Q45" s="99">
        <f t="shared" si="5"/>
        <v>2104.1885479070706</v>
      </c>
    </row>
    <row r="46" spans="1:17" x14ac:dyDescent="0.25">
      <c r="A46" s="88" t="s">
        <v>2592</v>
      </c>
      <c r="B46" s="89" t="s">
        <v>2591</v>
      </c>
      <c r="C46" s="94">
        <v>0</v>
      </c>
      <c r="D46" s="94">
        <v>0</v>
      </c>
      <c r="E46" s="94">
        <v>1085.1011192567084</v>
      </c>
      <c r="F46" s="94">
        <v>0</v>
      </c>
      <c r="G46" s="95">
        <v>1085.1011192567084</v>
      </c>
      <c r="H46" s="98">
        <v>0</v>
      </c>
      <c r="I46" s="98">
        <v>0</v>
      </c>
      <c r="J46" s="98">
        <v>1085.1011192567084</v>
      </c>
      <c r="K46" s="98">
        <v>0</v>
      </c>
      <c r="L46" s="99">
        <v>1085.1011192567084</v>
      </c>
      <c r="M46" s="98">
        <f t="shared" si="1"/>
        <v>0</v>
      </c>
      <c r="N46" s="98">
        <f t="shared" si="2"/>
        <v>0</v>
      </c>
      <c r="O46" s="98">
        <f t="shared" si="3"/>
        <v>0</v>
      </c>
      <c r="P46" s="98">
        <f t="shared" si="4"/>
        <v>0</v>
      </c>
      <c r="Q46" s="99">
        <f t="shared" si="5"/>
        <v>0</v>
      </c>
    </row>
    <row r="47" spans="1:17" x14ac:dyDescent="0.25">
      <c r="A47" s="88" t="s">
        <v>2593</v>
      </c>
      <c r="B47" s="89" t="s">
        <v>2591</v>
      </c>
      <c r="C47" s="94">
        <v>0</v>
      </c>
      <c r="D47" s="94">
        <v>0</v>
      </c>
      <c r="E47" s="94">
        <v>1085.1011192567084</v>
      </c>
      <c r="F47" s="94">
        <v>0</v>
      </c>
      <c r="G47" s="95">
        <v>1085.1011192567084</v>
      </c>
      <c r="H47" s="98">
        <v>0</v>
      </c>
      <c r="I47" s="98">
        <v>0</v>
      </c>
      <c r="J47" s="98">
        <v>1085.1011192567084</v>
      </c>
      <c r="K47" s="98">
        <v>0</v>
      </c>
      <c r="L47" s="99">
        <v>1085.1011192567084</v>
      </c>
      <c r="M47" s="98">
        <f t="shared" si="1"/>
        <v>0</v>
      </c>
      <c r="N47" s="98">
        <f t="shared" si="2"/>
        <v>0</v>
      </c>
      <c r="O47" s="98">
        <f t="shared" si="3"/>
        <v>0</v>
      </c>
      <c r="P47" s="98">
        <f t="shared" si="4"/>
        <v>0</v>
      </c>
      <c r="Q47" s="99">
        <f t="shared" si="5"/>
        <v>0</v>
      </c>
    </row>
    <row r="48" spans="1:17" x14ac:dyDescent="0.25">
      <c r="A48" s="88">
        <v>501128</v>
      </c>
      <c r="B48" s="89" t="s">
        <v>2594</v>
      </c>
      <c r="C48" s="94">
        <v>533402.16203915305</v>
      </c>
      <c r="D48" s="94">
        <v>0</v>
      </c>
      <c r="E48" s="94">
        <v>0</v>
      </c>
      <c r="F48" s="94">
        <v>0</v>
      </c>
      <c r="G48" s="95">
        <v>533402.16203915305</v>
      </c>
      <c r="H48" s="98">
        <v>103390.64988636201</v>
      </c>
      <c r="I48" s="98">
        <v>0</v>
      </c>
      <c r="J48" s="98">
        <v>0</v>
      </c>
      <c r="K48" s="98">
        <v>0</v>
      </c>
      <c r="L48" s="99">
        <v>103390.64988636201</v>
      </c>
      <c r="M48" s="98">
        <f t="shared" si="1"/>
        <v>430011.51215279102</v>
      </c>
      <c r="N48" s="98">
        <f t="shared" si="2"/>
        <v>0</v>
      </c>
      <c r="O48" s="98">
        <f t="shared" si="3"/>
        <v>0</v>
      </c>
      <c r="P48" s="98">
        <f t="shared" si="4"/>
        <v>0</v>
      </c>
      <c r="Q48" s="99">
        <f t="shared" si="5"/>
        <v>430011.51215279102</v>
      </c>
    </row>
    <row r="49" spans="1:17" x14ac:dyDescent="0.25">
      <c r="A49" s="88">
        <v>501210</v>
      </c>
      <c r="B49" s="89" t="s">
        <v>2595</v>
      </c>
      <c r="C49" s="94">
        <v>1376834.6073883192</v>
      </c>
      <c r="D49" s="94">
        <v>0</v>
      </c>
      <c r="E49" s="94">
        <v>0</v>
      </c>
      <c r="F49" s="94">
        <v>0</v>
      </c>
      <c r="G49" s="95">
        <v>1376834.6073883192</v>
      </c>
      <c r="H49" s="98">
        <v>0</v>
      </c>
      <c r="I49" s="98">
        <v>0</v>
      </c>
      <c r="J49" s="98">
        <v>0</v>
      </c>
      <c r="K49" s="98">
        <v>0</v>
      </c>
      <c r="L49" s="99">
        <v>0</v>
      </c>
      <c r="M49" s="98">
        <f t="shared" si="1"/>
        <v>1376834.6073883192</v>
      </c>
      <c r="N49" s="98">
        <f t="shared" si="2"/>
        <v>0</v>
      </c>
      <c r="O49" s="98">
        <f t="shared" si="3"/>
        <v>0</v>
      </c>
      <c r="P49" s="98">
        <f t="shared" si="4"/>
        <v>0</v>
      </c>
      <c r="Q49" s="99">
        <f t="shared" si="5"/>
        <v>1376834.6073883192</v>
      </c>
    </row>
    <row r="50" spans="1:17" x14ac:dyDescent="0.25">
      <c r="A50" s="88">
        <v>501194</v>
      </c>
      <c r="B50" s="89" t="s">
        <v>2596</v>
      </c>
      <c r="C50" s="94">
        <v>828362.20958803163</v>
      </c>
      <c r="D50" s="94">
        <v>0</v>
      </c>
      <c r="E50" s="94">
        <v>0</v>
      </c>
      <c r="F50" s="94">
        <v>0</v>
      </c>
      <c r="G50" s="95">
        <v>828362.20958803163</v>
      </c>
      <c r="H50" s="98">
        <v>342959.11719505786</v>
      </c>
      <c r="I50" s="98">
        <v>0</v>
      </c>
      <c r="J50" s="98">
        <v>0</v>
      </c>
      <c r="K50" s="98">
        <v>0</v>
      </c>
      <c r="L50" s="99">
        <v>342959.11719505786</v>
      </c>
      <c r="M50" s="98">
        <f t="shared" si="1"/>
        <v>485403.09239297378</v>
      </c>
      <c r="N50" s="98">
        <f t="shared" si="2"/>
        <v>0</v>
      </c>
      <c r="O50" s="98">
        <f t="shared" si="3"/>
        <v>0</v>
      </c>
      <c r="P50" s="98">
        <f t="shared" si="4"/>
        <v>0</v>
      </c>
      <c r="Q50" s="99">
        <f t="shared" si="5"/>
        <v>485403.09239297378</v>
      </c>
    </row>
    <row r="51" spans="1:17" x14ac:dyDescent="0.25">
      <c r="A51" s="88">
        <v>501179</v>
      </c>
      <c r="B51" s="89" t="s">
        <v>2597</v>
      </c>
      <c r="C51" s="94">
        <v>0</v>
      </c>
      <c r="D51" s="94">
        <v>0</v>
      </c>
      <c r="E51" s="94">
        <v>1010799.0883198817</v>
      </c>
      <c r="F51" s="94">
        <v>0</v>
      </c>
      <c r="G51" s="95">
        <v>1010799.0883198817</v>
      </c>
      <c r="H51" s="98">
        <v>0</v>
      </c>
      <c r="I51" s="98">
        <v>0</v>
      </c>
      <c r="J51" s="98">
        <v>0</v>
      </c>
      <c r="K51" s="98">
        <v>0</v>
      </c>
      <c r="L51" s="99">
        <v>0</v>
      </c>
      <c r="M51" s="98">
        <f t="shared" si="1"/>
        <v>0</v>
      </c>
      <c r="N51" s="98">
        <f t="shared" si="2"/>
        <v>0</v>
      </c>
      <c r="O51" s="98">
        <f t="shared" si="3"/>
        <v>1010799.0883198817</v>
      </c>
      <c r="P51" s="98">
        <f t="shared" si="4"/>
        <v>0</v>
      </c>
      <c r="Q51" s="99">
        <f t="shared" si="5"/>
        <v>1010799.0883198817</v>
      </c>
    </row>
    <row r="52" spans="1:17" x14ac:dyDescent="0.25">
      <c r="A52" s="88">
        <v>501178</v>
      </c>
      <c r="B52" s="89" t="s">
        <v>2597</v>
      </c>
      <c r="C52" s="94">
        <v>0</v>
      </c>
      <c r="D52" s="94">
        <v>0</v>
      </c>
      <c r="E52" s="94">
        <v>1697517.9017405636</v>
      </c>
      <c r="F52" s="94">
        <v>0</v>
      </c>
      <c r="G52" s="95">
        <v>1697517.9017405636</v>
      </c>
      <c r="H52" s="98">
        <v>0</v>
      </c>
      <c r="I52" s="98">
        <v>0</v>
      </c>
      <c r="J52" s="98">
        <v>0</v>
      </c>
      <c r="K52" s="98">
        <v>0</v>
      </c>
      <c r="L52" s="99">
        <v>0</v>
      </c>
      <c r="M52" s="98">
        <f t="shared" si="1"/>
        <v>0</v>
      </c>
      <c r="N52" s="98">
        <f t="shared" si="2"/>
        <v>0</v>
      </c>
      <c r="O52" s="98">
        <f t="shared" si="3"/>
        <v>1697517.9017405636</v>
      </c>
      <c r="P52" s="98">
        <f t="shared" si="4"/>
        <v>0</v>
      </c>
      <c r="Q52" s="99">
        <f t="shared" si="5"/>
        <v>1697517.9017405636</v>
      </c>
    </row>
    <row r="53" spans="1:17" x14ac:dyDescent="0.25">
      <c r="A53" s="88">
        <v>501246</v>
      </c>
      <c r="B53" s="89" t="s">
        <v>2598</v>
      </c>
      <c r="C53" s="94">
        <v>18840.869318693396</v>
      </c>
      <c r="D53" s="94">
        <v>0</v>
      </c>
      <c r="E53" s="94">
        <v>0</v>
      </c>
      <c r="F53" s="94">
        <v>0</v>
      </c>
      <c r="G53" s="95">
        <v>18840.869318693396</v>
      </c>
      <c r="H53" s="98">
        <v>0</v>
      </c>
      <c r="I53" s="98">
        <v>0</v>
      </c>
      <c r="J53" s="98">
        <v>0</v>
      </c>
      <c r="K53" s="98">
        <v>0</v>
      </c>
      <c r="L53" s="99">
        <v>0</v>
      </c>
      <c r="M53" s="98">
        <f t="shared" si="1"/>
        <v>18840.869318693396</v>
      </c>
      <c r="N53" s="98">
        <f t="shared" si="2"/>
        <v>0</v>
      </c>
      <c r="O53" s="98">
        <f t="shared" si="3"/>
        <v>0</v>
      </c>
      <c r="P53" s="98">
        <f t="shared" si="4"/>
        <v>0</v>
      </c>
      <c r="Q53" s="99">
        <f t="shared" si="5"/>
        <v>18840.869318693396</v>
      </c>
    </row>
    <row r="54" spans="1:17" x14ac:dyDescent="0.25">
      <c r="A54" s="88">
        <v>501192</v>
      </c>
      <c r="B54" s="89" t="s">
        <v>2598</v>
      </c>
      <c r="C54" s="94">
        <v>490832.17422183166</v>
      </c>
      <c r="D54" s="94">
        <v>0</v>
      </c>
      <c r="E54" s="94">
        <v>0</v>
      </c>
      <c r="F54" s="94">
        <v>0</v>
      </c>
      <c r="G54" s="95">
        <v>490832.17422183166</v>
      </c>
      <c r="H54" s="98">
        <v>217059.93018761737</v>
      </c>
      <c r="I54" s="98">
        <v>0</v>
      </c>
      <c r="J54" s="98">
        <v>0</v>
      </c>
      <c r="K54" s="98">
        <v>0</v>
      </c>
      <c r="L54" s="99">
        <v>217059.93018761737</v>
      </c>
      <c r="M54" s="98">
        <f t="shared" si="1"/>
        <v>273772.24403421429</v>
      </c>
      <c r="N54" s="98">
        <f t="shared" si="2"/>
        <v>0</v>
      </c>
      <c r="O54" s="98">
        <f t="shared" si="3"/>
        <v>0</v>
      </c>
      <c r="P54" s="98">
        <f t="shared" si="4"/>
        <v>0</v>
      </c>
      <c r="Q54" s="99">
        <f t="shared" si="5"/>
        <v>273772.24403421429</v>
      </c>
    </row>
    <row r="55" spans="1:17" x14ac:dyDescent="0.25">
      <c r="A55" s="88">
        <v>501191</v>
      </c>
      <c r="B55" s="89" t="s">
        <v>2598</v>
      </c>
      <c r="C55" s="94">
        <v>348142.0593744333</v>
      </c>
      <c r="D55" s="94">
        <v>0</v>
      </c>
      <c r="E55" s="94">
        <v>0</v>
      </c>
      <c r="F55" s="94">
        <v>0</v>
      </c>
      <c r="G55" s="95">
        <v>348142.0593744333</v>
      </c>
      <c r="H55" s="98">
        <v>32771.348230220305</v>
      </c>
      <c r="I55" s="98">
        <v>0</v>
      </c>
      <c r="J55" s="98">
        <v>0</v>
      </c>
      <c r="K55" s="98">
        <v>0</v>
      </c>
      <c r="L55" s="99">
        <v>32771.348230220305</v>
      </c>
      <c r="M55" s="98">
        <f t="shared" si="1"/>
        <v>315370.71114421298</v>
      </c>
      <c r="N55" s="98">
        <f t="shared" si="2"/>
        <v>0</v>
      </c>
      <c r="O55" s="98">
        <f t="shared" si="3"/>
        <v>0</v>
      </c>
      <c r="P55" s="98">
        <f t="shared" si="4"/>
        <v>0</v>
      </c>
      <c r="Q55" s="99">
        <f t="shared" si="5"/>
        <v>315370.71114421298</v>
      </c>
    </row>
    <row r="56" spans="1:17" x14ac:dyDescent="0.25">
      <c r="A56" s="88">
        <v>501140</v>
      </c>
      <c r="B56" s="89" t="s">
        <v>2599</v>
      </c>
      <c r="C56" s="94">
        <v>1089.2262610983773</v>
      </c>
      <c r="D56" s="94">
        <v>0</v>
      </c>
      <c r="E56" s="94">
        <v>0</v>
      </c>
      <c r="F56" s="94">
        <v>0</v>
      </c>
      <c r="G56" s="95">
        <v>1089.2262610983773</v>
      </c>
      <c r="H56" s="98">
        <v>18.711681171018455</v>
      </c>
      <c r="I56" s="98">
        <v>0</v>
      </c>
      <c r="J56" s="98">
        <v>0</v>
      </c>
      <c r="K56" s="98">
        <v>0</v>
      </c>
      <c r="L56" s="99">
        <v>18.711681171018455</v>
      </c>
      <c r="M56" s="98">
        <f t="shared" si="1"/>
        <v>1070.5145799273589</v>
      </c>
      <c r="N56" s="98">
        <f t="shared" si="2"/>
        <v>0</v>
      </c>
      <c r="O56" s="98">
        <f t="shared" si="3"/>
        <v>0</v>
      </c>
      <c r="P56" s="98">
        <f t="shared" si="4"/>
        <v>0</v>
      </c>
      <c r="Q56" s="99">
        <f t="shared" si="5"/>
        <v>1070.5145799273589</v>
      </c>
    </row>
    <row r="57" spans="1:17" x14ac:dyDescent="0.25">
      <c r="A57" s="88">
        <v>501195</v>
      </c>
      <c r="B57" s="89" t="s">
        <v>2599</v>
      </c>
      <c r="C57" s="94">
        <v>6080.8518158477164</v>
      </c>
      <c r="D57" s="94">
        <v>0</v>
      </c>
      <c r="E57" s="94">
        <v>0</v>
      </c>
      <c r="F57" s="94">
        <v>0</v>
      </c>
      <c r="G57" s="95">
        <v>6080.8518158477164</v>
      </c>
      <c r="H57" s="98">
        <v>0.33364289149091902</v>
      </c>
      <c r="I57" s="98">
        <v>0</v>
      </c>
      <c r="J57" s="98">
        <v>0</v>
      </c>
      <c r="K57" s="98">
        <v>0</v>
      </c>
      <c r="L57" s="99">
        <v>0.33364289149091902</v>
      </c>
      <c r="M57" s="98">
        <f t="shared" si="1"/>
        <v>6080.5181729562255</v>
      </c>
      <c r="N57" s="98">
        <f t="shared" si="2"/>
        <v>0</v>
      </c>
      <c r="O57" s="98">
        <f t="shared" si="3"/>
        <v>0</v>
      </c>
      <c r="P57" s="98">
        <f t="shared" si="4"/>
        <v>0</v>
      </c>
      <c r="Q57" s="99">
        <f t="shared" si="5"/>
        <v>6080.5181729562255</v>
      </c>
    </row>
    <row r="58" spans="1:17" x14ac:dyDescent="0.25">
      <c r="A58" s="88">
        <v>501050</v>
      </c>
      <c r="B58" s="89" t="s">
        <v>2600</v>
      </c>
      <c r="C58" s="94">
        <v>5707707.0972877014</v>
      </c>
      <c r="D58" s="94">
        <v>0</v>
      </c>
      <c r="E58" s="94">
        <v>0</v>
      </c>
      <c r="F58" s="94">
        <v>0</v>
      </c>
      <c r="G58" s="95">
        <v>5707707.0972877014</v>
      </c>
      <c r="H58" s="98">
        <v>0</v>
      </c>
      <c r="I58" s="98">
        <v>0</v>
      </c>
      <c r="J58" s="98">
        <v>0</v>
      </c>
      <c r="K58" s="98">
        <v>0</v>
      </c>
      <c r="L58" s="99">
        <v>0</v>
      </c>
      <c r="M58" s="98">
        <f t="shared" si="1"/>
        <v>5707707.0972877014</v>
      </c>
      <c r="N58" s="98">
        <f t="shared" si="2"/>
        <v>0</v>
      </c>
      <c r="O58" s="98">
        <f t="shared" si="3"/>
        <v>0</v>
      </c>
      <c r="P58" s="98">
        <f t="shared" si="4"/>
        <v>0</v>
      </c>
      <c r="Q58" s="99">
        <f t="shared" si="5"/>
        <v>5707707.0972877014</v>
      </c>
    </row>
    <row r="59" spans="1:17" x14ac:dyDescent="0.25">
      <c r="A59" s="88">
        <v>501133</v>
      </c>
      <c r="B59" s="89" t="s">
        <v>2600</v>
      </c>
      <c r="C59" s="94">
        <v>792057.00837765587</v>
      </c>
      <c r="D59" s="94">
        <v>0</v>
      </c>
      <c r="E59" s="94">
        <v>0</v>
      </c>
      <c r="F59" s="94">
        <v>0</v>
      </c>
      <c r="G59" s="95">
        <v>792057.00837765587</v>
      </c>
      <c r="H59" s="98">
        <v>98876.486816612887</v>
      </c>
      <c r="I59" s="98">
        <v>0</v>
      </c>
      <c r="J59" s="98">
        <v>0</v>
      </c>
      <c r="K59" s="98">
        <v>0</v>
      </c>
      <c r="L59" s="99">
        <v>98876.486816612887</v>
      </c>
      <c r="M59" s="98">
        <f t="shared" si="1"/>
        <v>693180.52156104299</v>
      </c>
      <c r="N59" s="98">
        <f t="shared" si="2"/>
        <v>0</v>
      </c>
      <c r="O59" s="98">
        <f t="shared" si="3"/>
        <v>0</v>
      </c>
      <c r="P59" s="98">
        <f t="shared" si="4"/>
        <v>0</v>
      </c>
      <c r="Q59" s="99">
        <f t="shared" si="5"/>
        <v>693180.52156104299</v>
      </c>
    </row>
    <row r="60" spans="1:17" x14ac:dyDescent="0.25">
      <c r="A60" s="88">
        <v>501245</v>
      </c>
      <c r="B60" s="89" t="s">
        <v>2601</v>
      </c>
      <c r="C60" s="94">
        <v>15719.643281162394</v>
      </c>
      <c r="D60" s="94">
        <v>0</v>
      </c>
      <c r="E60" s="94">
        <v>0</v>
      </c>
      <c r="F60" s="94">
        <v>0</v>
      </c>
      <c r="G60" s="95">
        <v>15719.643281162394</v>
      </c>
      <c r="H60" s="98">
        <v>695.4717433355097</v>
      </c>
      <c r="I60" s="98">
        <v>0</v>
      </c>
      <c r="J60" s="98">
        <v>0</v>
      </c>
      <c r="K60" s="98">
        <v>0</v>
      </c>
      <c r="L60" s="99">
        <v>695.4717433355097</v>
      </c>
      <c r="M60" s="98">
        <f t="shared" si="1"/>
        <v>15024.171537826885</v>
      </c>
      <c r="N60" s="98">
        <f t="shared" si="2"/>
        <v>0</v>
      </c>
      <c r="O60" s="98">
        <f t="shared" si="3"/>
        <v>0</v>
      </c>
      <c r="P60" s="98">
        <f t="shared" si="4"/>
        <v>0</v>
      </c>
      <c r="Q60" s="99">
        <f t="shared" si="5"/>
        <v>15024.171537826885</v>
      </c>
    </row>
    <row r="61" spans="1:17" x14ac:dyDescent="0.25">
      <c r="A61" s="88">
        <v>500749</v>
      </c>
      <c r="B61" s="89" t="s">
        <v>2602</v>
      </c>
      <c r="C61" s="94">
        <v>2314624.7138302042</v>
      </c>
      <c r="D61" s="94">
        <v>0</v>
      </c>
      <c r="E61" s="94">
        <v>0</v>
      </c>
      <c r="F61" s="94">
        <v>0</v>
      </c>
      <c r="G61" s="95">
        <v>2314624.7138302042</v>
      </c>
      <c r="H61" s="98">
        <v>0</v>
      </c>
      <c r="I61" s="98">
        <v>0</v>
      </c>
      <c r="J61" s="98">
        <v>0</v>
      </c>
      <c r="K61" s="98">
        <v>0</v>
      </c>
      <c r="L61" s="99">
        <v>0</v>
      </c>
      <c r="M61" s="98">
        <f t="shared" si="1"/>
        <v>2314624.7138302042</v>
      </c>
      <c r="N61" s="98">
        <f t="shared" si="2"/>
        <v>0</v>
      </c>
      <c r="O61" s="98">
        <f t="shared" si="3"/>
        <v>0</v>
      </c>
      <c r="P61" s="98">
        <f t="shared" si="4"/>
        <v>0</v>
      </c>
      <c r="Q61" s="99">
        <f t="shared" si="5"/>
        <v>2314624.7138302042</v>
      </c>
    </row>
    <row r="62" spans="1:17" x14ac:dyDescent="0.25">
      <c r="A62" s="88">
        <v>501213</v>
      </c>
      <c r="B62" s="89" t="s">
        <v>2603</v>
      </c>
      <c r="C62" s="94">
        <v>0</v>
      </c>
      <c r="D62" s="94">
        <v>3191.4382916549794</v>
      </c>
      <c r="E62" s="94">
        <v>0</v>
      </c>
      <c r="F62" s="94">
        <v>0</v>
      </c>
      <c r="G62" s="95">
        <v>3191.4382916549794</v>
      </c>
      <c r="H62" s="98">
        <v>0</v>
      </c>
      <c r="I62" s="98">
        <v>1242.8929115214873</v>
      </c>
      <c r="J62" s="98">
        <v>0</v>
      </c>
      <c r="K62" s="98">
        <v>0</v>
      </c>
      <c r="L62" s="99">
        <v>1242.8929115214873</v>
      </c>
      <c r="M62" s="98">
        <f t="shared" si="1"/>
        <v>0</v>
      </c>
      <c r="N62" s="98">
        <f t="shared" si="2"/>
        <v>1948.545380133492</v>
      </c>
      <c r="O62" s="98">
        <f t="shared" si="3"/>
        <v>0</v>
      </c>
      <c r="P62" s="98">
        <f t="shared" si="4"/>
        <v>0</v>
      </c>
      <c r="Q62" s="99">
        <f t="shared" si="5"/>
        <v>1948.545380133492</v>
      </c>
    </row>
    <row r="63" spans="1:17" x14ac:dyDescent="0.25">
      <c r="A63" s="88">
        <v>501099</v>
      </c>
      <c r="B63" s="89" t="s">
        <v>2604</v>
      </c>
      <c r="C63" s="94">
        <v>0</v>
      </c>
      <c r="D63" s="94">
        <v>0</v>
      </c>
      <c r="E63" s="94">
        <v>1743.9130022384941</v>
      </c>
      <c r="F63" s="94">
        <v>0</v>
      </c>
      <c r="G63" s="95">
        <v>1743.9130022384941</v>
      </c>
      <c r="H63" s="98">
        <v>0</v>
      </c>
      <c r="I63" s="98">
        <v>0</v>
      </c>
      <c r="J63" s="98">
        <v>58.112776615536674</v>
      </c>
      <c r="K63" s="98">
        <v>0</v>
      </c>
      <c r="L63" s="99">
        <v>58.112776615536674</v>
      </c>
      <c r="M63" s="98">
        <f t="shared" si="1"/>
        <v>0</v>
      </c>
      <c r="N63" s="98">
        <f t="shared" si="2"/>
        <v>0</v>
      </c>
      <c r="O63" s="98">
        <f t="shared" si="3"/>
        <v>1685.8002256229574</v>
      </c>
      <c r="P63" s="98">
        <f t="shared" si="4"/>
        <v>0</v>
      </c>
      <c r="Q63" s="99">
        <f t="shared" si="5"/>
        <v>1685.8002256229574</v>
      </c>
    </row>
    <row r="64" spans="1:17" x14ac:dyDescent="0.25">
      <c r="A64" s="88">
        <v>501027</v>
      </c>
      <c r="B64" s="89" t="s">
        <v>2605</v>
      </c>
      <c r="C64" s="94">
        <v>0</v>
      </c>
      <c r="D64" s="94">
        <v>0</v>
      </c>
      <c r="E64" s="94">
        <v>1020.8481610091463</v>
      </c>
      <c r="F64" s="94">
        <v>0</v>
      </c>
      <c r="G64" s="95">
        <v>1020.8481610091463</v>
      </c>
      <c r="H64" s="98">
        <v>0</v>
      </c>
      <c r="I64" s="98">
        <v>0</v>
      </c>
      <c r="J64" s="98">
        <v>0</v>
      </c>
      <c r="K64" s="98">
        <v>0</v>
      </c>
      <c r="L64" s="99">
        <v>0</v>
      </c>
      <c r="M64" s="98">
        <f t="shared" si="1"/>
        <v>0</v>
      </c>
      <c r="N64" s="98">
        <f t="shared" si="2"/>
        <v>0</v>
      </c>
      <c r="O64" s="98">
        <f t="shared" si="3"/>
        <v>1020.8481610091463</v>
      </c>
      <c r="P64" s="98">
        <f t="shared" si="4"/>
        <v>0</v>
      </c>
      <c r="Q64" s="99">
        <f t="shared" si="5"/>
        <v>1020.8481610091463</v>
      </c>
    </row>
    <row r="65" spans="1:17" x14ac:dyDescent="0.25">
      <c r="A65" s="88">
        <v>501061</v>
      </c>
      <c r="B65" s="89" t="s">
        <v>2605</v>
      </c>
      <c r="C65" s="94">
        <v>0</v>
      </c>
      <c r="D65" s="94">
        <v>0</v>
      </c>
      <c r="E65" s="94">
        <v>76140.473503437403</v>
      </c>
      <c r="F65" s="94">
        <v>0</v>
      </c>
      <c r="G65" s="95">
        <v>76140.473503437403</v>
      </c>
      <c r="H65" s="98">
        <v>0</v>
      </c>
      <c r="I65" s="98">
        <v>0</v>
      </c>
      <c r="J65" s="98">
        <v>0</v>
      </c>
      <c r="K65" s="98">
        <v>0</v>
      </c>
      <c r="L65" s="99">
        <v>0</v>
      </c>
      <c r="M65" s="98">
        <f t="shared" si="1"/>
        <v>0</v>
      </c>
      <c r="N65" s="98">
        <f t="shared" si="2"/>
        <v>0</v>
      </c>
      <c r="O65" s="98">
        <f t="shared" si="3"/>
        <v>76140.473503437403</v>
      </c>
      <c r="P65" s="98">
        <f t="shared" si="4"/>
        <v>0</v>
      </c>
      <c r="Q65" s="99">
        <f t="shared" si="5"/>
        <v>76140.473503437403</v>
      </c>
    </row>
    <row r="66" spans="1:17" x14ac:dyDescent="0.25">
      <c r="A66" s="88">
        <v>501060</v>
      </c>
      <c r="B66" s="89" t="s">
        <v>2605</v>
      </c>
      <c r="C66" s="94">
        <v>0</v>
      </c>
      <c r="D66" s="94">
        <v>0</v>
      </c>
      <c r="E66" s="94">
        <v>169822.95958003963</v>
      </c>
      <c r="F66" s="94">
        <v>0</v>
      </c>
      <c r="G66" s="95">
        <v>169822.95958003963</v>
      </c>
      <c r="H66" s="98">
        <v>0</v>
      </c>
      <c r="I66" s="98">
        <v>0</v>
      </c>
      <c r="J66" s="98">
        <v>0</v>
      </c>
      <c r="K66" s="98">
        <v>0</v>
      </c>
      <c r="L66" s="99">
        <v>0</v>
      </c>
      <c r="M66" s="98">
        <f t="shared" si="1"/>
        <v>0</v>
      </c>
      <c r="N66" s="98">
        <f t="shared" si="2"/>
        <v>0</v>
      </c>
      <c r="O66" s="98">
        <f t="shared" si="3"/>
        <v>169822.95958003963</v>
      </c>
      <c r="P66" s="98">
        <f t="shared" si="4"/>
        <v>0</v>
      </c>
      <c r="Q66" s="99">
        <f t="shared" si="5"/>
        <v>169822.95958003963</v>
      </c>
    </row>
    <row r="67" spans="1:17" x14ac:dyDescent="0.25">
      <c r="A67" s="88">
        <v>501146</v>
      </c>
      <c r="B67" s="89" t="s">
        <v>2606</v>
      </c>
      <c r="C67" s="94">
        <v>9420428.2790415175</v>
      </c>
      <c r="D67" s="94">
        <v>0</v>
      </c>
      <c r="E67" s="94">
        <v>0</v>
      </c>
      <c r="F67" s="94">
        <v>0</v>
      </c>
      <c r="G67" s="95">
        <v>9420428.2790415175</v>
      </c>
      <c r="H67" s="98">
        <v>0</v>
      </c>
      <c r="I67" s="98">
        <v>0</v>
      </c>
      <c r="J67" s="98">
        <v>0</v>
      </c>
      <c r="K67" s="98">
        <v>0</v>
      </c>
      <c r="L67" s="99">
        <v>0</v>
      </c>
      <c r="M67" s="98">
        <f t="shared" si="1"/>
        <v>9420428.2790415175</v>
      </c>
      <c r="N67" s="98">
        <f t="shared" si="2"/>
        <v>0</v>
      </c>
      <c r="O67" s="98">
        <f t="shared" si="3"/>
        <v>0</v>
      </c>
      <c r="P67" s="98">
        <f t="shared" si="4"/>
        <v>0</v>
      </c>
      <c r="Q67" s="99">
        <f t="shared" si="5"/>
        <v>9420428.2790415175</v>
      </c>
    </row>
    <row r="68" spans="1:17" x14ac:dyDescent="0.25">
      <c r="A68" s="88">
        <v>501145</v>
      </c>
      <c r="B68" s="89" t="s">
        <v>2607</v>
      </c>
      <c r="C68" s="94">
        <v>100932.0493705564</v>
      </c>
      <c r="D68" s="94">
        <v>0</v>
      </c>
      <c r="E68" s="94">
        <v>0</v>
      </c>
      <c r="F68" s="94">
        <v>0</v>
      </c>
      <c r="G68" s="95">
        <v>100932.0493705564</v>
      </c>
      <c r="H68" s="98">
        <v>100932.0493705564</v>
      </c>
      <c r="I68" s="98">
        <v>0</v>
      </c>
      <c r="J68" s="98">
        <v>0</v>
      </c>
      <c r="K68" s="98">
        <v>0</v>
      </c>
      <c r="L68" s="99">
        <v>100932.0493705564</v>
      </c>
      <c r="M68" s="98">
        <f t="shared" ref="M68:M131" si="6">C68-H68</f>
        <v>0</v>
      </c>
      <c r="N68" s="98">
        <f t="shared" ref="N68:N131" si="7">D68-I68</f>
        <v>0</v>
      </c>
      <c r="O68" s="98">
        <f t="shared" ref="O68:O131" si="8">E68-J68</f>
        <v>0</v>
      </c>
      <c r="P68" s="98">
        <f t="shared" ref="P68:P131" si="9">F68-K68</f>
        <v>0</v>
      </c>
      <c r="Q68" s="99">
        <f t="shared" ref="Q68:Q131" si="10">G68-L68</f>
        <v>0</v>
      </c>
    </row>
    <row r="69" spans="1:17" x14ac:dyDescent="0.25">
      <c r="A69" s="88">
        <v>501150</v>
      </c>
      <c r="B69" s="89" t="s">
        <v>2608</v>
      </c>
      <c r="C69" s="94">
        <v>0</v>
      </c>
      <c r="D69" s="94">
        <v>0</v>
      </c>
      <c r="E69" s="94">
        <v>1669.0634836714005</v>
      </c>
      <c r="F69" s="94">
        <v>0</v>
      </c>
      <c r="G69" s="95">
        <v>1669.0634836714005</v>
      </c>
      <c r="H69" s="98">
        <v>0</v>
      </c>
      <c r="I69" s="98">
        <v>0</v>
      </c>
      <c r="J69" s="98">
        <v>0</v>
      </c>
      <c r="K69" s="98">
        <v>0</v>
      </c>
      <c r="L69" s="99">
        <v>0</v>
      </c>
      <c r="M69" s="98">
        <f t="shared" si="6"/>
        <v>0</v>
      </c>
      <c r="N69" s="98">
        <f t="shared" si="7"/>
        <v>0</v>
      </c>
      <c r="O69" s="98">
        <f t="shared" si="8"/>
        <v>1669.0634836714005</v>
      </c>
      <c r="P69" s="98">
        <f t="shared" si="9"/>
        <v>0</v>
      </c>
      <c r="Q69" s="99">
        <f t="shared" si="10"/>
        <v>1669.0634836714005</v>
      </c>
    </row>
    <row r="70" spans="1:17" x14ac:dyDescent="0.25">
      <c r="A70" s="88">
        <v>501160</v>
      </c>
      <c r="B70" s="89" t="s">
        <v>2609</v>
      </c>
      <c r="C70" s="94">
        <v>4291.6470232499942</v>
      </c>
      <c r="D70" s="94">
        <v>0</v>
      </c>
      <c r="E70" s="94">
        <v>0</v>
      </c>
      <c r="F70" s="94">
        <v>0</v>
      </c>
      <c r="G70" s="95">
        <v>4291.6470232499942</v>
      </c>
      <c r="H70" s="98">
        <v>33.482457353557045</v>
      </c>
      <c r="I70" s="98">
        <v>0</v>
      </c>
      <c r="J70" s="98">
        <v>0</v>
      </c>
      <c r="K70" s="98">
        <v>0</v>
      </c>
      <c r="L70" s="99">
        <v>33.482457353557045</v>
      </c>
      <c r="M70" s="98">
        <f t="shared" si="6"/>
        <v>4258.1645658964371</v>
      </c>
      <c r="N70" s="98">
        <f t="shared" si="7"/>
        <v>0</v>
      </c>
      <c r="O70" s="98">
        <f t="shared" si="8"/>
        <v>0</v>
      </c>
      <c r="P70" s="98">
        <f t="shared" si="9"/>
        <v>0</v>
      </c>
      <c r="Q70" s="99">
        <f t="shared" si="10"/>
        <v>4258.1645658964371</v>
      </c>
    </row>
    <row r="71" spans="1:17" x14ac:dyDescent="0.25">
      <c r="A71" s="88">
        <v>501220</v>
      </c>
      <c r="B71" s="89" t="s">
        <v>2610</v>
      </c>
      <c r="C71" s="94">
        <v>303286.25710999646</v>
      </c>
      <c r="D71" s="94">
        <v>0</v>
      </c>
      <c r="E71" s="94">
        <v>0</v>
      </c>
      <c r="F71" s="94">
        <v>0</v>
      </c>
      <c r="G71" s="95">
        <v>303286.25710999646</v>
      </c>
      <c r="H71" s="98">
        <v>31347.878362799729</v>
      </c>
      <c r="I71" s="98">
        <v>0</v>
      </c>
      <c r="J71" s="98">
        <v>0</v>
      </c>
      <c r="K71" s="98">
        <v>0</v>
      </c>
      <c r="L71" s="99">
        <v>31347.878362799729</v>
      </c>
      <c r="M71" s="98">
        <f t="shared" si="6"/>
        <v>271938.37874719675</v>
      </c>
      <c r="N71" s="98">
        <f t="shared" si="7"/>
        <v>0</v>
      </c>
      <c r="O71" s="98">
        <f t="shared" si="8"/>
        <v>0</v>
      </c>
      <c r="P71" s="98">
        <f t="shared" si="9"/>
        <v>0</v>
      </c>
      <c r="Q71" s="99">
        <f t="shared" si="10"/>
        <v>271938.37874719675</v>
      </c>
    </row>
    <row r="72" spans="1:17" x14ac:dyDescent="0.25">
      <c r="A72" s="88">
        <v>501201</v>
      </c>
      <c r="B72" s="89" t="s">
        <v>2611</v>
      </c>
      <c r="C72" s="94">
        <v>1636165.7456576643</v>
      </c>
      <c r="D72" s="94">
        <v>0</v>
      </c>
      <c r="E72" s="94">
        <v>0</v>
      </c>
      <c r="F72" s="94">
        <v>0</v>
      </c>
      <c r="G72" s="95">
        <v>1636165.7456576643</v>
      </c>
      <c r="H72" s="98">
        <v>1636165.7456576643</v>
      </c>
      <c r="I72" s="98">
        <v>0</v>
      </c>
      <c r="J72" s="98">
        <v>0</v>
      </c>
      <c r="K72" s="98">
        <v>0</v>
      </c>
      <c r="L72" s="99">
        <v>1636165.7456576643</v>
      </c>
      <c r="M72" s="98">
        <f t="shared" si="6"/>
        <v>0</v>
      </c>
      <c r="N72" s="98">
        <f t="shared" si="7"/>
        <v>0</v>
      </c>
      <c r="O72" s="98">
        <f t="shared" si="8"/>
        <v>0</v>
      </c>
      <c r="P72" s="98">
        <f t="shared" si="9"/>
        <v>0</v>
      </c>
      <c r="Q72" s="99">
        <f t="shared" si="10"/>
        <v>0</v>
      </c>
    </row>
    <row r="73" spans="1:17" x14ac:dyDescent="0.25">
      <c r="A73" s="88">
        <v>501205</v>
      </c>
      <c r="B73" s="89" t="s">
        <v>2612</v>
      </c>
      <c r="C73" s="94">
        <v>452.31970672869602</v>
      </c>
      <c r="D73" s="94">
        <v>0</v>
      </c>
      <c r="E73" s="94">
        <v>0</v>
      </c>
      <c r="F73" s="94">
        <v>0</v>
      </c>
      <c r="G73" s="95">
        <v>452.31970672869602</v>
      </c>
      <c r="H73" s="98">
        <v>0</v>
      </c>
      <c r="I73" s="98">
        <v>0</v>
      </c>
      <c r="J73" s="98">
        <v>0</v>
      </c>
      <c r="K73" s="98">
        <v>0</v>
      </c>
      <c r="L73" s="99">
        <v>0</v>
      </c>
      <c r="M73" s="98">
        <f t="shared" si="6"/>
        <v>452.31970672869602</v>
      </c>
      <c r="N73" s="98">
        <f t="shared" si="7"/>
        <v>0</v>
      </c>
      <c r="O73" s="98">
        <f t="shared" si="8"/>
        <v>0</v>
      </c>
      <c r="P73" s="98">
        <f t="shared" si="9"/>
        <v>0</v>
      </c>
      <c r="Q73" s="99">
        <f t="shared" si="10"/>
        <v>452.31970672869602</v>
      </c>
    </row>
    <row r="74" spans="1:17" x14ac:dyDescent="0.25">
      <c r="A74" s="88">
        <v>501204</v>
      </c>
      <c r="B74" s="89" t="s">
        <v>2612</v>
      </c>
      <c r="C74" s="94">
        <v>452.31970672869602</v>
      </c>
      <c r="D74" s="94">
        <v>0</v>
      </c>
      <c r="E74" s="94">
        <v>0</v>
      </c>
      <c r="F74" s="94">
        <v>0</v>
      </c>
      <c r="G74" s="95">
        <v>452.31970672869602</v>
      </c>
      <c r="H74" s="98">
        <v>0</v>
      </c>
      <c r="I74" s="98">
        <v>0</v>
      </c>
      <c r="J74" s="98">
        <v>0</v>
      </c>
      <c r="K74" s="98">
        <v>0</v>
      </c>
      <c r="L74" s="99">
        <v>0</v>
      </c>
      <c r="M74" s="98">
        <f t="shared" si="6"/>
        <v>452.31970672869602</v>
      </c>
      <c r="N74" s="98">
        <f t="shared" si="7"/>
        <v>0</v>
      </c>
      <c r="O74" s="98">
        <f t="shared" si="8"/>
        <v>0</v>
      </c>
      <c r="P74" s="98">
        <f t="shared" si="9"/>
        <v>0</v>
      </c>
      <c r="Q74" s="99">
        <f t="shared" si="10"/>
        <v>452.31970672869602</v>
      </c>
    </row>
    <row r="75" spans="1:17" x14ac:dyDescent="0.25">
      <c r="A75" s="88">
        <v>501187</v>
      </c>
      <c r="B75" s="89" t="s">
        <v>2612</v>
      </c>
      <c r="C75" s="94">
        <v>414.22962417703837</v>
      </c>
      <c r="D75" s="94">
        <v>0</v>
      </c>
      <c r="E75" s="94">
        <v>0</v>
      </c>
      <c r="F75" s="94">
        <v>0</v>
      </c>
      <c r="G75" s="95">
        <v>414.22962417703837</v>
      </c>
      <c r="H75" s="98">
        <v>0</v>
      </c>
      <c r="I75" s="98">
        <v>0</v>
      </c>
      <c r="J75" s="98">
        <v>0</v>
      </c>
      <c r="K75" s="98">
        <v>0</v>
      </c>
      <c r="L75" s="99">
        <v>0</v>
      </c>
      <c r="M75" s="98">
        <f t="shared" si="6"/>
        <v>414.22962417703837</v>
      </c>
      <c r="N75" s="98">
        <f t="shared" si="7"/>
        <v>0</v>
      </c>
      <c r="O75" s="98">
        <f t="shared" si="8"/>
        <v>0</v>
      </c>
      <c r="P75" s="98">
        <f t="shared" si="9"/>
        <v>0</v>
      </c>
      <c r="Q75" s="99">
        <f t="shared" si="10"/>
        <v>414.22962417703837</v>
      </c>
    </row>
    <row r="76" spans="1:17" x14ac:dyDescent="0.25">
      <c r="A76" s="88">
        <v>501186</v>
      </c>
      <c r="B76" s="89" t="s">
        <v>2612</v>
      </c>
      <c r="C76" s="94">
        <v>414.22962417703837</v>
      </c>
      <c r="D76" s="94">
        <v>0</v>
      </c>
      <c r="E76" s="94">
        <v>0</v>
      </c>
      <c r="F76" s="94">
        <v>0</v>
      </c>
      <c r="G76" s="95">
        <v>414.22962417703837</v>
      </c>
      <c r="H76" s="98">
        <v>0</v>
      </c>
      <c r="I76" s="98">
        <v>0</v>
      </c>
      <c r="J76" s="98">
        <v>0</v>
      </c>
      <c r="K76" s="98">
        <v>0</v>
      </c>
      <c r="L76" s="99">
        <v>0</v>
      </c>
      <c r="M76" s="98">
        <f t="shared" si="6"/>
        <v>414.22962417703837</v>
      </c>
      <c r="N76" s="98">
        <f t="shared" si="7"/>
        <v>0</v>
      </c>
      <c r="O76" s="98">
        <f t="shared" si="8"/>
        <v>0</v>
      </c>
      <c r="P76" s="98">
        <f t="shared" si="9"/>
        <v>0</v>
      </c>
      <c r="Q76" s="99">
        <f t="shared" si="10"/>
        <v>414.22962417703837</v>
      </c>
    </row>
    <row r="77" spans="1:17" x14ac:dyDescent="0.25">
      <c r="A77" s="88">
        <v>501176</v>
      </c>
      <c r="B77" s="89" t="s">
        <v>2612</v>
      </c>
      <c r="C77" s="94">
        <v>414.22962417703837</v>
      </c>
      <c r="D77" s="94">
        <v>0</v>
      </c>
      <c r="E77" s="94">
        <v>0</v>
      </c>
      <c r="F77" s="94">
        <v>0</v>
      </c>
      <c r="G77" s="95">
        <v>414.22962417703837</v>
      </c>
      <c r="H77" s="98">
        <v>0</v>
      </c>
      <c r="I77" s="98">
        <v>0</v>
      </c>
      <c r="J77" s="98">
        <v>0</v>
      </c>
      <c r="K77" s="98">
        <v>0</v>
      </c>
      <c r="L77" s="99">
        <v>0</v>
      </c>
      <c r="M77" s="98">
        <f t="shared" si="6"/>
        <v>414.22962417703837</v>
      </c>
      <c r="N77" s="98">
        <f t="shared" si="7"/>
        <v>0</v>
      </c>
      <c r="O77" s="98">
        <f t="shared" si="8"/>
        <v>0</v>
      </c>
      <c r="P77" s="98">
        <f t="shared" si="9"/>
        <v>0</v>
      </c>
      <c r="Q77" s="99">
        <f t="shared" si="10"/>
        <v>414.22962417703837</v>
      </c>
    </row>
    <row r="78" spans="1:17" x14ac:dyDescent="0.25">
      <c r="A78" s="88">
        <v>501249</v>
      </c>
      <c r="B78" s="89" t="s">
        <v>2613</v>
      </c>
      <c r="C78" s="94">
        <v>16295.748010199504</v>
      </c>
      <c r="D78" s="94">
        <v>0</v>
      </c>
      <c r="E78" s="94">
        <v>0</v>
      </c>
      <c r="F78" s="94">
        <v>0</v>
      </c>
      <c r="G78" s="95">
        <v>16295.748010199504</v>
      </c>
      <c r="H78" s="98">
        <v>0</v>
      </c>
      <c r="I78" s="98">
        <v>0</v>
      </c>
      <c r="J78" s="98">
        <v>0</v>
      </c>
      <c r="K78" s="98">
        <v>0</v>
      </c>
      <c r="L78" s="99">
        <v>0</v>
      </c>
      <c r="M78" s="98">
        <f t="shared" si="6"/>
        <v>16295.748010199504</v>
      </c>
      <c r="N78" s="98">
        <f t="shared" si="7"/>
        <v>0</v>
      </c>
      <c r="O78" s="98">
        <f t="shared" si="8"/>
        <v>0</v>
      </c>
      <c r="P78" s="98">
        <f t="shared" si="9"/>
        <v>0</v>
      </c>
      <c r="Q78" s="99">
        <f t="shared" si="10"/>
        <v>16295.748010199504</v>
      </c>
    </row>
    <row r="79" spans="1:17" x14ac:dyDescent="0.25">
      <c r="A79" s="88">
        <v>501248</v>
      </c>
      <c r="B79" s="89" t="s">
        <v>2613</v>
      </c>
      <c r="C79" s="94">
        <v>24443.620466956356</v>
      </c>
      <c r="D79" s="94">
        <v>0</v>
      </c>
      <c r="E79" s="94">
        <v>0</v>
      </c>
      <c r="F79" s="94">
        <v>0</v>
      </c>
      <c r="G79" s="95">
        <v>24443.620466956356</v>
      </c>
      <c r="H79" s="98">
        <v>0</v>
      </c>
      <c r="I79" s="98">
        <v>0</v>
      </c>
      <c r="J79" s="98">
        <v>0</v>
      </c>
      <c r="K79" s="98">
        <v>0</v>
      </c>
      <c r="L79" s="99">
        <v>0</v>
      </c>
      <c r="M79" s="98">
        <f t="shared" si="6"/>
        <v>24443.620466956356</v>
      </c>
      <c r="N79" s="98">
        <f t="shared" si="7"/>
        <v>0</v>
      </c>
      <c r="O79" s="98">
        <f t="shared" si="8"/>
        <v>0</v>
      </c>
      <c r="P79" s="98">
        <f t="shared" si="9"/>
        <v>0</v>
      </c>
      <c r="Q79" s="99">
        <f t="shared" si="10"/>
        <v>24443.620466956356</v>
      </c>
    </row>
    <row r="80" spans="1:17" x14ac:dyDescent="0.25">
      <c r="A80" s="88">
        <v>501251</v>
      </c>
      <c r="B80" s="89" t="s">
        <v>2614</v>
      </c>
      <c r="C80" s="94">
        <v>44125.940158060344</v>
      </c>
      <c r="D80" s="94">
        <v>0</v>
      </c>
      <c r="E80" s="94">
        <v>0</v>
      </c>
      <c r="F80" s="94">
        <v>0</v>
      </c>
      <c r="G80" s="95">
        <v>44125.940158060344</v>
      </c>
      <c r="H80" s="98">
        <v>0</v>
      </c>
      <c r="I80" s="98">
        <v>0</v>
      </c>
      <c r="J80" s="98">
        <v>0</v>
      </c>
      <c r="K80" s="98">
        <v>0</v>
      </c>
      <c r="L80" s="99">
        <v>0</v>
      </c>
      <c r="M80" s="98">
        <f t="shared" si="6"/>
        <v>44125.940158060344</v>
      </c>
      <c r="N80" s="98">
        <f t="shared" si="7"/>
        <v>0</v>
      </c>
      <c r="O80" s="98">
        <f t="shared" si="8"/>
        <v>0</v>
      </c>
      <c r="P80" s="98">
        <f t="shared" si="9"/>
        <v>0</v>
      </c>
      <c r="Q80" s="99">
        <f t="shared" si="10"/>
        <v>44125.940158060344</v>
      </c>
    </row>
    <row r="81" spans="1:17" x14ac:dyDescent="0.25">
      <c r="A81" s="88">
        <v>501211</v>
      </c>
      <c r="B81" s="89" t="s">
        <v>2615</v>
      </c>
      <c r="C81" s="94">
        <v>67468.169822780721</v>
      </c>
      <c r="D81" s="94">
        <v>0</v>
      </c>
      <c r="E81" s="94">
        <v>0</v>
      </c>
      <c r="F81" s="94">
        <v>0</v>
      </c>
      <c r="G81" s="95">
        <v>67468.169822780721</v>
      </c>
      <c r="H81" s="98">
        <v>52109.95710303029</v>
      </c>
      <c r="I81" s="98">
        <v>0</v>
      </c>
      <c r="J81" s="98">
        <v>0</v>
      </c>
      <c r="K81" s="98">
        <v>0</v>
      </c>
      <c r="L81" s="99">
        <v>52109.95710303029</v>
      </c>
      <c r="M81" s="98">
        <f t="shared" si="6"/>
        <v>15358.212719750431</v>
      </c>
      <c r="N81" s="98">
        <f t="shared" si="7"/>
        <v>0</v>
      </c>
      <c r="O81" s="98">
        <f t="shared" si="8"/>
        <v>0</v>
      </c>
      <c r="P81" s="98">
        <f t="shared" si="9"/>
        <v>0</v>
      </c>
      <c r="Q81" s="99">
        <f t="shared" si="10"/>
        <v>15358.212719750431</v>
      </c>
    </row>
    <row r="82" spans="1:17" x14ac:dyDescent="0.25">
      <c r="A82" s="88">
        <v>501252</v>
      </c>
      <c r="B82" s="89" t="s">
        <v>2616</v>
      </c>
      <c r="C82" s="94">
        <v>61049.355297763497</v>
      </c>
      <c r="D82" s="94">
        <v>0</v>
      </c>
      <c r="E82" s="94">
        <v>0</v>
      </c>
      <c r="F82" s="94">
        <v>0</v>
      </c>
      <c r="G82" s="95">
        <v>61049.355297763497</v>
      </c>
      <c r="H82" s="98">
        <v>0</v>
      </c>
      <c r="I82" s="98">
        <v>0</v>
      </c>
      <c r="J82" s="98">
        <v>0</v>
      </c>
      <c r="K82" s="98">
        <v>0</v>
      </c>
      <c r="L82" s="99">
        <v>0</v>
      </c>
      <c r="M82" s="98">
        <f t="shared" si="6"/>
        <v>61049.355297763497</v>
      </c>
      <c r="N82" s="98">
        <f t="shared" si="7"/>
        <v>0</v>
      </c>
      <c r="O82" s="98">
        <f t="shared" si="8"/>
        <v>0</v>
      </c>
      <c r="P82" s="98">
        <f t="shared" si="9"/>
        <v>0</v>
      </c>
      <c r="Q82" s="99">
        <f t="shared" si="10"/>
        <v>61049.355297763497</v>
      </c>
    </row>
    <row r="83" spans="1:17" x14ac:dyDescent="0.25">
      <c r="A83" s="88">
        <v>501253</v>
      </c>
      <c r="B83" s="89" t="s">
        <v>2617</v>
      </c>
      <c r="C83" s="94">
        <v>57260.17129292398</v>
      </c>
      <c r="D83" s="94">
        <v>0</v>
      </c>
      <c r="E83" s="94">
        <v>0</v>
      </c>
      <c r="F83" s="94">
        <v>0</v>
      </c>
      <c r="G83" s="95">
        <v>57260.17129292398</v>
      </c>
      <c r="H83" s="98">
        <v>0</v>
      </c>
      <c r="I83" s="98">
        <v>0</v>
      </c>
      <c r="J83" s="98">
        <v>0</v>
      </c>
      <c r="K83" s="98">
        <v>0</v>
      </c>
      <c r="L83" s="99">
        <v>0</v>
      </c>
      <c r="M83" s="98">
        <f t="shared" si="6"/>
        <v>57260.17129292398</v>
      </c>
      <c r="N83" s="98">
        <f t="shared" si="7"/>
        <v>0</v>
      </c>
      <c r="O83" s="98">
        <f t="shared" si="8"/>
        <v>0</v>
      </c>
      <c r="P83" s="98">
        <f t="shared" si="9"/>
        <v>0</v>
      </c>
      <c r="Q83" s="99">
        <f t="shared" si="10"/>
        <v>57260.17129292398</v>
      </c>
    </row>
    <row r="84" spans="1:17" x14ac:dyDescent="0.25">
      <c r="A84" s="88">
        <v>500790</v>
      </c>
      <c r="B84" s="89" t="s">
        <v>2618</v>
      </c>
      <c r="C84" s="94">
        <v>2950242.0568218129</v>
      </c>
      <c r="D84" s="94">
        <v>0</v>
      </c>
      <c r="E84" s="94">
        <v>0</v>
      </c>
      <c r="F84" s="94">
        <v>0</v>
      </c>
      <c r="G84" s="95">
        <v>2950242.0568218129</v>
      </c>
      <c r="H84" s="98">
        <v>1079937.1830086738</v>
      </c>
      <c r="I84" s="98">
        <v>0</v>
      </c>
      <c r="J84" s="98">
        <v>0</v>
      </c>
      <c r="K84" s="98">
        <v>0</v>
      </c>
      <c r="L84" s="99">
        <v>1079937.1830086738</v>
      </c>
      <c r="M84" s="98">
        <f t="shared" si="6"/>
        <v>1870304.873813139</v>
      </c>
      <c r="N84" s="98">
        <f t="shared" si="7"/>
        <v>0</v>
      </c>
      <c r="O84" s="98">
        <f t="shared" si="8"/>
        <v>0</v>
      </c>
      <c r="P84" s="98">
        <f t="shared" si="9"/>
        <v>0</v>
      </c>
      <c r="Q84" s="99">
        <f t="shared" si="10"/>
        <v>1870304.873813139</v>
      </c>
    </row>
    <row r="85" spans="1:17" x14ac:dyDescent="0.25">
      <c r="A85" s="88">
        <v>500783</v>
      </c>
      <c r="B85" s="89" t="s">
        <v>2619</v>
      </c>
      <c r="C85" s="94">
        <v>1170677.3989257801</v>
      </c>
      <c r="D85" s="94">
        <v>0</v>
      </c>
      <c r="E85" s="94">
        <v>0</v>
      </c>
      <c r="F85" s="94">
        <v>0</v>
      </c>
      <c r="G85" s="95">
        <v>1170677.3989257801</v>
      </c>
      <c r="H85" s="98">
        <v>433164.74447655038</v>
      </c>
      <c r="I85" s="98">
        <v>0</v>
      </c>
      <c r="J85" s="98">
        <v>0</v>
      </c>
      <c r="K85" s="98">
        <v>0</v>
      </c>
      <c r="L85" s="99">
        <v>433164.74447655038</v>
      </c>
      <c r="M85" s="98">
        <f t="shared" si="6"/>
        <v>737512.65444922971</v>
      </c>
      <c r="N85" s="98">
        <f t="shared" si="7"/>
        <v>0</v>
      </c>
      <c r="O85" s="98">
        <f t="shared" si="8"/>
        <v>0</v>
      </c>
      <c r="P85" s="98">
        <f t="shared" si="9"/>
        <v>0</v>
      </c>
      <c r="Q85" s="99">
        <f t="shared" si="10"/>
        <v>737512.65444922971</v>
      </c>
    </row>
    <row r="86" spans="1:17" x14ac:dyDescent="0.25">
      <c r="A86" s="88">
        <v>501240</v>
      </c>
      <c r="B86" s="89" t="s">
        <v>2620</v>
      </c>
      <c r="C86" s="94">
        <v>125993.01837616018</v>
      </c>
      <c r="D86" s="94">
        <v>0</v>
      </c>
      <c r="E86" s="94">
        <v>0</v>
      </c>
      <c r="F86" s="94">
        <v>0</v>
      </c>
      <c r="G86" s="95">
        <v>125993.01837616018</v>
      </c>
      <c r="H86" s="98">
        <v>43644.019786302284</v>
      </c>
      <c r="I86" s="98">
        <v>0</v>
      </c>
      <c r="J86" s="98">
        <v>0</v>
      </c>
      <c r="K86" s="98">
        <v>0</v>
      </c>
      <c r="L86" s="99">
        <v>43644.019786302284</v>
      </c>
      <c r="M86" s="98">
        <f t="shared" si="6"/>
        <v>82348.998589857889</v>
      </c>
      <c r="N86" s="98">
        <f t="shared" si="7"/>
        <v>0</v>
      </c>
      <c r="O86" s="98">
        <f t="shared" si="8"/>
        <v>0</v>
      </c>
      <c r="P86" s="98">
        <f t="shared" si="9"/>
        <v>0</v>
      </c>
      <c r="Q86" s="99">
        <f t="shared" si="10"/>
        <v>82348.998589857889</v>
      </c>
    </row>
    <row r="87" spans="1:17" x14ac:dyDescent="0.25">
      <c r="A87" s="88">
        <v>501174</v>
      </c>
      <c r="B87" s="89" t="s">
        <v>2621</v>
      </c>
      <c r="C87" s="94">
        <v>5026.3418148203664</v>
      </c>
      <c r="D87" s="94">
        <v>0</v>
      </c>
      <c r="E87" s="94">
        <v>0</v>
      </c>
      <c r="F87" s="94">
        <v>0</v>
      </c>
      <c r="G87" s="95">
        <v>5026.3418148203664</v>
      </c>
      <c r="H87" s="98">
        <v>2826.7071529138493</v>
      </c>
      <c r="I87" s="98">
        <v>0</v>
      </c>
      <c r="J87" s="98">
        <v>0</v>
      </c>
      <c r="K87" s="98">
        <v>0</v>
      </c>
      <c r="L87" s="99">
        <v>2826.7071529138493</v>
      </c>
      <c r="M87" s="98">
        <f t="shared" si="6"/>
        <v>2199.6346619065171</v>
      </c>
      <c r="N87" s="98">
        <f t="shared" si="7"/>
        <v>0</v>
      </c>
      <c r="O87" s="98">
        <f t="shared" si="8"/>
        <v>0</v>
      </c>
      <c r="P87" s="98">
        <f t="shared" si="9"/>
        <v>0</v>
      </c>
      <c r="Q87" s="99">
        <f t="shared" si="10"/>
        <v>2199.6346619065171</v>
      </c>
    </row>
    <row r="88" spans="1:17" x14ac:dyDescent="0.25">
      <c r="A88" s="88">
        <v>501255</v>
      </c>
      <c r="B88" s="89" t="s">
        <v>2622</v>
      </c>
      <c r="C88" s="94">
        <v>220676.10211682096</v>
      </c>
      <c r="D88" s="94">
        <v>0</v>
      </c>
      <c r="E88" s="94">
        <v>0</v>
      </c>
      <c r="F88" s="94">
        <v>0</v>
      </c>
      <c r="G88" s="95">
        <v>220676.10211682096</v>
      </c>
      <c r="H88" s="98">
        <v>197179.90587902287</v>
      </c>
      <c r="I88" s="98">
        <v>0</v>
      </c>
      <c r="J88" s="98">
        <v>0</v>
      </c>
      <c r="K88" s="98">
        <v>0</v>
      </c>
      <c r="L88" s="99">
        <v>197179.90587902287</v>
      </c>
      <c r="M88" s="98">
        <f t="shared" si="6"/>
        <v>23496.196237798082</v>
      </c>
      <c r="N88" s="98">
        <f t="shared" si="7"/>
        <v>0</v>
      </c>
      <c r="O88" s="98">
        <f t="shared" si="8"/>
        <v>0</v>
      </c>
      <c r="P88" s="98">
        <f t="shared" si="9"/>
        <v>0</v>
      </c>
      <c r="Q88" s="99">
        <f t="shared" si="10"/>
        <v>23496.196237798082</v>
      </c>
    </row>
    <row r="89" spans="1:17" x14ac:dyDescent="0.25">
      <c r="A89" s="88">
        <v>501223</v>
      </c>
      <c r="B89" s="89" t="s">
        <v>2623</v>
      </c>
      <c r="C89" s="94">
        <v>324520.69335638738</v>
      </c>
      <c r="D89" s="94">
        <v>0</v>
      </c>
      <c r="E89" s="94">
        <v>0</v>
      </c>
      <c r="F89" s="94">
        <v>0</v>
      </c>
      <c r="G89" s="95">
        <v>324520.69335638738</v>
      </c>
      <c r="H89" s="98">
        <v>0</v>
      </c>
      <c r="I89" s="98">
        <v>0</v>
      </c>
      <c r="J89" s="98">
        <v>0</v>
      </c>
      <c r="K89" s="98">
        <v>0</v>
      </c>
      <c r="L89" s="99">
        <v>0</v>
      </c>
      <c r="M89" s="98">
        <f t="shared" si="6"/>
        <v>324520.69335638738</v>
      </c>
      <c r="N89" s="98">
        <f t="shared" si="7"/>
        <v>0</v>
      </c>
      <c r="O89" s="98">
        <f t="shared" si="8"/>
        <v>0</v>
      </c>
      <c r="P89" s="98">
        <f t="shared" si="9"/>
        <v>0</v>
      </c>
      <c r="Q89" s="99">
        <f t="shared" si="10"/>
        <v>324520.69335638738</v>
      </c>
    </row>
    <row r="90" spans="1:17" x14ac:dyDescent="0.25">
      <c r="A90" s="88">
        <v>501216</v>
      </c>
      <c r="B90" s="89" t="s">
        <v>2623</v>
      </c>
      <c r="C90" s="94">
        <v>0</v>
      </c>
      <c r="D90" s="94">
        <v>1139558.3148171313</v>
      </c>
      <c r="E90" s="94">
        <v>0</v>
      </c>
      <c r="F90" s="94">
        <v>0</v>
      </c>
      <c r="G90" s="95">
        <v>1139558.3148171313</v>
      </c>
      <c r="H90" s="98">
        <v>0</v>
      </c>
      <c r="I90" s="98">
        <v>0</v>
      </c>
      <c r="J90" s="98">
        <v>0</v>
      </c>
      <c r="K90" s="98">
        <v>0</v>
      </c>
      <c r="L90" s="99">
        <v>0</v>
      </c>
      <c r="M90" s="98">
        <f t="shared" si="6"/>
        <v>0</v>
      </c>
      <c r="N90" s="98">
        <f t="shared" si="7"/>
        <v>1139558.3148171313</v>
      </c>
      <c r="O90" s="98">
        <f t="shared" si="8"/>
        <v>0</v>
      </c>
      <c r="P90" s="98">
        <f t="shared" si="9"/>
        <v>0</v>
      </c>
      <c r="Q90" s="99">
        <f t="shared" si="10"/>
        <v>1139558.3148171313</v>
      </c>
    </row>
    <row r="91" spans="1:17" x14ac:dyDescent="0.25">
      <c r="A91" s="88">
        <v>501188</v>
      </c>
      <c r="B91" s="89" t="s">
        <v>2624</v>
      </c>
      <c r="C91" s="94">
        <v>1912.2704979532398</v>
      </c>
      <c r="D91" s="94">
        <v>0</v>
      </c>
      <c r="E91" s="94">
        <v>0</v>
      </c>
      <c r="F91" s="94">
        <v>0</v>
      </c>
      <c r="G91" s="95">
        <v>1912.2704979532398</v>
      </c>
      <c r="H91" s="98">
        <v>0</v>
      </c>
      <c r="I91" s="98">
        <v>0</v>
      </c>
      <c r="J91" s="98">
        <v>0</v>
      </c>
      <c r="K91" s="98">
        <v>0</v>
      </c>
      <c r="L91" s="99">
        <v>0</v>
      </c>
      <c r="M91" s="98">
        <f t="shared" si="6"/>
        <v>1912.2704979532398</v>
      </c>
      <c r="N91" s="98">
        <f t="shared" si="7"/>
        <v>0</v>
      </c>
      <c r="O91" s="98">
        <f t="shared" si="8"/>
        <v>0</v>
      </c>
      <c r="P91" s="98">
        <f t="shared" si="9"/>
        <v>0</v>
      </c>
      <c r="Q91" s="99">
        <f t="shared" si="10"/>
        <v>1912.2704979532398</v>
      </c>
    </row>
    <row r="92" spans="1:17" x14ac:dyDescent="0.25">
      <c r="A92" s="90">
        <v>501230</v>
      </c>
      <c r="B92" s="91" t="s">
        <v>2625</v>
      </c>
      <c r="C92" s="96">
        <v>3711045.3404610008</v>
      </c>
      <c r="D92" s="94">
        <v>0</v>
      </c>
      <c r="E92" s="94">
        <v>0</v>
      </c>
      <c r="F92" s="94">
        <v>0</v>
      </c>
      <c r="G92" s="97">
        <v>3711045.3404610008</v>
      </c>
      <c r="H92" s="100">
        <v>0</v>
      </c>
      <c r="I92" s="98">
        <v>0</v>
      </c>
      <c r="J92" s="98">
        <v>0</v>
      </c>
      <c r="K92" s="98">
        <v>0</v>
      </c>
      <c r="L92" s="101">
        <v>0</v>
      </c>
      <c r="M92" s="100">
        <f t="shared" si="6"/>
        <v>3711045.3404610008</v>
      </c>
      <c r="N92" s="98">
        <f t="shared" si="7"/>
        <v>0</v>
      </c>
      <c r="O92" s="98">
        <f t="shared" si="8"/>
        <v>0</v>
      </c>
      <c r="P92" s="98">
        <f t="shared" si="9"/>
        <v>0</v>
      </c>
      <c r="Q92" s="101">
        <f t="shared" si="10"/>
        <v>3711045.3404610008</v>
      </c>
    </row>
    <row r="93" spans="1:17" x14ac:dyDescent="0.25">
      <c r="A93" s="90">
        <v>501241</v>
      </c>
      <c r="B93" s="91" t="s">
        <v>2625</v>
      </c>
      <c r="C93" s="96">
        <v>7089345.9128041659</v>
      </c>
      <c r="D93" s="94">
        <v>0</v>
      </c>
      <c r="E93" s="94">
        <v>0</v>
      </c>
      <c r="F93" s="94">
        <v>0</v>
      </c>
      <c r="G93" s="97">
        <v>7089345.9128041659</v>
      </c>
      <c r="H93" s="100">
        <v>0</v>
      </c>
      <c r="I93" s="98">
        <v>0</v>
      </c>
      <c r="J93" s="98">
        <v>0</v>
      </c>
      <c r="K93" s="98">
        <v>0</v>
      </c>
      <c r="L93" s="101">
        <v>0</v>
      </c>
      <c r="M93" s="100">
        <f t="shared" si="6"/>
        <v>7089345.9128041659</v>
      </c>
      <c r="N93" s="98">
        <f t="shared" si="7"/>
        <v>0</v>
      </c>
      <c r="O93" s="98">
        <f t="shared" si="8"/>
        <v>0</v>
      </c>
      <c r="P93" s="98">
        <f t="shared" si="9"/>
        <v>0</v>
      </c>
      <c r="Q93" s="101">
        <f t="shared" si="10"/>
        <v>7089345.9128041659</v>
      </c>
    </row>
    <row r="94" spans="1:17" x14ac:dyDescent="0.25">
      <c r="A94" s="88" t="s">
        <v>78</v>
      </c>
      <c r="B94" s="89" t="s">
        <v>2625</v>
      </c>
      <c r="C94" s="94">
        <v>4433.5814991499083</v>
      </c>
      <c r="D94" s="94">
        <v>0</v>
      </c>
      <c r="E94" s="94">
        <v>0</v>
      </c>
      <c r="F94" s="94">
        <v>0</v>
      </c>
      <c r="G94" s="95">
        <v>4433.5814991499083</v>
      </c>
      <c r="H94" s="98">
        <v>4433.5814991499083</v>
      </c>
      <c r="I94" s="98">
        <v>0</v>
      </c>
      <c r="J94" s="98">
        <v>0</v>
      </c>
      <c r="K94" s="98">
        <v>0</v>
      </c>
      <c r="L94" s="99">
        <v>4433.5814991499083</v>
      </c>
      <c r="M94" s="98">
        <f t="shared" si="6"/>
        <v>0</v>
      </c>
      <c r="N94" s="98">
        <f t="shared" si="7"/>
        <v>0</v>
      </c>
      <c r="O94" s="98">
        <f t="shared" si="8"/>
        <v>0</v>
      </c>
      <c r="P94" s="98">
        <f t="shared" si="9"/>
        <v>0</v>
      </c>
      <c r="Q94" s="99">
        <f t="shared" si="10"/>
        <v>0</v>
      </c>
    </row>
    <row r="95" spans="1:17" x14ac:dyDescent="0.25">
      <c r="A95" s="88" t="s">
        <v>75</v>
      </c>
      <c r="B95" s="89" t="s">
        <v>2625</v>
      </c>
      <c r="C95" s="94">
        <v>4433.5814991499083</v>
      </c>
      <c r="D95" s="94">
        <v>0</v>
      </c>
      <c r="E95" s="94">
        <v>0</v>
      </c>
      <c r="F95" s="94">
        <v>0</v>
      </c>
      <c r="G95" s="95">
        <v>4433.5814991499083</v>
      </c>
      <c r="H95" s="98">
        <v>4433.5814991499083</v>
      </c>
      <c r="I95" s="98">
        <v>0</v>
      </c>
      <c r="J95" s="98">
        <v>0</v>
      </c>
      <c r="K95" s="98">
        <v>0</v>
      </c>
      <c r="L95" s="99">
        <v>4433.5814991499083</v>
      </c>
      <c r="M95" s="98">
        <f t="shared" si="6"/>
        <v>0</v>
      </c>
      <c r="N95" s="98">
        <f t="shared" si="7"/>
        <v>0</v>
      </c>
      <c r="O95" s="98">
        <f t="shared" si="8"/>
        <v>0</v>
      </c>
      <c r="P95" s="98">
        <f t="shared" si="9"/>
        <v>0</v>
      </c>
      <c r="Q95" s="99">
        <f t="shared" si="10"/>
        <v>0</v>
      </c>
    </row>
    <row r="96" spans="1:17" x14ac:dyDescent="0.25">
      <c r="A96" s="88" t="s">
        <v>72</v>
      </c>
      <c r="B96" s="89" t="s">
        <v>2625</v>
      </c>
      <c r="C96" s="94">
        <v>4433.5814991499083</v>
      </c>
      <c r="D96" s="94">
        <v>0</v>
      </c>
      <c r="E96" s="94">
        <v>0</v>
      </c>
      <c r="F96" s="94">
        <v>0</v>
      </c>
      <c r="G96" s="95">
        <v>4433.5814991499083</v>
      </c>
      <c r="H96" s="98">
        <v>4433.5814991499083</v>
      </c>
      <c r="I96" s="98">
        <v>0</v>
      </c>
      <c r="J96" s="98">
        <v>0</v>
      </c>
      <c r="K96" s="98">
        <v>0</v>
      </c>
      <c r="L96" s="99">
        <v>4433.5814991499083</v>
      </c>
      <c r="M96" s="98">
        <f t="shared" si="6"/>
        <v>0</v>
      </c>
      <c r="N96" s="98">
        <f t="shared" si="7"/>
        <v>0</v>
      </c>
      <c r="O96" s="98">
        <f t="shared" si="8"/>
        <v>0</v>
      </c>
      <c r="P96" s="98">
        <f t="shared" si="9"/>
        <v>0</v>
      </c>
      <c r="Q96" s="99">
        <f t="shared" si="10"/>
        <v>0</v>
      </c>
    </row>
    <row r="97" spans="1:17" x14ac:dyDescent="0.25">
      <c r="A97" s="88" t="s">
        <v>76</v>
      </c>
      <c r="B97" s="89" t="s">
        <v>2625</v>
      </c>
      <c r="C97" s="94">
        <v>4433.5814991499083</v>
      </c>
      <c r="D97" s="94">
        <v>0</v>
      </c>
      <c r="E97" s="94">
        <v>0</v>
      </c>
      <c r="F97" s="94">
        <v>0</v>
      </c>
      <c r="G97" s="95">
        <v>4433.5814991499083</v>
      </c>
      <c r="H97" s="98">
        <v>4433.5814991499083</v>
      </c>
      <c r="I97" s="98">
        <v>0</v>
      </c>
      <c r="J97" s="98">
        <v>0</v>
      </c>
      <c r="K97" s="98">
        <v>0</v>
      </c>
      <c r="L97" s="99">
        <v>4433.5814991499083</v>
      </c>
      <c r="M97" s="98">
        <f t="shared" si="6"/>
        <v>0</v>
      </c>
      <c r="N97" s="98">
        <f t="shared" si="7"/>
        <v>0</v>
      </c>
      <c r="O97" s="98">
        <f t="shared" si="8"/>
        <v>0</v>
      </c>
      <c r="P97" s="98">
        <f t="shared" si="9"/>
        <v>0</v>
      </c>
      <c r="Q97" s="99">
        <f t="shared" si="10"/>
        <v>0</v>
      </c>
    </row>
    <row r="98" spans="1:17" x14ac:dyDescent="0.25">
      <c r="A98" s="88" t="s">
        <v>77</v>
      </c>
      <c r="B98" s="89" t="s">
        <v>2625</v>
      </c>
      <c r="C98" s="94">
        <v>4433.5814991499083</v>
      </c>
      <c r="D98" s="94">
        <v>0</v>
      </c>
      <c r="E98" s="94">
        <v>0</v>
      </c>
      <c r="F98" s="94">
        <v>0</v>
      </c>
      <c r="G98" s="95">
        <v>4433.5814991499083</v>
      </c>
      <c r="H98" s="98">
        <v>4433.5814991499083</v>
      </c>
      <c r="I98" s="98">
        <v>0</v>
      </c>
      <c r="J98" s="98">
        <v>0</v>
      </c>
      <c r="K98" s="98">
        <v>0</v>
      </c>
      <c r="L98" s="99">
        <v>4433.5814991499083</v>
      </c>
      <c r="M98" s="98">
        <f t="shared" si="6"/>
        <v>0</v>
      </c>
      <c r="N98" s="98">
        <f t="shared" si="7"/>
        <v>0</v>
      </c>
      <c r="O98" s="98">
        <f t="shared" si="8"/>
        <v>0</v>
      </c>
      <c r="P98" s="98">
        <f t="shared" si="9"/>
        <v>0</v>
      </c>
      <c r="Q98" s="99">
        <f t="shared" si="10"/>
        <v>0</v>
      </c>
    </row>
    <row r="99" spans="1:17" x14ac:dyDescent="0.25">
      <c r="A99" s="88" t="s">
        <v>74</v>
      </c>
      <c r="B99" s="89" t="s">
        <v>2625</v>
      </c>
      <c r="C99" s="94">
        <v>4433.5814991499083</v>
      </c>
      <c r="D99" s="94">
        <v>0</v>
      </c>
      <c r="E99" s="94">
        <v>0</v>
      </c>
      <c r="F99" s="94">
        <v>0</v>
      </c>
      <c r="G99" s="95">
        <v>4433.5814991499083</v>
      </c>
      <c r="H99" s="98">
        <v>4433.5814991499083</v>
      </c>
      <c r="I99" s="98">
        <v>0</v>
      </c>
      <c r="J99" s="98">
        <v>0</v>
      </c>
      <c r="K99" s="98">
        <v>0</v>
      </c>
      <c r="L99" s="99">
        <v>4433.5814991499083</v>
      </c>
      <c r="M99" s="98">
        <f t="shared" si="6"/>
        <v>0</v>
      </c>
      <c r="N99" s="98">
        <f t="shared" si="7"/>
        <v>0</v>
      </c>
      <c r="O99" s="98">
        <f t="shared" si="8"/>
        <v>0</v>
      </c>
      <c r="P99" s="98">
        <f t="shared" si="9"/>
        <v>0</v>
      </c>
      <c r="Q99" s="99">
        <f t="shared" si="10"/>
        <v>0</v>
      </c>
    </row>
    <row r="100" spans="1:17" x14ac:dyDescent="0.25">
      <c r="A100" s="88" t="s">
        <v>79</v>
      </c>
      <c r="B100" s="89" t="s">
        <v>2625</v>
      </c>
      <c r="C100" s="94">
        <v>4433.5814991499083</v>
      </c>
      <c r="D100" s="94">
        <v>0</v>
      </c>
      <c r="E100" s="94">
        <v>0</v>
      </c>
      <c r="F100" s="94">
        <v>0</v>
      </c>
      <c r="G100" s="95">
        <v>4433.5814991499083</v>
      </c>
      <c r="H100" s="98">
        <v>4433.5814991499083</v>
      </c>
      <c r="I100" s="98">
        <v>0</v>
      </c>
      <c r="J100" s="98">
        <v>0</v>
      </c>
      <c r="K100" s="98">
        <v>0</v>
      </c>
      <c r="L100" s="99">
        <v>4433.5814991499083</v>
      </c>
      <c r="M100" s="98">
        <f t="shared" si="6"/>
        <v>0</v>
      </c>
      <c r="N100" s="98">
        <f t="shared" si="7"/>
        <v>0</v>
      </c>
      <c r="O100" s="98">
        <f t="shared" si="8"/>
        <v>0</v>
      </c>
      <c r="P100" s="98">
        <f t="shared" si="9"/>
        <v>0</v>
      </c>
      <c r="Q100" s="99">
        <f t="shared" si="10"/>
        <v>0</v>
      </c>
    </row>
    <row r="101" spans="1:17" x14ac:dyDescent="0.25">
      <c r="A101" s="88" t="s">
        <v>82</v>
      </c>
      <c r="B101" s="89" t="s">
        <v>2625</v>
      </c>
      <c r="C101" s="94">
        <v>4433.5814991499083</v>
      </c>
      <c r="D101" s="94">
        <v>0</v>
      </c>
      <c r="E101" s="94">
        <v>0</v>
      </c>
      <c r="F101" s="94">
        <v>0</v>
      </c>
      <c r="G101" s="95">
        <v>4433.5814991499083</v>
      </c>
      <c r="H101" s="98">
        <v>4433.5814991499083</v>
      </c>
      <c r="I101" s="98">
        <v>0</v>
      </c>
      <c r="J101" s="98">
        <v>0</v>
      </c>
      <c r="K101" s="98">
        <v>0</v>
      </c>
      <c r="L101" s="99">
        <v>4433.5814991499083</v>
      </c>
      <c r="M101" s="98">
        <f t="shared" si="6"/>
        <v>0</v>
      </c>
      <c r="N101" s="98">
        <f t="shared" si="7"/>
        <v>0</v>
      </c>
      <c r="O101" s="98">
        <f t="shared" si="8"/>
        <v>0</v>
      </c>
      <c r="P101" s="98">
        <f t="shared" si="9"/>
        <v>0</v>
      </c>
      <c r="Q101" s="99">
        <f t="shared" si="10"/>
        <v>0</v>
      </c>
    </row>
    <row r="102" spans="1:17" x14ac:dyDescent="0.25">
      <c r="A102" s="88" t="s">
        <v>83</v>
      </c>
      <c r="B102" s="89" t="s">
        <v>2625</v>
      </c>
      <c r="C102" s="94">
        <v>4433.5814991499083</v>
      </c>
      <c r="D102" s="94">
        <v>0</v>
      </c>
      <c r="E102" s="94">
        <v>0</v>
      </c>
      <c r="F102" s="94">
        <v>0</v>
      </c>
      <c r="G102" s="95">
        <v>4433.5814991499083</v>
      </c>
      <c r="H102" s="98">
        <v>4433.5814991499083</v>
      </c>
      <c r="I102" s="98">
        <v>0</v>
      </c>
      <c r="J102" s="98">
        <v>0</v>
      </c>
      <c r="K102" s="98">
        <v>0</v>
      </c>
      <c r="L102" s="99">
        <v>4433.5814991499083</v>
      </c>
      <c r="M102" s="98">
        <f t="shared" si="6"/>
        <v>0</v>
      </c>
      <c r="N102" s="98">
        <f t="shared" si="7"/>
        <v>0</v>
      </c>
      <c r="O102" s="98">
        <f t="shared" si="8"/>
        <v>0</v>
      </c>
      <c r="P102" s="98">
        <f t="shared" si="9"/>
        <v>0</v>
      </c>
      <c r="Q102" s="99">
        <f t="shared" si="10"/>
        <v>0</v>
      </c>
    </row>
    <row r="103" spans="1:17" x14ac:dyDescent="0.25">
      <c r="A103" s="88" t="s">
        <v>84</v>
      </c>
      <c r="B103" s="89" t="s">
        <v>2625</v>
      </c>
      <c r="C103" s="94">
        <v>4433.5814991499083</v>
      </c>
      <c r="D103" s="94">
        <v>0</v>
      </c>
      <c r="E103" s="94">
        <v>0</v>
      </c>
      <c r="F103" s="94">
        <v>0</v>
      </c>
      <c r="G103" s="95">
        <v>4433.5814991499083</v>
      </c>
      <c r="H103" s="98">
        <v>4433.5814991499083</v>
      </c>
      <c r="I103" s="98">
        <v>0</v>
      </c>
      <c r="J103" s="98">
        <v>0</v>
      </c>
      <c r="K103" s="98">
        <v>0</v>
      </c>
      <c r="L103" s="99">
        <v>4433.5814991499083</v>
      </c>
      <c r="M103" s="98">
        <f t="shared" si="6"/>
        <v>0</v>
      </c>
      <c r="N103" s="98">
        <f t="shared" si="7"/>
        <v>0</v>
      </c>
      <c r="O103" s="98">
        <f t="shared" si="8"/>
        <v>0</v>
      </c>
      <c r="P103" s="98">
        <f t="shared" si="9"/>
        <v>0</v>
      </c>
      <c r="Q103" s="99">
        <f t="shared" si="10"/>
        <v>0</v>
      </c>
    </row>
    <row r="104" spans="1:17" x14ac:dyDescent="0.25">
      <c r="A104" s="88" t="s">
        <v>81</v>
      </c>
      <c r="B104" s="89" t="s">
        <v>2625</v>
      </c>
      <c r="C104" s="94">
        <v>4433.5814991499083</v>
      </c>
      <c r="D104" s="94">
        <v>0</v>
      </c>
      <c r="E104" s="94">
        <v>0</v>
      </c>
      <c r="F104" s="94">
        <v>0</v>
      </c>
      <c r="G104" s="95">
        <v>4433.5814991499083</v>
      </c>
      <c r="H104" s="98">
        <v>4433.5814991499083</v>
      </c>
      <c r="I104" s="98">
        <v>0</v>
      </c>
      <c r="J104" s="98">
        <v>0</v>
      </c>
      <c r="K104" s="98">
        <v>0</v>
      </c>
      <c r="L104" s="99">
        <v>4433.5814991499083</v>
      </c>
      <c r="M104" s="98">
        <f t="shared" si="6"/>
        <v>0</v>
      </c>
      <c r="N104" s="98">
        <f t="shared" si="7"/>
        <v>0</v>
      </c>
      <c r="O104" s="98">
        <f t="shared" si="8"/>
        <v>0</v>
      </c>
      <c r="P104" s="98">
        <f t="shared" si="9"/>
        <v>0</v>
      </c>
      <c r="Q104" s="99">
        <f t="shared" si="10"/>
        <v>0</v>
      </c>
    </row>
    <row r="105" spans="1:17" x14ac:dyDescent="0.25">
      <c r="A105" s="88" t="s">
        <v>80</v>
      </c>
      <c r="B105" s="89" t="s">
        <v>2625</v>
      </c>
      <c r="C105" s="94">
        <v>4433.5814991499083</v>
      </c>
      <c r="D105" s="94">
        <v>0</v>
      </c>
      <c r="E105" s="94">
        <v>0</v>
      </c>
      <c r="F105" s="94">
        <v>0</v>
      </c>
      <c r="G105" s="95">
        <v>4433.5814991499083</v>
      </c>
      <c r="H105" s="98">
        <v>4433.5814991499083</v>
      </c>
      <c r="I105" s="98">
        <v>0</v>
      </c>
      <c r="J105" s="98">
        <v>0</v>
      </c>
      <c r="K105" s="98">
        <v>0</v>
      </c>
      <c r="L105" s="99">
        <v>4433.5814991499083</v>
      </c>
      <c r="M105" s="98">
        <f t="shared" si="6"/>
        <v>0</v>
      </c>
      <c r="N105" s="98">
        <f t="shared" si="7"/>
        <v>0</v>
      </c>
      <c r="O105" s="98">
        <f t="shared" si="8"/>
        <v>0</v>
      </c>
      <c r="P105" s="98">
        <f t="shared" si="9"/>
        <v>0</v>
      </c>
      <c r="Q105" s="99">
        <f t="shared" si="10"/>
        <v>0</v>
      </c>
    </row>
    <row r="106" spans="1:17" x14ac:dyDescent="0.25">
      <c r="A106" s="88" t="s">
        <v>2626</v>
      </c>
      <c r="B106" s="89" t="s">
        <v>2625</v>
      </c>
      <c r="C106" s="94">
        <v>51421.244454831518</v>
      </c>
      <c r="D106" s="94">
        <v>0</v>
      </c>
      <c r="E106" s="94">
        <v>0</v>
      </c>
      <c r="F106" s="94">
        <v>0</v>
      </c>
      <c r="G106" s="95">
        <v>51421.244454831518</v>
      </c>
      <c r="H106" s="98">
        <v>51421.244454831518</v>
      </c>
      <c r="I106" s="98">
        <v>0</v>
      </c>
      <c r="J106" s="98">
        <v>0</v>
      </c>
      <c r="K106" s="98">
        <v>0</v>
      </c>
      <c r="L106" s="99">
        <v>51421.244454831518</v>
      </c>
      <c r="M106" s="98">
        <f t="shared" si="6"/>
        <v>0</v>
      </c>
      <c r="N106" s="98">
        <f t="shared" si="7"/>
        <v>0</v>
      </c>
      <c r="O106" s="98">
        <f t="shared" si="8"/>
        <v>0</v>
      </c>
      <c r="P106" s="98">
        <f t="shared" si="9"/>
        <v>0</v>
      </c>
      <c r="Q106" s="99">
        <f t="shared" si="10"/>
        <v>0</v>
      </c>
    </row>
    <row r="107" spans="1:17" x14ac:dyDescent="0.25">
      <c r="A107" s="88" t="s">
        <v>2626</v>
      </c>
      <c r="B107" s="89" t="s">
        <v>2625</v>
      </c>
      <c r="C107" s="94">
        <v>51421.244454831518</v>
      </c>
      <c r="D107" s="94">
        <v>0</v>
      </c>
      <c r="E107" s="94">
        <v>0</v>
      </c>
      <c r="F107" s="94">
        <v>0</v>
      </c>
      <c r="G107" s="95">
        <v>51421.244454831518</v>
      </c>
      <c r="H107" s="98">
        <v>51421.244454831518</v>
      </c>
      <c r="I107" s="98">
        <v>0</v>
      </c>
      <c r="J107" s="98">
        <v>0</v>
      </c>
      <c r="K107" s="98">
        <v>0</v>
      </c>
      <c r="L107" s="99">
        <v>51421.244454831518</v>
      </c>
      <c r="M107" s="98">
        <f t="shared" si="6"/>
        <v>0</v>
      </c>
      <c r="N107" s="98">
        <f t="shared" si="7"/>
        <v>0</v>
      </c>
      <c r="O107" s="98">
        <f t="shared" si="8"/>
        <v>0</v>
      </c>
      <c r="P107" s="98">
        <f t="shared" si="9"/>
        <v>0</v>
      </c>
      <c r="Q107" s="99">
        <f t="shared" si="10"/>
        <v>0</v>
      </c>
    </row>
    <row r="108" spans="1:17" x14ac:dyDescent="0.25">
      <c r="A108" s="88" t="s">
        <v>2627</v>
      </c>
      <c r="B108" s="89" t="s">
        <v>2625</v>
      </c>
      <c r="C108" s="94">
        <v>51421.244454831518</v>
      </c>
      <c r="D108" s="94">
        <v>0</v>
      </c>
      <c r="E108" s="94">
        <v>0</v>
      </c>
      <c r="F108" s="94">
        <v>0</v>
      </c>
      <c r="G108" s="95">
        <v>51421.244454831518</v>
      </c>
      <c r="H108" s="98">
        <v>51421.244454831518</v>
      </c>
      <c r="I108" s="98">
        <v>0</v>
      </c>
      <c r="J108" s="98">
        <v>0</v>
      </c>
      <c r="K108" s="98">
        <v>0</v>
      </c>
      <c r="L108" s="99">
        <v>51421.244454831518</v>
      </c>
      <c r="M108" s="98">
        <f t="shared" si="6"/>
        <v>0</v>
      </c>
      <c r="N108" s="98">
        <f t="shared" si="7"/>
        <v>0</v>
      </c>
      <c r="O108" s="98">
        <f t="shared" si="8"/>
        <v>0</v>
      </c>
      <c r="P108" s="98">
        <f t="shared" si="9"/>
        <v>0</v>
      </c>
      <c r="Q108" s="99">
        <f t="shared" si="10"/>
        <v>0</v>
      </c>
    </row>
    <row r="109" spans="1:17" x14ac:dyDescent="0.25">
      <c r="A109" s="88" t="s">
        <v>2628</v>
      </c>
      <c r="B109" s="89" t="s">
        <v>2625</v>
      </c>
      <c r="C109" s="94">
        <v>51421.244454831518</v>
      </c>
      <c r="D109" s="94">
        <v>0</v>
      </c>
      <c r="E109" s="94">
        <v>0</v>
      </c>
      <c r="F109" s="94">
        <v>0</v>
      </c>
      <c r="G109" s="95">
        <v>51421.244454831518</v>
      </c>
      <c r="H109" s="98">
        <v>51421.244454831518</v>
      </c>
      <c r="I109" s="98">
        <v>0</v>
      </c>
      <c r="J109" s="98">
        <v>0</v>
      </c>
      <c r="K109" s="98">
        <v>0</v>
      </c>
      <c r="L109" s="99">
        <v>51421.244454831518</v>
      </c>
      <c r="M109" s="98">
        <f t="shared" si="6"/>
        <v>0</v>
      </c>
      <c r="N109" s="98">
        <f t="shared" si="7"/>
        <v>0</v>
      </c>
      <c r="O109" s="98">
        <f t="shared" si="8"/>
        <v>0</v>
      </c>
      <c r="P109" s="98">
        <f t="shared" si="9"/>
        <v>0</v>
      </c>
      <c r="Q109" s="99">
        <f t="shared" si="10"/>
        <v>0</v>
      </c>
    </row>
    <row r="110" spans="1:17" x14ac:dyDescent="0.25">
      <c r="A110" s="88" t="s">
        <v>2629</v>
      </c>
      <c r="B110" s="89" t="s">
        <v>2625</v>
      </c>
      <c r="C110" s="94">
        <v>51421.244454831518</v>
      </c>
      <c r="D110" s="94">
        <v>0</v>
      </c>
      <c r="E110" s="94">
        <v>0</v>
      </c>
      <c r="F110" s="94">
        <v>0</v>
      </c>
      <c r="G110" s="95">
        <v>51421.244454831518</v>
      </c>
      <c r="H110" s="98">
        <v>51421.244454831518</v>
      </c>
      <c r="I110" s="98">
        <v>0</v>
      </c>
      <c r="J110" s="98">
        <v>0</v>
      </c>
      <c r="K110" s="98">
        <v>0</v>
      </c>
      <c r="L110" s="99">
        <v>51421.244454831518</v>
      </c>
      <c r="M110" s="98">
        <f t="shared" si="6"/>
        <v>0</v>
      </c>
      <c r="N110" s="98">
        <f t="shared" si="7"/>
        <v>0</v>
      </c>
      <c r="O110" s="98">
        <f t="shared" si="8"/>
        <v>0</v>
      </c>
      <c r="P110" s="98">
        <f t="shared" si="9"/>
        <v>0</v>
      </c>
      <c r="Q110" s="99">
        <f t="shared" si="10"/>
        <v>0</v>
      </c>
    </row>
    <row r="111" spans="1:17" x14ac:dyDescent="0.25">
      <c r="A111" s="88" t="s">
        <v>2629</v>
      </c>
      <c r="B111" s="89" t="s">
        <v>2625</v>
      </c>
      <c r="C111" s="94">
        <v>51421.244454831518</v>
      </c>
      <c r="D111" s="94">
        <v>0</v>
      </c>
      <c r="E111" s="94">
        <v>0</v>
      </c>
      <c r="F111" s="94">
        <v>0</v>
      </c>
      <c r="G111" s="95">
        <v>51421.244454831518</v>
      </c>
      <c r="H111" s="98">
        <v>51421.244454831518</v>
      </c>
      <c r="I111" s="98">
        <v>0</v>
      </c>
      <c r="J111" s="98">
        <v>0</v>
      </c>
      <c r="K111" s="98">
        <v>0</v>
      </c>
      <c r="L111" s="99">
        <v>51421.244454831518</v>
      </c>
      <c r="M111" s="98">
        <f t="shared" si="6"/>
        <v>0</v>
      </c>
      <c r="N111" s="98">
        <f t="shared" si="7"/>
        <v>0</v>
      </c>
      <c r="O111" s="98">
        <f t="shared" si="8"/>
        <v>0</v>
      </c>
      <c r="P111" s="98">
        <f t="shared" si="9"/>
        <v>0</v>
      </c>
      <c r="Q111" s="99">
        <f t="shared" si="10"/>
        <v>0</v>
      </c>
    </row>
    <row r="112" spans="1:17" x14ac:dyDescent="0.25">
      <c r="A112" s="88" t="s">
        <v>2630</v>
      </c>
      <c r="B112" s="89" t="s">
        <v>2625</v>
      </c>
      <c r="C112" s="94">
        <v>51421.244454831518</v>
      </c>
      <c r="D112" s="94">
        <v>0</v>
      </c>
      <c r="E112" s="94">
        <v>0</v>
      </c>
      <c r="F112" s="94">
        <v>0</v>
      </c>
      <c r="G112" s="95">
        <v>51421.244454831518</v>
      </c>
      <c r="H112" s="98">
        <v>51421.244454831518</v>
      </c>
      <c r="I112" s="98">
        <v>0</v>
      </c>
      <c r="J112" s="98">
        <v>0</v>
      </c>
      <c r="K112" s="98">
        <v>0</v>
      </c>
      <c r="L112" s="99">
        <v>51421.244454831518</v>
      </c>
      <c r="M112" s="98">
        <f t="shared" si="6"/>
        <v>0</v>
      </c>
      <c r="N112" s="98">
        <f t="shared" si="7"/>
        <v>0</v>
      </c>
      <c r="O112" s="98">
        <f t="shared" si="8"/>
        <v>0</v>
      </c>
      <c r="P112" s="98">
        <f t="shared" si="9"/>
        <v>0</v>
      </c>
      <c r="Q112" s="99">
        <f t="shared" si="10"/>
        <v>0</v>
      </c>
    </row>
    <row r="113" spans="1:17" x14ac:dyDescent="0.25">
      <c r="A113" s="88" t="s">
        <v>2630</v>
      </c>
      <c r="B113" s="89" t="s">
        <v>2625</v>
      </c>
      <c r="C113" s="94">
        <v>51421.244454831518</v>
      </c>
      <c r="D113" s="94">
        <v>0</v>
      </c>
      <c r="E113" s="94">
        <v>0</v>
      </c>
      <c r="F113" s="94">
        <v>0</v>
      </c>
      <c r="G113" s="95">
        <v>51421.244454831518</v>
      </c>
      <c r="H113" s="98">
        <v>51421.244454831518</v>
      </c>
      <c r="I113" s="98">
        <v>0</v>
      </c>
      <c r="J113" s="98">
        <v>0</v>
      </c>
      <c r="K113" s="98">
        <v>0</v>
      </c>
      <c r="L113" s="99">
        <v>51421.244454831518</v>
      </c>
      <c r="M113" s="98">
        <f t="shared" si="6"/>
        <v>0</v>
      </c>
      <c r="N113" s="98">
        <f t="shared" si="7"/>
        <v>0</v>
      </c>
      <c r="O113" s="98">
        <f t="shared" si="8"/>
        <v>0</v>
      </c>
      <c r="P113" s="98">
        <f t="shared" si="9"/>
        <v>0</v>
      </c>
      <c r="Q113" s="99">
        <f t="shared" si="10"/>
        <v>0</v>
      </c>
    </row>
    <row r="114" spans="1:17" x14ac:dyDescent="0.25">
      <c r="A114" s="88" t="s">
        <v>2631</v>
      </c>
      <c r="B114" s="89" t="s">
        <v>2625</v>
      </c>
      <c r="C114" s="94">
        <v>51421.244454831518</v>
      </c>
      <c r="D114" s="94">
        <v>0</v>
      </c>
      <c r="E114" s="94">
        <v>0</v>
      </c>
      <c r="F114" s="94">
        <v>0</v>
      </c>
      <c r="G114" s="95">
        <v>51421.244454831518</v>
      </c>
      <c r="H114" s="98">
        <v>51421.244454831518</v>
      </c>
      <c r="I114" s="98">
        <v>0</v>
      </c>
      <c r="J114" s="98">
        <v>0</v>
      </c>
      <c r="K114" s="98">
        <v>0</v>
      </c>
      <c r="L114" s="99">
        <v>51421.244454831518</v>
      </c>
      <c r="M114" s="98">
        <f t="shared" si="6"/>
        <v>0</v>
      </c>
      <c r="N114" s="98">
        <f t="shared" si="7"/>
        <v>0</v>
      </c>
      <c r="O114" s="98">
        <f t="shared" si="8"/>
        <v>0</v>
      </c>
      <c r="P114" s="98">
        <f t="shared" si="9"/>
        <v>0</v>
      </c>
      <c r="Q114" s="99">
        <f t="shared" si="10"/>
        <v>0</v>
      </c>
    </row>
    <row r="115" spans="1:17" x14ac:dyDescent="0.25">
      <c r="A115" s="88" t="s">
        <v>2631</v>
      </c>
      <c r="B115" s="89" t="s">
        <v>2625</v>
      </c>
      <c r="C115" s="94">
        <v>51421.244454831518</v>
      </c>
      <c r="D115" s="94">
        <v>0</v>
      </c>
      <c r="E115" s="94">
        <v>0</v>
      </c>
      <c r="F115" s="94">
        <v>0</v>
      </c>
      <c r="G115" s="95">
        <v>51421.244454831518</v>
      </c>
      <c r="H115" s="98">
        <v>51421.244454831518</v>
      </c>
      <c r="I115" s="98">
        <v>0</v>
      </c>
      <c r="J115" s="98">
        <v>0</v>
      </c>
      <c r="K115" s="98">
        <v>0</v>
      </c>
      <c r="L115" s="99">
        <v>51421.244454831518</v>
      </c>
      <c r="M115" s="98">
        <f t="shared" si="6"/>
        <v>0</v>
      </c>
      <c r="N115" s="98">
        <f t="shared" si="7"/>
        <v>0</v>
      </c>
      <c r="O115" s="98">
        <f t="shared" si="8"/>
        <v>0</v>
      </c>
      <c r="P115" s="98">
        <f t="shared" si="9"/>
        <v>0</v>
      </c>
      <c r="Q115" s="99">
        <f t="shared" si="10"/>
        <v>0</v>
      </c>
    </row>
    <row r="116" spans="1:17" x14ac:dyDescent="0.25">
      <c r="A116" s="88" t="s">
        <v>2632</v>
      </c>
      <c r="B116" s="89" t="s">
        <v>2625</v>
      </c>
      <c r="C116" s="94">
        <v>51421.244454831518</v>
      </c>
      <c r="D116" s="94">
        <v>0</v>
      </c>
      <c r="E116" s="94">
        <v>0</v>
      </c>
      <c r="F116" s="94">
        <v>0</v>
      </c>
      <c r="G116" s="95">
        <v>51421.244454831518</v>
      </c>
      <c r="H116" s="98">
        <v>51421.244454831518</v>
      </c>
      <c r="I116" s="98">
        <v>0</v>
      </c>
      <c r="J116" s="98">
        <v>0</v>
      </c>
      <c r="K116" s="98">
        <v>0</v>
      </c>
      <c r="L116" s="99">
        <v>51421.244454831518</v>
      </c>
      <c r="M116" s="98">
        <f t="shared" si="6"/>
        <v>0</v>
      </c>
      <c r="N116" s="98">
        <f t="shared" si="7"/>
        <v>0</v>
      </c>
      <c r="O116" s="98">
        <f t="shared" si="8"/>
        <v>0</v>
      </c>
      <c r="P116" s="98">
        <f t="shared" si="9"/>
        <v>0</v>
      </c>
      <c r="Q116" s="99">
        <f t="shared" si="10"/>
        <v>0</v>
      </c>
    </row>
    <row r="117" spans="1:17" x14ac:dyDescent="0.25">
      <c r="A117" s="88" t="s">
        <v>2632</v>
      </c>
      <c r="B117" s="89" t="s">
        <v>2625</v>
      </c>
      <c r="C117" s="94">
        <v>51421.244454831518</v>
      </c>
      <c r="D117" s="94">
        <v>0</v>
      </c>
      <c r="E117" s="94">
        <v>0</v>
      </c>
      <c r="F117" s="94">
        <v>0</v>
      </c>
      <c r="G117" s="95">
        <v>51421.244454831518</v>
      </c>
      <c r="H117" s="98">
        <v>51421.244454831518</v>
      </c>
      <c r="I117" s="98">
        <v>0</v>
      </c>
      <c r="J117" s="98">
        <v>0</v>
      </c>
      <c r="K117" s="98">
        <v>0</v>
      </c>
      <c r="L117" s="99">
        <v>51421.244454831518</v>
      </c>
      <c r="M117" s="98">
        <f t="shared" si="6"/>
        <v>0</v>
      </c>
      <c r="N117" s="98">
        <f t="shared" si="7"/>
        <v>0</v>
      </c>
      <c r="O117" s="98">
        <f t="shared" si="8"/>
        <v>0</v>
      </c>
      <c r="P117" s="98">
        <f t="shared" si="9"/>
        <v>0</v>
      </c>
      <c r="Q117" s="99">
        <f t="shared" si="10"/>
        <v>0</v>
      </c>
    </row>
    <row r="118" spans="1:17" x14ac:dyDescent="0.25">
      <c r="A118" s="88" t="s">
        <v>2633</v>
      </c>
      <c r="B118" s="89" t="s">
        <v>2625</v>
      </c>
      <c r="C118" s="94">
        <v>51421.244454831518</v>
      </c>
      <c r="D118" s="94">
        <v>0</v>
      </c>
      <c r="E118" s="94">
        <v>0</v>
      </c>
      <c r="F118" s="94">
        <v>0</v>
      </c>
      <c r="G118" s="95">
        <v>51421.244454831518</v>
      </c>
      <c r="H118" s="98">
        <v>51421.244454831518</v>
      </c>
      <c r="I118" s="98">
        <v>0</v>
      </c>
      <c r="J118" s="98">
        <v>0</v>
      </c>
      <c r="K118" s="98">
        <v>0</v>
      </c>
      <c r="L118" s="99">
        <v>51421.244454831518</v>
      </c>
      <c r="M118" s="98">
        <f t="shared" si="6"/>
        <v>0</v>
      </c>
      <c r="N118" s="98">
        <f t="shared" si="7"/>
        <v>0</v>
      </c>
      <c r="O118" s="98">
        <f t="shared" si="8"/>
        <v>0</v>
      </c>
      <c r="P118" s="98">
        <f t="shared" si="9"/>
        <v>0</v>
      </c>
      <c r="Q118" s="99">
        <f t="shared" si="10"/>
        <v>0</v>
      </c>
    </row>
    <row r="119" spans="1:17" x14ac:dyDescent="0.25">
      <c r="A119" s="88" t="s">
        <v>2633</v>
      </c>
      <c r="B119" s="89" t="s">
        <v>2625</v>
      </c>
      <c r="C119" s="94">
        <v>51421.244454831518</v>
      </c>
      <c r="D119" s="94">
        <v>0</v>
      </c>
      <c r="E119" s="94">
        <v>0</v>
      </c>
      <c r="F119" s="94">
        <v>0</v>
      </c>
      <c r="G119" s="95">
        <v>51421.244454831518</v>
      </c>
      <c r="H119" s="98">
        <v>51421.244454831518</v>
      </c>
      <c r="I119" s="98">
        <v>0</v>
      </c>
      <c r="J119" s="98">
        <v>0</v>
      </c>
      <c r="K119" s="98">
        <v>0</v>
      </c>
      <c r="L119" s="99">
        <v>51421.244454831518</v>
      </c>
      <c r="M119" s="98">
        <f t="shared" si="6"/>
        <v>0</v>
      </c>
      <c r="N119" s="98">
        <f t="shared" si="7"/>
        <v>0</v>
      </c>
      <c r="O119" s="98">
        <f t="shared" si="8"/>
        <v>0</v>
      </c>
      <c r="P119" s="98">
        <f t="shared" si="9"/>
        <v>0</v>
      </c>
      <c r="Q119" s="99">
        <f t="shared" si="10"/>
        <v>0</v>
      </c>
    </row>
    <row r="120" spans="1:17" x14ac:dyDescent="0.25">
      <c r="A120" s="88" t="s">
        <v>2634</v>
      </c>
      <c r="B120" s="89" t="s">
        <v>2625</v>
      </c>
      <c r="C120" s="94">
        <v>51421.244454831518</v>
      </c>
      <c r="D120" s="94">
        <v>0</v>
      </c>
      <c r="E120" s="94">
        <v>0</v>
      </c>
      <c r="F120" s="94">
        <v>0</v>
      </c>
      <c r="G120" s="95">
        <v>51421.244454831518</v>
      </c>
      <c r="H120" s="98">
        <v>51421.244454831518</v>
      </c>
      <c r="I120" s="98">
        <v>0</v>
      </c>
      <c r="J120" s="98">
        <v>0</v>
      </c>
      <c r="K120" s="98">
        <v>0</v>
      </c>
      <c r="L120" s="99">
        <v>51421.244454831518</v>
      </c>
      <c r="M120" s="98">
        <f t="shared" si="6"/>
        <v>0</v>
      </c>
      <c r="N120" s="98">
        <f t="shared" si="7"/>
        <v>0</v>
      </c>
      <c r="O120" s="98">
        <f t="shared" si="8"/>
        <v>0</v>
      </c>
      <c r="P120" s="98">
        <f t="shared" si="9"/>
        <v>0</v>
      </c>
      <c r="Q120" s="99">
        <f t="shared" si="10"/>
        <v>0</v>
      </c>
    </row>
    <row r="121" spans="1:17" x14ac:dyDescent="0.25">
      <c r="A121" s="88" t="s">
        <v>2634</v>
      </c>
      <c r="B121" s="89" t="s">
        <v>2625</v>
      </c>
      <c r="C121" s="94">
        <v>51421.244454831518</v>
      </c>
      <c r="D121" s="94">
        <v>0</v>
      </c>
      <c r="E121" s="94">
        <v>0</v>
      </c>
      <c r="F121" s="94">
        <v>0</v>
      </c>
      <c r="G121" s="95">
        <v>51421.244454831518</v>
      </c>
      <c r="H121" s="98">
        <v>51421.244454831518</v>
      </c>
      <c r="I121" s="98">
        <v>0</v>
      </c>
      <c r="J121" s="98">
        <v>0</v>
      </c>
      <c r="K121" s="98">
        <v>0</v>
      </c>
      <c r="L121" s="99">
        <v>51421.244454831518</v>
      </c>
      <c r="M121" s="98">
        <f t="shared" si="6"/>
        <v>0</v>
      </c>
      <c r="N121" s="98">
        <f t="shared" si="7"/>
        <v>0</v>
      </c>
      <c r="O121" s="98">
        <f t="shared" si="8"/>
        <v>0</v>
      </c>
      <c r="P121" s="98">
        <f t="shared" si="9"/>
        <v>0</v>
      </c>
      <c r="Q121" s="99">
        <f t="shared" si="10"/>
        <v>0</v>
      </c>
    </row>
    <row r="122" spans="1:17" x14ac:dyDescent="0.25">
      <c r="A122" s="88"/>
      <c r="B122" s="89" t="s">
        <v>2625</v>
      </c>
      <c r="C122" s="94">
        <v>4433.5814991499083</v>
      </c>
      <c r="D122" s="94">
        <v>0</v>
      </c>
      <c r="E122" s="94">
        <v>0</v>
      </c>
      <c r="F122" s="94">
        <v>0</v>
      </c>
      <c r="G122" s="95">
        <v>4433.5814991499083</v>
      </c>
      <c r="H122" s="98">
        <v>4433.5814991499083</v>
      </c>
      <c r="I122" s="98">
        <v>0</v>
      </c>
      <c r="J122" s="98">
        <v>0</v>
      </c>
      <c r="K122" s="98">
        <v>0</v>
      </c>
      <c r="L122" s="99">
        <v>4433.5814991499083</v>
      </c>
      <c r="M122" s="98">
        <f t="shared" si="6"/>
        <v>0</v>
      </c>
      <c r="N122" s="98">
        <f t="shared" si="7"/>
        <v>0</v>
      </c>
      <c r="O122" s="98">
        <f t="shared" si="8"/>
        <v>0</v>
      </c>
      <c r="P122" s="98">
        <f t="shared" si="9"/>
        <v>0</v>
      </c>
      <c r="Q122" s="99">
        <f t="shared" si="10"/>
        <v>0</v>
      </c>
    </row>
    <row r="123" spans="1:17" x14ac:dyDescent="0.25">
      <c r="A123" s="88">
        <v>501168</v>
      </c>
      <c r="B123" s="89" t="s">
        <v>2635</v>
      </c>
      <c r="C123" s="94">
        <v>3784269.7787844138</v>
      </c>
      <c r="D123" s="94">
        <v>0</v>
      </c>
      <c r="E123" s="94">
        <v>0</v>
      </c>
      <c r="F123" s="94">
        <v>0</v>
      </c>
      <c r="G123" s="95">
        <v>3784269.7787844138</v>
      </c>
      <c r="H123" s="98">
        <v>2425448.2182772253</v>
      </c>
      <c r="I123" s="98">
        <v>0</v>
      </c>
      <c r="J123" s="98">
        <v>0</v>
      </c>
      <c r="K123" s="98">
        <v>0</v>
      </c>
      <c r="L123" s="99">
        <v>2425448.2182772253</v>
      </c>
      <c r="M123" s="98">
        <f t="shared" si="6"/>
        <v>1358821.5605071886</v>
      </c>
      <c r="N123" s="98">
        <f t="shared" si="7"/>
        <v>0</v>
      </c>
      <c r="O123" s="98">
        <f t="shared" si="8"/>
        <v>0</v>
      </c>
      <c r="P123" s="98">
        <f t="shared" si="9"/>
        <v>0</v>
      </c>
      <c r="Q123" s="99">
        <f t="shared" si="10"/>
        <v>1358821.5605071886</v>
      </c>
    </row>
    <row r="124" spans="1:17" x14ac:dyDescent="0.25">
      <c r="A124" s="88" t="s">
        <v>2636</v>
      </c>
      <c r="B124" s="89" t="s">
        <v>2635</v>
      </c>
      <c r="C124" s="94">
        <v>775348.50902988599</v>
      </c>
      <c r="D124" s="94">
        <v>0</v>
      </c>
      <c r="E124" s="94">
        <v>0</v>
      </c>
      <c r="F124" s="94">
        <v>0</v>
      </c>
      <c r="G124" s="95">
        <v>775348.50902988599</v>
      </c>
      <c r="H124" s="98">
        <v>775348.50902988599</v>
      </c>
      <c r="I124" s="98">
        <v>0</v>
      </c>
      <c r="J124" s="98">
        <v>0</v>
      </c>
      <c r="K124" s="98">
        <v>0</v>
      </c>
      <c r="L124" s="99">
        <v>775348.50902988599</v>
      </c>
      <c r="M124" s="98">
        <f t="shared" si="6"/>
        <v>0</v>
      </c>
      <c r="N124" s="98">
        <f t="shared" si="7"/>
        <v>0</v>
      </c>
      <c r="O124" s="98">
        <f t="shared" si="8"/>
        <v>0</v>
      </c>
      <c r="P124" s="98">
        <f t="shared" si="9"/>
        <v>0</v>
      </c>
      <c r="Q124" s="99">
        <f t="shared" si="10"/>
        <v>0</v>
      </c>
    </row>
    <row r="125" spans="1:17" x14ac:dyDescent="0.25">
      <c r="A125" s="88" t="s">
        <v>85</v>
      </c>
      <c r="B125" s="89" t="s">
        <v>2635</v>
      </c>
      <c r="C125" s="94">
        <v>775348.50902988599</v>
      </c>
      <c r="D125" s="94">
        <v>0</v>
      </c>
      <c r="E125" s="94">
        <v>0</v>
      </c>
      <c r="F125" s="94">
        <v>0</v>
      </c>
      <c r="G125" s="95">
        <v>775348.50902988599</v>
      </c>
      <c r="H125" s="98">
        <v>775348.50902988599</v>
      </c>
      <c r="I125" s="98">
        <v>0</v>
      </c>
      <c r="J125" s="98">
        <v>0</v>
      </c>
      <c r="K125" s="98">
        <v>0</v>
      </c>
      <c r="L125" s="99">
        <v>775348.50902988599</v>
      </c>
      <c r="M125" s="98">
        <f t="shared" si="6"/>
        <v>0</v>
      </c>
      <c r="N125" s="98">
        <f t="shared" si="7"/>
        <v>0</v>
      </c>
      <c r="O125" s="98">
        <f t="shared" si="8"/>
        <v>0</v>
      </c>
      <c r="P125" s="98">
        <f t="shared" si="9"/>
        <v>0</v>
      </c>
      <c r="Q125" s="99">
        <f t="shared" si="10"/>
        <v>0</v>
      </c>
    </row>
    <row r="126" spans="1:17" x14ac:dyDescent="0.25">
      <c r="A126" s="88">
        <v>500694</v>
      </c>
      <c r="B126" s="89" t="s">
        <v>2637</v>
      </c>
      <c r="C126" s="94">
        <v>1963327.0383975138</v>
      </c>
      <c r="D126" s="94">
        <v>0</v>
      </c>
      <c r="E126" s="94">
        <v>0</v>
      </c>
      <c r="F126" s="94">
        <v>0</v>
      </c>
      <c r="G126" s="95">
        <v>1963327.0383975138</v>
      </c>
      <c r="H126" s="98">
        <v>1315007.8373283183</v>
      </c>
      <c r="I126" s="98">
        <v>0</v>
      </c>
      <c r="J126" s="98">
        <v>0</v>
      </c>
      <c r="K126" s="98">
        <v>0</v>
      </c>
      <c r="L126" s="99">
        <v>1315007.8373283183</v>
      </c>
      <c r="M126" s="98">
        <f t="shared" si="6"/>
        <v>648319.20106919552</v>
      </c>
      <c r="N126" s="98">
        <f t="shared" si="7"/>
        <v>0</v>
      </c>
      <c r="O126" s="98">
        <f t="shared" si="8"/>
        <v>0</v>
      </c>
      <c r="P126" s="98">
        <f t="shared" si="9"/>
        <v>0</v>
      </c>
      <c r="Q126" s="99">
        <f t="shared" si="10"/>
        <v>648319.20106919552</v>
      </c>
    </row>
    <row r="127" spans="1:17" x14ac:dyDescent="0.25">
      <c r="A127" s="88">
        <v>500693</v>
      </c>
      <c r="B127" s="89" t="s">
        <v>2637</v>
      </c>
      <c r="C127" s="94">
        <v>40482.994086600549</v>
      </c>
      <c r="D127" s="94">
        <v>0</v>
      </c>
      <c r="E127" s="94">
        <v>0</v>
      </c>
      <c r="F127" s="94">
        <v>0</v>
      </c>
      <c r="G127" s="95">
        <v>40482.994086600549</v>
      </c>
      <c r="H127" s="98">
        <v>0</v>
      </c>
      <c r="I127" s="98">
        <v>0</v>
      </c>
      <c r="J127" s="98">
        <v>0</v>
      </c>
      <c r="K127" s="98">
        <v>0</v>
      </c>
      <c r="L127" s="99">
        <v>0</v>
      </c>
      <c r="M127" s="98">
        <f t="shared" si="6"/>
        <v>40482.994086600549</v>
      </c>
      <c r="N127" s="98">
        <f t="shared" si="7"/>
        <v>0</v>
      </c>
      <c r="O127" s="98">
        <f t="shared" si="8"/>
        <v>0</v>
      </c>
      <c r="P127" s="98">
        <f t="shared" si="9"/>
        <v>0</v>
      </c>
      <c r="Q127" s="99">
        <f t="shared" si="10"/>
        <v>40482.994086600549</v>
      </c>
    </row>
    <row r="128" spans="1:17" x14ac:dyDescent="0.25">
      <c r="A128" s="88">
        <v>501175</v>
      </c>
      <c r="B128" s="89" t="s">
        <v>2638</v>
      </c>
      <c r="C128" s="94">
        <v>53729.127986669002</v>
      </c>
      <c r="D128" s="94">
        <v>0</v>
      </c>
      <c r="E128" s="94">
        <v>0</v>
      </c>
      <c r="F128" s="94">
        <v>0</v>
      </c>
      <c r="G128" s="95">
        <v>53729.127986669002</v>
      </c>
      <c r="H128" s="98">
        <v>26039.450296674833</v>
      </c>
      <c r="I128" s="98">
        <v>0</v>
      </c>
      <c r="J128" s="98">
        <v>0</v>
      </c>
      <c r="K128" s="98">
        <v>0</v>
      </c>
      <c r="L128" s="99">
        <v>26039.450296674833</v>
      </c>
      <c r="M128" s="98">
        <f t="shared" si="6"/>
        <v>27689.677689994169</v>
      </c>
      <c r="N128" s="98">
        <f t="shared" si="7"/>
        <v>0</v>
      </c>
      <c r="O128" s="98">
        <f t="shared" si="8"/>
        <v>0</v>
      </c>
      <c r="P128" s="98">
        <f t="shared" si="9"/>
        <v>0</v>
      </c>
      <c r="Q128" s="99">
        <f t="shared" si="10"/>
        <v>27689.677689994169</v>
      </c>
    </row>
    <row r="129" spans="1:17" x14ac:dyDescent="0.25">
      <c r="A129" s="88">
        <v>501026</v>
      </c>
      <c r="B129" s="89" t="s">
        <v>2639</v>
      </c>
      <c r="C129" s="94">
        <v>0</v>
      </c>
      <c r="D129" s="94">
        <v>0</v>
      </c>
      <c r="E129" s="94">
        <v>381359.79735359509</v>
      </c>
      <c r="F129" s="94">
        <v>0</v>
      </c>
      <c r="G129" s="95">
        <v>381359.79735359509</v>
      </c>
      <c r="H129" s="98">
        <v>0</v>
      </c>
      <c r="I129" s="98">
        <v>0</v>
      </c>
      <c r="J129" s="98">
        <v>0</v>
      </c>
      <c r="K129" s="98">
        <v>0</v>
      </c>
      <c r="L129" s="99">
        <v>0</v>
      </c>
      <c r="M129" s="98">
        <f t="shared" si="6"/>
        <v>0</v>
      </c>
      <c r="N129" s="98">
        <f t="shared" si="7"/>
        <v>0</v>
      </c>
      <c r="O129" s="98">
        <f t="shared" si="8"/>
        <v>381359.79735359509</v>
      </c>
      <c r="P129" s="98">
        <f t="shared" si="9"/>
        <v>0</v>
      </c>
      <c r="Q129" s="99">
        <f t="shared" si="10"/>
        <v>381359.79735359509</v>
      </c>
    </row>
    <row r="130" spans="1:17" x14ac:dyDescent="0.25">
      <c r="A130" s="88">
        <v>501096</v>
      </c>
      <c r="B130" s="89" t="s">
        <v>2640</v>
      </c>
      <c r="C130" s="94">
        <v>341922.83410141693</v>
      </c>
      <c r="D130" s="94">
        <v>0</v>
      </c>
      <c r="E130" s="94">
        <v>0</v>
      </c>
      <c r="F130" s="94">
        <v>0</v>
      </c>
      <c r="G130" s="95">
        <v>341922.83410141693</v>
      </c>
      <c r="H130" s="98">
        <v>0</v>
      </c>
      <c r="I130" s="98">
        <v>0</v>
      </c>
      <c r="J130" s="98">
        <v>0</v>
      </c>
      <c r="K130" s="98">
        <v>0</v>
      </c>
      <c r="L130" s="99">
        <v>0</v>
      </c>
      <c r="M130" s="98">
        <f t="shared" si="6"/>
        <v>341922.83410141693</v>
      </c>
      <c r="N130" s="98">
        <f t="shared" si="7"/>
        <v>0</v>
      </c>
      <c r="O130" s="98">
        <f t="shared" si="8"/>
        <v>0</v>
      </c>
      <c r="P130" s="98">
        <f t="shared" si="9"/>
        <v>0</v>
      </c>
      <c r="Q130" s="99">
        <f t="shared" si="10"/>
        <v>341922.83410141693</v>
      </c>
    </row>
    <row r="131" spans="1:17" x14ac:dyDescent="0.25">
      <c r="A131" s="88">
        <v>501110</v>
      </c>
      <c r="B131" s="89" t="s">
        <v>2641</v>
      </c>
      <c r="C131" s="94">
        <v>298896.16541053518</v>
      </c>
      <c r="D131" s="94">
        <v>0</v>
      </c>
      <c r="E131" s="94">
        <v>0</v>
      </c>
      <c r="F131" s="94">
        <v>0</v>
      </c>
      <c r="G131" s="95">
        <v>298896.16541053518</v>
      </c>
      <c r="H131" s="98">
        <v>5222.4104023147938</v>
      </c>
      <c r="I131" s="98">
        <v>0</v>
      </c>
      <c r="J131" s="98">
        <v>0</v>
      </c>
      <c r="K131" s="98">
        <v>0</v>
      </c>
      <c r="L131" s="99">
        <v>5222.4104023147938</v>
      </c>
      <c r="M131" s="98">
        <f t="shared" si="6"/>
        <v>293673.75500822038</v>
      </c>
      <c r="N131" s="98">
        <f t="shared" si="7"/>
        <v>0</v>
      </c>
      <c r="O131" s="98">
        <f t="shared" si="8"/>
        <v>0</v>
      </c>
      <c r="P131" s="98">
        <f t="shared" si="9"/>
        <v>0</v>
      </c>
      <c r="Q131" s="99">
        <f t="shared" si="10"/>
        <v>293673.75500822038</v>
      </c>
    </row>
    <row r="132" spans="1:17" x14ac:dyDescent="0.25">
      <c r="A132" s="88">
        <v>501224</v>
      </c>
      <c r="B132" s="89" t="s">
        <v>2641</v>
      </c>
      <c r="C132" s="94">
        <v>294957.783211887</v>
      </c>
      <c r="D132" s="94">
        <v>0</v>
      </c>
      <c r="E132" s="94">
        <v>0</v>
      </c>
      <c r="F132" s="94">
        <v>0</v>
      </c>
      <c r="G132" s="95">
        <v>294957.783211887</v>
      </c>
      <c r="H132" s="98">
        <v>178582.54382187722</v>
      </c>
      <c r="I132" s="98">
        <v>0</v>
      </c>
      <c r="J132" s="98">
        <v>0</v>
      </c>
      <c r="K132" s="98">
        <v>0</v>
      </c>
      <c r="L132" s="99">
        <v>178582.54382187722</v>
      </c>
      <c r="M132" s="98">
        <f t="shared" ref="M132:M195" si="11">C132-H132</f>
        <v>116375.23939000978</v>
      </c>
      <c r="N132" s="98">
        <f t="shared" ref="N132:N195" si="12">D132-I132</f>
        <v>0</v>
      </c>
      <c r="O132" s="98">
        <f t="shared" ref="O132:O195" si="13">E132-J132</f>
        <v>0</v>
      </c>
      <c r="P132" s="98">
        <f t="shared" ref="P132:P195" si="14">F132-K132</f>
        <v>0</v>
      </c>
      <c r="Q132" s="99">
        <f t="shared" ref="Q132:Q195" si="15">G132-L132</f>
        <v>116375.23939000978</v>
      </c>
    </row>
    <row r="133" spans="1:17" x14ac:dyDescent="0.25">
      <c r="A133" s="88">
        <v>501169</v>
      </c>
      <c r="B133" s="89" t="s">
        <v>2642</v>
      </c>
      <c r="C133" s="94">
        <v>33911.80931448171</v>
      </c>
      <c r="D133" s="94">
        <v>0</v>
      </c>
      <c r="E133" s="94">
        <v>0</v>
      </c>
      <c r="F133" s="94">
        <v>0</v>
      </c>
      <c r="G133" s="95">
        <v>33911.80931448171</v>
      </c>
      <c r="H133" s="98">
        <v>20968.206994214648</v>
      </c>
      <c r="I133" s="98">
        <v>0</v>
      </c>
      <c r="J133" s="98">
        <v>0</v>
      </c>
      <c r="K133" s="98">
        <v>0</v>
      </c>
      <c r="L133" s="99">
        <v>20968.206994214648</v>
      </c>
      <c r="M133" s="98">
        <f t="shared" si="11"/>
        <v>12943.602320267062</v>
      </c>
      <c r="N133" s="98">
        <f t="shared" si="12"/>
        <v>0</v>
      </c>
      <c r="O133" s="98">
        <f t="shared" si="13"/>
        <v>0</v>
      </c>
      <c r="P133" s="98">
        <f t="shared" si="14"/>
        <v>0</v>
      </c>
      <c r="Q133" s="99">
        <f t="shared" si="15"/>
        <v>12943.602320267062</v>
      </c>
    </row>
    <row r="134" spans="1:17" x14ac:dyDescent="0.25">
      <c r="A134" s="88">
        <v>501170</v>
      </c>
      <c r="B134" s="89" t="s">
        <v>2642</v>
      </c>
      <c r="C134" s="94">
        <v>15762.977107136687</v>
      </c>
      <c r="D134" s="94">
        <v>0</v>
      </c>
      <c r="E134" s="94">
        <v>0</v>
      </c>
      <c r="F134" s="94">
        <v>0</v>
      </c>
      <c r="G134" s="95">
        <v>15762.977107136687</v>
      </c>
      <c r="H134" s="98">
        <v>0</v>
      </c>
      <c r="I134" s="98">
        <v>0</v>
      </c>
      <c r="J134" s="98">
        <v>0</v>
      </c>
      <c r="K134" s="98">
        <v>0</v>
      </c>
      <c r="L134" s="99">
        <v>0</v>
      </c>
      <c r="M134" s="98">
        <f t="shared" si="11"/>
        <v>15762.977107136687</v>
      </c>
      <c r="N134" s="98">
        <f t="shared" si="12"/>
        <v>0</v>
      </c>
      <c r="O134" s="98">
        <f t="shared" si="13"/>
        <v>0</v>
      </c>
      <c r="P134" s="98">
        <f t="shared" si="14"/>
        <v>0</v>
      </c>
      <c r="Q134" s="99">
        <f t="shared" si="15"/>
        <v>15762.977107136687</v>
      </c>
    </row>
    <row r="135" spans="1:17" x14ac:dyDescent="0.25">
      <c r="A135" s="88">
        <v>501218</v>
      </c>
      <c r="B135" s="89" t="s">
        <v>2643</v>
      </c>
      <c r="C135" s="94">
        <v>171835.68678980364</v>
      </c>
      <c r="D135" s="94">
        <v>0</v>
      </c>
      <c r="E135" s="94">
        <v>0</v>
      </c>
      <c r="F135" s="94">
        <v>0</v>
      </c>
      <c r="G135" s="95">
        <v>171835.68678980364</v>
      </c>
      <c r="H135" s="98">
        <v>20977.606014011304</v>
      </c>
      <c r="I135" s="98">
        <v>0</v>
      </c>
      <c r="J135" s="98">
        <v>0</v>
      </c>
      <c r="K135" s="98">
        <v>0</v>
      </c>
      <c r="L135" s="99">
        <v>20977.606014011304</v>
      </c>
      <c r="M135" s="98">
        <f t="shared" si="11"/>
        <v>150858.08077579233</v>
      </c>
      <c r="N135" s="98">
        <f t="shared" si="12"/>
        <v>0</v>
      </c>
      <c r="O135" s="98">
        <f t="shared" si="13"/>
        <v>0</v>
      </c>
      <c r="P135" s="98">
        <f t="shared" si="14"/>
        <v>0</v>
      </c>
      <c r="Q135" s="99">
        <f t="shared" si="15"/>
        <v>150858.08077579233</v>
      </c>
    </row>
    <row r="136" spans="1:17" x14ac:dyDescent="0.25">
      <c r="A136" s="88">
        <v>500943</v>
      </c>
      <c r="B136" s="89" t="s">
        <v>2644</v>
      </c>
      <c r="C136" s="94">
        <v>0</v>
      </c>
      <c r="D136" s="94">
        <v>0</v>
      </c>
      <c r="E136" s="94">
        <v>6985102.9379962161</v>
      </c>
      <c r="F136" s="94">
        <v>0</v>
      </c>
      <c r="G136" s="95">
        <v>6985102.9379962161</v>
      </c>
      <c r="H136" s="98">
        <v>0</v>
      </c>
      <c r="I136" s="98">
        <v>0</v>
      </c>
      <c r="J136" s="98">
        <v>4309927.7952618552</v>
      </c>
      <c r="K136" s="98">
        <v>0</v>
      </c>
      <c r="L136" s="99">
        <v>4309927.7952618552</v>
      </c>
      <c r="M136" s="98">
        <f t="shared" si="11"/>
        <v>0</v>
      </c>
      <c r="N136" s="98">
        <f t="shared" si="12"/>
        <v>0</v>
      </c>
      <c r="O136" s="98">
        <f t="shared" si="13"/>
        <v>2675175.1427343609</v>
      </c>
      <c r="P136" s="98">
        <f t="shared" si="14"/>
        <v>0</v>
      </c>
      <c r="Q136" s="99">
        <f t="shared" si="15"/>
        <v>2675175.1427343609</v>
      </c>
    </row>
    <row r="137" spans="1:17" x14ac:dyDescent="0.25">
      <c r="A137" s="88">
        <v>500941</v>
      </c>
      <c r="B137" s="89" t="s">
        <v>2644</v>
      </c>
      <c r="C137" s="94">
        <v>0</v>
      </c>
      <c r="D137" s="94">
        <v>0</v>
      </c>
      <c r="E137" s="94">
        <v>43731.593251721519</v>
      </c>
      <c r="F137" s="94">
        <v>0</v>
      </c>
      <c r="G137" s="95">
        <v>43731.593251721519</v>
      </c>
      <c r="H137" s="98">
        <v>0</v>
      </c>
      <c r="I137" s="98">
        <v>0</v>
      </c>
      <c r="J137" s="98">
        <v>0</v>
      </c>
      <c r="K137" s="98">
        <v>0</v>
      </c>
      <c r="L137" s="99">
        <v>0</v>
      </c>
      <c r="M137" s="98">
        <f t="shared" si="11"/>
        <v>0</v>
      </c>
      <c r="N137" s="98">
        <f t="shared" si="12"/>
        <v>0</v>
      </c>
      <c r="O137" s="98">
        <f t="shared" si="13"/>
        <v>43731.593251721519</v>
      </c>
      <c r="P137" s="98">
        <f t="shared" si="14"/>
        <v>0</v>
      </c>
      <c r="Q137" s="99">
        <f t="shared" si="15"/>
        <v>43731.593251721519</v>
      </c>
    </row>
    <row r="138" spans="1:17" x14ac:dyDescent="0.25">
      <c r="A138" s="88">
        <v>501118</v>
      </c>
      <c r="B138" s="89" t="s">
        <v>2645</v>
      </c>
      <c r="C138" s="94">
        <v>138082.07900768978</v>
      </c>
      <c r="D138" s="94">
        <v>0</v>
      </c>
      <c r="E138" s="94">
        <v>0</v>
      </c>
      <c r="F138" s="94">
        <v>0</v>
      </c>
      <c r="G138" s="95">
        <v>138082.07900768978</v>
      </c>
      <c r="H138" s="98">
        <v>0</v>
      </c>
      <c r="I138" s="98">
        <v>0</v>
      </c>
      <c r="J138" s="98">
        <v>0</v>
      </c>
      <c r="K138" s="98">
        <v>0</v>
      </c>
      <c r="L138" s="99">
        <v>0</v>
      </c>
      <c r="M138" s="98">
        <f t="shared" si="11"/>
        <v>138082.07900768978</v>
      </c>
      <c r="N138" s="98">
        <f t="shared" si="12"/>
        <v>0</v>
      </c>
      <c r="O138" s="98">
        <f t="shared" si="13"/>
        <v>0</v>
      </c>
      <c r="P138" s="98">
        <f t="shared" si="14"/>
        <v>0</v>
      </c>
      <c r="Q138" s="99">
        <f t="shared" si="15"/>
        <v>138082.07900768978</v>
      </c>
    </row>
    <row r="139" spans="1:17" x14ac:dyDescent="0.25">
      <c r="A139" s="88">
        <v>500400</v>
      </c>
      <c r="B139" s="89" t="s">
        <v>2646</v>
      </c>
      <c r="C139" s="94">
        <v>45273.189130714039</v>
      </c>
      <c r="D139" s="94">
        <v>0</v>
      </c>
      <c r="E139" s="94">
        <v>0</v>
      </c>
      <c r="F139" s="94">
        <v>0</v>
      </c>
      <c r="G139" s="95">
        <v>45273.189130714039</v>
      </c>
      <c r="H139" s="98">
        <v>0</v>
      </c>
      <c r="I139" s="98">
        <v>0</v>
      </c>
      <c r="J139" s="98">
        <v>0</v>
      </c>
      <c r="K139" s="98">
        <v>0</v>
      </c>
      <c r="L139" s="99">
        <v>0</v>
      </c>
      <c r="M139" s="98">
        <f t="shared" si="11"/>
        <v>45273.189130714039</v>
      </c>
      <c r="N139" s="98">
        <f t="shared" si="12"/>
        <v>0</v>
      </c>
      <c r="O139" s="98">
        <f t="shared" si="13"/>
        <v>0</v>
      </c>
      <c r="P139" s="98">
        <f t="shared" si="14"/>
        <v>0</v>
      </c>
      <c r="Q139" s="99">
        <f t="shared" si="15"/>
        <v>45273.189130714039</v>
      </c>
    </row>
    <row r="140" spans="1:17" x14ac:dyDescent="0.25">
      <c r="A140" s="88">
        <v>500401</v>
      </c>
      <c r="B140" s="89" t="s">
        <v>2647</v>
      </c>
      <c r="C140" s="94">
        <v>9995.274287207294</v>
      </c>
      <c r="D140" s="94">
        <v>0</v>
      </c>
      <c r="E140" s="94">
        <v>0</v>
      </c>
      <c r="F140" s="94">
        <v>0</v>
      </c>
      <c r="G140" s="95">
        <v>9995.274287207294</v>
      </c>
      <c r="H140" s="98">
        <v>0</v>
      </c>
      <c r="I140" s="98">
        <v>0</v>
      </c>
      <c r="J140" s="98">
        <v>0</v>
      </c>
      <c r="K140" s="98">
        <v>0</v>
      </c>
      <c r="L140" s="99">
        <v>0</v>
      </c>
      <c r="M140" s="98">
        <f t="shared" si="11"/>
        <v>9995.274287207294</v>
      </c>
      <c r="N140" s="98">
        <f t="shared" si="12"/>
        <v>0</v>
      </c>
      <c r="O140" s="98">
        <f t="shared" si="13"/>
        <v>0</v>
      </c>
      <c r="P140" s="98">
        <f t="shared" si="14"/>
        <v>0</v>
      </c>
      <c r="Q140" s="99">
        <f t="shared" si="15"/>
        <v>9995.274287207294</v>
      </c>
    </row>
    <row r="141" spans="1:17" x14ac:dyDescent="0.25">
      <c r="A141" s="88">
        <v>501206</v>
      </c>
      <c r="B141" s="89" t="s">
        <v>2648</v>
      </c>
      <c r="C141" s="94">
        <v>908.18627489881214</v>
      </c>
      <c r="D141" s="94">
        <v>0</v>
      </c>
      <c r="E141" s="94">
        <v>0</v>
      </c>
      <c r="F141" s="94">
        <v>0</v>
      </c>
      <c r="G141" s="95">
        <v>908.18627489881214</v>
      </c>
      <c r="H141" s="98">
        <v>-195.45446859288461</v>
      </c>
      <c r="I141" s="98">
        <v>0</v>
      </c>
      <c r="J141" s="98">
        <v>0</v>
      </c>
      <c r="K141" s="98">
        <v>0</v>
      </c>
      <c r="L141" s="99">
        <v>-195.45446859288461</v>
      </c>
      <c r="M141" s="98">
        <f t="shared" si="11"/>
        <v>1103.6407434916969</v>
      </c>
      <c r="N141" s="98">
        <f t="shared" si="12"/>
        <v>0</v>
      </c>
      <c r="O141" s="98">
        <f t="shared" si="13"/>
        <v>0</v>
      </c>
      <c r="P141" s="98">
        <f t="shared" si="14"/>
        <v>0</v>
      </c>
      <c r="Q141" s="99">
        <f t="shared" si="15"/>
        <v>1103.6407434916969</v>
      </c>
    </row>
    <row r="142" spans="1:17" x14ac:dyDescent="0.25">
      <c r="A142" s="88">
        <v>501203</v>
      </c>
      <c r="B142" s="89" t="s">
        <v>2648</v>
      </c>
      <c r="C142" s="94">
        <v>5135.7732194462878</v>
      </c>
      <c r="D142" s="94">
        <v>0</v>
      </c>
      <c r="E142" s="94">
        <v>0</v>
      </c>
      <c r="F142" s="94">
        <v>0</v>
      </c>
      <c r="G142" s="95">
        <v>5135.7732194462878</v>
      </c>
      <c r="H142" s="98">
        <v>0</v>
      </c>
      <c r="I142" s="98">
        <v>0</v>
      </c>
      <c r="J142" s="98">
        <v>0</v>
      </c>
      <c r="K142" s="98">
        <v>0</v>
      </c>
      <c r="L142" s="99">
        <v>0</v>
      </c>
      <c r="M142" s="98">
        <f t="shared" si="11"/>
        <v>5135.7732194462878</v>
      </c>
      <c r="N142" s="98">
        <f t="shared" si="12"/>
        <v>0</v>
      </c>
      <c r="O142" s="98">
        <f t="shared" si="13"/>
        <v>0</v>
      </c>
      <c r="P142" s="98">
        <f t="shared" si="14"/>
        <v>0</v>
      </c>
      <c r="Q142" s="99">
        <f t="shared" si="15"/>
        <v>5135.7732194462878</v>
      </c>
    </row>
    <row r="143" spans="1:17" x14ac:dyDescent="0.25">
      <c r="A143" s="88">
        <v>501166</v>
      </c>
      <c r="B143" s="89" t="s">
        <v>2649</v>
      </c>
      <c r="C143" s="94">
        <v>125784.17378528067</v>
      </c>
      <c r="D143" s="94">
        <v>0</v>
      </c>
      <c r="E143" s="94">
        <v>0</v>
      </c>
      <c r="F143" s="94">
        <v>0</v>
      </c>
      <c r="G143" s="95">
        <v>125784.17378528067</v>
      </c>
      <c r="H143" s="98">
        <v>73808.677043377378</v>
      </c>
      <c r="I143" s="98">
        <v>0</v>
      </c>
      <c r="J143" s="98">
        <v>0</v>
      </c>
      <c r="K143" s="98">
        <v>0</v>
      </c>
      <c r="L143" s="99">
        <v>73808.677043377378</v>
      </c>
      <c r="M143" s="98">
        <f t="shared" si="11"/>
        <v>51975.496741903291</v>
      </c>
      <c r="N143" s="98">
        <f t="shared" si="12"/>
        <v>0</v>
      </c>
      <c r="O143" s="98">
        <f t="shared" si="13"/>
        <v>0</v>
      </c>
      <c r="P143" s="98">
        <f t="shared" si="14"/>
        <v>0</v>
      </c>
      <c r="Q143" s="99">
        <f t="shared" si="15"/>
        <v>51975.496741903291</v>
      </c>
    </row>
    <row r="144" spans="1:17" x14ac:dyDescent="0.25">
      <c r="A144" s="88">
        <v>501173</v>
      </c>
      <c r="B144" s="89" t="s">
        <v>2649</v>
      </c>
      <c r="C144" s="94">
        <v>51057.662579311836</v>
      </c>
      <c r="D144" s="94">
        <v>0</v>
      </c>
      <c r="E144" s="94">
        <v>0</v>
      </c>
      <c r="F144" s="94">
        <v>0</v>
      </c>
      <c r="G144" s="95">
        <v>51057.662579311836</v>
      </c>
      <c r="H144" s="98">
        <v>1732.2636266711008</v>
      </c>
      <c r="I144" s="98">
        <v>0</v>
      </c>
      <c r="J144" s="98">
        <v>0</v>
      </c>
      <c r="K144" s="98">
        <v>0</v>
      </c>
      <c r="L144" s="99">
        <v>1732.2636266711008</v>
      </c>
      <c r="M144" s="98">
        <f t="shared" si="11"/>
        <v>49325.398952640739</v>
      </c>
      <c r="N144" s="98">
        <f t="shared" si="12"/>
        <v>0</v>
      </c>
      <c r="O144" s="98">
        <f t="shared" si="13"/>
        <v>0</v>
      </c>
      <c r="P144" s="98">
        <f t="shared" si="14"/>
        <v>0</v>
      </c>
      <c r="Q144" s="99">
        <f t="shared" si="15"/>
        <v>49325.398952640739</v>
      </c>
    </row>
    <row r="145" spans="1:17" x14ac:dyDescent="0.25">
      <c r="A145" s="88">
        <v>501066</v>
      </c>
      <c r="B145" s="89" t="s">
        <v>2650</v>
      </c>
      <c r="C145" s="94">
        <v>2285957.272663617</v>
      </c>
      <c r="D145" s="94">
        <v>0</v>
      </c>
      <c r="E145" s="94">
        <v>0</v>
      </c>
      <c r="F145" s="94">
        <v>0</v>
      </c>
      <c r="G145" s="95">
        <v>2285957.272663617</v>
      </c>
      <c r="H145" s="98">
        <v>0</v>
      </c>
      <c r="I145" s="98">
        <v>0</v>
      </c>
      <c r="J145" s="98">
        <v>0</v>
      </c>
      <c r="K145" s="98">
        <v>0</v>
      </c>
      <c r="L145" s="99">
        <v>0</v>
      </c>
      <c r="M145" s="98">
        <f t="shared" si="11"/>
        <v>2285957.272663617</v>
      </c>
      <c r="N145" s="98">
        <f t="shared" si="12"/>
        <v>0</v>
      </c>
      <c r="O145" s="98">
        <f t="shared" si="13"/>
        <v>0</v>
      </c>
      <c r="P145" s="98">
        <f t="shared" si="14"/>
        <v>0</v>
      </c>
      <c r="Q145" s="99">
        <f t="shared" si="15"/>
        <v>2285957.272663617</v>
      </c>
    </row>
    <row r="146" spans="1:17" x14ac:dyDescent="0.25">
      <c r="A146" s="88">
        <v>501184</v>
      </c>
      <c r="B146" s="89" t="s">
        <v>2651</v>
      </c>
      <c r="C146" s="94">
        <v>58803.272517949117</v>
      </c>
      <c r="D146" s="94">
        <v>0</v>
      </c>
      <c r="E146" s="94">
        <v>0</v>
      </c>
      <c r="F146" s="94">
        <v>0</v>
      </c>
      <c r="G146" s="95">
        <v>58803.272517949117</v>
      </c>
      <c r="H146" s="98">
        <v>15131.326343617506</v>
      </c>
      <c r="I146" s="98">
        <v>0</v>
      </c>
      <c r="J146" s="98">
        <v>0</v>
      </c>
      <c r="K146" s="98">
        <v>0</v>
      </c>
      <c r="L146" s="99">
        <v>15131.326343617506</v>
      </c>
      <c r="M146" s="98">
        <f t="shared" si="11"/>
        <v>43671.946174331613</v>
      </c>
      <c r="N146" s="98">
        <f t="shared" si="12"/>
        <v>0</v>
      </c>
      <c r="O146" s="98">
        <f t="shared" si="13"/>
        <v>0</v>
      </c>
      <c r="P146" s="98">
        <f t="shared" si="14"/>
        <v>0</v>
      </c>
      <c r="Q146" s="99">
        <f t="shared" si="15"/>
        <v>43671.946174331613</v>
      </c>
    </row>
    <row r="147" spans="1:17" x14ac:dyDescent="0.25">
      <c r="A147" s="88">
        <v>501196</v>
      </c>
      <c r="B147" s="89" t="s">
        <v>2652</v>
      </c>
      <c r="C147" s="94">
        <v>0</v>
      </c>
      <c r="D147" s="94">
        <v>0</v>
      </c>
      <c r="E147" s="94">
        <v>19475.187829898565</v>
      </c>
      <c r="F147" s="94">
        <v>0</v>
      </c>
      <c r="G147" s="95">
        <v>19475.187829898565</v>
      </c>
      <c r="H147" s="98">
        <v>0</v>
      </c>
      <c r="I147" s="98">
        <v>0</v>
      </c>
      <c r="J147" s="98">
        <v>7899.0956632259886</v>
      </c>
      <c r="K147" s="98">
        <v>0</v>
      </c>
      <c r="L147" s="99">
        <v>7899.0956632259886</v>
      </c>
      <c r="M147" s="98">
        <f t="shared" si="11"/>
        <v>0</v>
      </c>
      <c r="N147" s="98">
        <f t="shared" si="12"/>
        <v>0</v>
      </c>
      <c r="O147" s="98">
        <f t="shared" si="13"/>
        <v>11576.092166672577</v>
      </c>
      <c r="P147" s="98">
        <f t="shared" si="14"/>
        <v>0</v>
      </c>
      <c r="Q147" s="99">
        <f t="shared" si="15"/>
        <v>11576.092166672577</v>
      </c>
    </row>
    <row r="148" spans="1:17" x14ac:dyDescent="0.25">
      <c r="A148" s="88">
        <v>501098</v>
      </c>
      <c r="B148" s="89" t="s">
        <v>2653</v>
      </c>
      <c r="C148" s="94">
        <v>2445224.3305232893</v>
      </c>
      <c r="D148" s="94">
        <v>0</v>
      </c>
      <c r="E148" s="94">
        <v>0</v>
      </c>
      <c r="F148" s="94">
        <v>0</v>
      </c>
      <c r="G148" s="95">
        <v>2445224.3305232893</v>
      </c>
      <c r="H148" s="98">
        <v>0</v>
      </c>
      <c r="I148" s="98">
        <v>0</v>
      </c>
      <c r="J148" s="98">
        <v>0</v>
      </c>
      <c r="K148" s="98">
        <v>0</v>
      </c>
      <c r="L148" s="99">
        <v>0</v>
      </c>
      <c r="M148" s="98">
        <f t="shared" si="11"/>
        <v>2445224.3305232893</v>
      </c>
      <c r="N148" s="98">
        <f t="shared" si="12"/>
        <v>0</v>
      </c>
      <c r="O148" s="98">
        <f t="shared" si="13"/>
        <v>0</v>
      </c>
      <c r="P148" s="98">
        <f t="shared" si="14"/>
        <v>0</v>
      </c>
      <c r="Q148" s="99">
        <f t="shared" si="15"/>
        <v>2445224.3305232893</v>
      </c>
    </row>
    <row r="149" spans="1:17" x14ac:dyDescent="0.25">
      <c r="A149" s="88">
        <v>501075</v>
      </c>
      <c r="B149" s="89" t="s">
        <v>2654</v>
      </c>
      <c r="C149" s="94">
        <v>1273828.1150014326</v>
      </c>
      <c r="D149" s="94">
        <v>0</v>
      </c>
      <c r="E149" s="94">
        <v>0</v>
      </c>
      <c r="F149" s="94">
        <v>0</v>
      </c>
      <c r="G149" s="95">
        <v>1273828.1150014326</v>
      </c>
      <c r="H149" s="98">
        <v>0</v>
      </c>
      <c r="I149" s="98">
        <v>0</v>
      </c>
      <c r="J149" s="98">
        <v>0</v>
      </c>
      <c r="K149" s="98">
        <v>0</v>
      </c>
      <c r="L149" s="99">
        <v>0</v>
      </c>
      <c r="M149" s="98">
        <f t="shared" si="11"/>
        <v>1273828.1150014326</v>
      </c>
      <c r="N149" s="98">
        <f t="shared" si="12"/>
        <v>0</v>
      </c>
      <c r="O149" s="98">
        <f t="shared" si="13"/>
        <v>0</v>
      </c>
      <c r="P149" s="98">
        <f t="shared" si="14"/>
        <v>0</v>
      </c>
      <c r="Q149" s="99">
        <f t="shared" si="15"/>
        <v>1273828.1150014326</v>
      </c>
    </row>
    <row r="150" spans="1:17" x14ac:dyDescent="0.25">
      <c r="A150" s="88">
        <v>501077</v>
      </c>
      <c r="B150" s="89" t="s">
        <v>2655</v>
      </c>
      <c r="C150" s="94">
        <v>1302945.7964359506</v>
      </c>
      <c r="D150" s="94">
        <v>0</v>
      </c>
      <c r="E150" s="94">
        <v>0</v>
      </c>
      <c r="F150" s="94">
        <v>0</v>
      </c>
      <c r="G150" s="95">
        <v>1302945.7964359506</v>
      </c>
      <c r="H150" s="98">
        <v>0</v>
      </c>
      <c r="I150" s="98">
        <v>0</v>
      </c>
      <c r="J150" s="98">
        <v>0</v>
      </c>
      <c r="K150" s="98">
        <v>0</v>
      </c>
      <c r="L150" s="99">
        <v>0</v>
      </c>
      <c r="M150" s="98">
        <f t="shared" si="11"/>
        <v>1302945.7964359506</v>
      </c>
      <c r="N150" s="98">
        <f t="shared" si="12"/>
        <v>0</v>
      </c>
      <c r="O150" s="98">
        <f t="shared" si="13"/>
        <v>0</v>
      </c>
      <c r="P150" s="98">
        <f t="shared" si="14"/>
        <v>0</v>
      </c>
      <c r="Q150" s="99">
        <f t="shared" si="15"/>
        <v>1302945.7964359506</v>
      </c>
    </row>
    <row r="151" spans="1:17" x14ac:dyDescent="0.25">
      <c r="A151" s="88">
        <v>501076</v>
      </c>
      <c r="B151" s="89" t="s">
        <v>2656</v>
      </c>
      <c r="C151" s="94">
        <v>1272049.7835243661</v>
      </c>
      <c r="D151" s="94">
        <v>0</v>
      </c>
      <c r="E151" s="94">
        <v>0</v>
      </c>
      <c r="F151" s="94">
        <v>0</v>
      </c>
      <c r="G151" s="95">
        <v>1272049.7835243661</v>
      </c>
      <c r="H151" s="98">
        <v>0</v>
      </c>
      <c r="I151" s="98">
        <v>0</v>
      </c>
      <c r="J151" s="98">
        <v>0</v>
      </c>
      <c r="K151" s="98">
        <v>0</v>
      </c>
      <c r="L151" s="99">
        <v>0</v>
      </c>
      <c r="M151" s="98">
        <f t="shared" si="11"/>
        <v>1272049.7835243661</v>
      </c>
      <c r="N151" s="98">
        <f t="shared" si="12"/>
        <v>0</v>
      </c>
      <c r="O151" s="98">
        <f t="shared" si="13"/>
        <v>0</v>
      </c>
      <c r="P151" s="98">
        <f t="shared" si="14"/>
        <v>0</v>
      </c>
      <c r="Q151" s="99">
        <f t="shared" si="15"/>
        <v>1272049.7835243661</v>
      </c>
    </row>
    <row r="152" spans="1:17" x14ac:dyDescent="0.25">
      <c r="A152" s="88">
        <v>501078</v>
      </c>
      <c r="B152" s="89" t="s">
        <v>2657</v>
      </c>
      <c r="C152" s="94">
        <v>1272049.7835243661</v>
      </c>
      <c r="D152" s="94">
        <v>0</v>
      </c>
      <c r="E152" s="94">
        <v>0</v>
      </c>
      <c r="F152" s="94">
        <v>0</v>
      </c>
      <c r="G152" s="95">
        <v>1272049.7835243661</v>
      </c>
      <c r="H152" s="98">
        <v>0</v>
      </c>
      <c r="I152" s="98">
        <v>0</v>
      </c>
      <c r="J152" s="98">
        <v>0</v>
      </c>
      <c r="K152" s="98">
        <v>0</v>
      </c>
      <c r="L152" s="99">
        <v>0</v>
      </c>
      <c r="M152" s="98">
        <f t="shared" si="11"/>
        <v>1272049.7835243661</v>
      </c>
      <c r="N152" s="98">
        <f t="shared" si="12"/>
        <v>0</v>
      </c>
      <c r="O152" s="98">
        <f t="shared" si="13"/>
        <v>0</v>
      </c>
      <c r="P152" s="98">
        <f t="shared" si="14"/>
        <v>0</v>
      </c>
      <c r="Q152" s="99">
        <f t="shared" si="15"/>
        <v>1272049.7835243661</v>
      </c>
    </row>
    <row r="153" spans="1:17" x14ac:dyDescent="0.25">
      <c r="A153" s="88">
        <v>501072</v>
      </c>
      <c r="B153" s="89" t="s">
        <v>2658</v>
      </c>
      <c r="C153" s="94">
        <v>1261952.3647908389</v>
      </c>
      <c r="D153" s="94">
        <v>0</v>
      </c>
      <c r="E153" s="94">
        <v>0</v>
      </c>
      <c r="F153" s="94">
        <v>0</v>
      </c>
      <c r="G153" s="95">
        <v>1261952.3647908389</v>
      </c>
      <c r="H153" s="98">
        <v>0</v>
      </c>
      <c r="I153" s="98">
        <v>0</v>
      </c>
      <c r="J153" s="98">
        <v>0</v>
      </c>
      <c r="K153" s="98">
        <v>0</v>
      </c>
      <c r="L153" s="99">
        <v>0</v>
      </c>
      <c r="M153" s="98">
        <f t="shared" si="11"/>
        <v>1261952.3647908389</v>
      </c>
      <c r="N153" s="98">
        <f t="shared" si="12"/>
        <v>0</v>
      </c>
      <c r="O153" s="98">
        <f t="shared" si="13"/>
        <v>0</v>
      </c>
      <c r="P153" s="98">
        <f t="shared" si="14"/>
        <v>0</v>
      </c>
      <c r="Q153" s="99">
        <f t="shared" si="15"/>
        <v>1261952.3647908389</v>
      </c>
    </row>
    <row r="154" spans="1:17" x14ac:dyDescent="0.25">
      <c r="A154" s="88">
        <v>501073</v>
      </c>
      <c r="B154" s="89" t="s">
        <v>2659</v>
      </c>
      <c r="C154" s="94">
        <v>1262339.0681654618</v>
      </c>
      <c r="D154" s="94">
        <v>0</v>
      </c>
      <c r="E154" s="94">
        <v>0</v>
      </c>
      <c r="F154" s="94">
        <v>0</v>
      </c>
      <c r="G154" s="95">
        <v>1262339.0681654618</v>
      </c>
      <c r="H154" s="98">
        <v>0</v>
      </c>
      <c r="I154" s="98">
        <v>0</v>
      </c>
      <c r="J154" s="98">
        <v>0</v>
      </c>
      <c r="K154" s="98">
        <v>0</v>
      </c>
      <c r="L154" s="99">
        <v>0</v>
      </c>
      <c r="M154" s="98">
        <f t="shared" si="11"/>
        <v>1262339.0681654618</v>
      </c>
      <c r="N154" s="98">
        <f t="shared" si="12"/>
        <v>0</v>
      </c>
      <c r="O154" s="98">
        <f t="shared" si="13"/>
        <v>0</v>
      </c>
      <c r="P154" s="98">
        <f t="shared" si="14"/>
        <v>0</v>
      </c>
      <c r="Q154" s="99">
        <f t="shared" si="15"/>
        <v>1262339.0681654618</v>
      </c>
    </row>
    <row r="155" spans="1:17" x14ac:dyDescent="0.25">
      <c r="A155" s="88">
        <v>501127</v>
      </c>
      <c r="B155" s="89" t="s">
        <v>2660</v>
      </c>
      <c r="C155" s="94">
        <v>1564.8225451010883</v>
      </c>
      <c r="D155" s="94">
        <v>0</v>
      </c>
      <c r="E155" s="94">
        <v>0</v>
      </c>
      <c r="F155" s="94">
        <v>0</v>
      </c>
      <c r="G155" s="95">
        <v>1564.8225451010883</v>
      </c>
      <c r="H155" s="98">
        <v>0</v>
      </c>
      <c r="I155" s="98">
        <v>0</v>
      </c>
      <c r="J155" s="98">
        <v>0</v>
      </c>
      <c r="K155" s="98">
        <v>0</v>
      </c>
      <c r="L155" s="99">
        <v>0</v>
      </c>
      <c r="M155" s="98">
        <f t="shared" si="11"/>
        <v>1564.8225451010883</v>
      </c>
      <c r="N155" s="98">
        <f t="shared" si="12"/>
        <v>0</v>
      </c>
      <c r="O155" s="98">
        <f t="shared" si="13"/>
        <v>0</v>
      </c>
      <c r="P155" s="98">
        <f t="shared" si="14"/>
        <v>0</v>
      </c>
      <c r="Q155" s="99">
        <f t="shared" si="15"/>
        <v>1564.8225451010883</v>
      </c>
    </row>
    <row r="156" spans="1:17" x14ac:dyDescent="0.25">
      <c r="A156" s="88">
        <v>501124</v>
      </c>
      <c r="B156" s="89" t="s">
        <v>2660</v>
      </c>
      <c r="C156" s="94">
        <v>5121.5325189865443</v>
      </c>
      <c r="D156" s="94">
        <v>0</v>
      </c>
      <c r="E156" s="94">
        <v>0</v>
      </c>
      <c r="F156" s="94">
        <v>0</v>
      </c>
      <c r="G156" s="95">
        <v>5121.5325189865443</v>
      </c>
      <c r="H156" s="98">
        <v>1560.7380292825032</v>
      </c>
      <c r="I156" s="98">
        <v>0</v>
      </c>
      <c r="J156" s="98">
        <v>0</v>
      </c>
      <c r="K156" s="98">
        <v>0</v>
      </c>
      <c r="L156" s="99">
        <v>1560.7380292825032</v>
      </c>
      <c r="M156" s="98">
        <f t="shared" si="11"/>
        <v>3560.7944897040411</v>
      </c>
      <c r="N156" s="98">
        <f t="shared" si="12"/>
        <v>0</v>
      </c>
      <c r="O156" s="98">
        <f t="shared" si="13"/>
        <v>0</v>
      </c>
      <c r="P156" s="98">
        <f t="shared" si="14"/>
        <v>0</v>
      </c>
      <c r="Q156" s="99">
        <f t="shared" si="15"/>
        <v>3560.7944897040411</v>
      </c>
    </row>
    <row r="157" spans="1:17" x14ac:dyDescent="0.25">
      <c r="A157" s="88">
        <v>501155</v>
      </c>
      <c r="B157" s="89" t="s">
        <v>2661</v>
      </c>
      <c r="C157" s="94">
        <v>41123.402806511382</v>
      </c>
      <c r="D157" s="94">
        <v>0</v>
      </c>
      <c r="E157" s="94">
        <v>0</v>
      </c>
      <c r="F157" s="94">
        <v>0</v>
      </c>
      <c r="G157" s="95">
        <v>41123.402806511382</v>
      </c>
      <c r="H157" s="98">
        <v>0</v>
      </c>
      <c r="I157" s="98">
        <v>0</v>
      </c>
      <c r="J157" s="98">
        <v>0</v>
      </c>
      <c r="K157" s="98">
        <v>0</v>
      </c>
      <c r="L157" s="99">
        <v>0</v>
      </c>
      <c r="M157" s="98">
        <f t="shared" si="11"/>
        <v>41123.402806511382</v>
      </c>
      <c r="N157" s="98">
        <f t="shared" si="12"/>
        <v>0</v>
      </c>
      <c r="O157" s="98">
        <f t="shared" si="13"/>
        <v>0</v>
      </c>
      <c r="P157" s="98">
        <f t="shared" si="14"/>
        <v>0</v>
      </c>
      <c r="Q157" s="99">
        <f t="shared" si="15"/>
        <v>41123.402806511382</v>
      </c>
    </row>
    <row r="158" spans="1:17" x14ac:dyDescent="0.25">
      <c r="A158" s="88">
        <v>501070</v>
      </c>
      <c r="B158" s="89" t="s">
        <v>2662</v>
      </c>
      <c r="C158" s="94">
        <v>199116.87034137372</v>
      </c>
      <c r="D158" s="94">
        <v>0</v>
      </c>
      <c r="E158" s="94">
        <v>0</v>
      </c>
      <c r="F158" s="94">
        <v>0</v>
      </c>
      <c r="G158" s="95">
        <v>199116.87034137372</v>
      </c>
      <c r="H158" s="98">
        <v>0</v>
      </c>
      <c r="I158" s="98">
        <v>0</v>
      </c>
      <c r="J158" s="98">
        <v>0</v>
      </c>
      <c r="K158" s="98">
        <v>0</v>
      </c>
      <c r="L158" s="99">
        <v>0</v>
      </c>
      <c r="M158" s="98">
        <f t="shared" si="11"/>
        <v>199116.87034137372</v>
      </c>
      <c r="N158" s="98">
        <f t="shared" si="12"/>
        <v>0</v>
      </c>
      <c r="O158" s="98">
        <f t="shared" si="13"/>
        <v>0</v>
      </c>
      <c r="P158" s="98">
        <f t="shared" si="14"/>
        <v>0</v>
      </c>
      <c r="Q158" s="99">
        <f t="shared" si="15"/>
        <v>199116.87034137372</v>
      </c>
    </row>
    <row r="159" spans="1:17" x14ac:dyDescent="0.25">
      <c r="A159" s="88">
        <v>501079</v>
      </c>
      <c r="B159" s="89" t="s">
        <v>2662</v>
      </c>
      <c r="C159" s="94">
        <v>422291.47789535951</v>
      </c>
      <c r="D159" s="94">
        <v>0</v>
      </c>
      <c r="E159" s="94">
        <v>0</v>
      </c>
      <c r="F159" s="94">
        <v>0</v>
      </c>
      <c r="G159" s="95">
        <v>422291.47789535951</v>
      </c>
      <c r="H159" s="98">
        <v>0</v>
      </c>
      <c r="I159" s="98">
        <v>0</v>
      </c>
      <c r="J159" s="98">
        <v>0</v>
      </c>
      <c r="K159" s="98">
        <v>0</v>
      </c>
      <c r="L159" s="99">
        <v>0</v>
      </c>
      <c r="M159" s="98">
        <f t="shared" si="11"/>
        <v>422291.47789535951</v>
      </c>
      <c r="N159" s="98">
        <f t="shared" si="12"/>
        <v>0</v>
      </c>
      <c r="O159" s="98">
        <f t="shared" si="13"/>
        <v>0</v>
      </c>
      <c r="P159" s="98">
        <f t="shared" si="14"/>
        <v>0</v>
      </c>
      <c r="Q159" s="99">
        <f t="shared" si="15"/>
        <v>422291.47789535951</v>
      </c>
    </row>
    <row r="160" spans="1:17" x14ac:dyDescent="0.25">
      <c r="A160" s="88" t="s">
        <v>112</v>
      </c>
      <c r="B160" s="89" t="s">
        <v>2662</v>
      </c>
      <c r="C160" s="94">
        <v>514508.96593473706</v>
      </c>
      <c r="D160" s="94">
        <v>0</v>
      </c>
      <c r="E160" s="94">
        <v>0</v>
      </c>
      <c r="F160" s="94">
        <v>0</v>
      </c>
      <c r="G160" s="95">
        <v>514508.96593473706</v>
      </c>
      <c r="H160" s="98">
        <v>514508.96593473706</v>
      </c>
      <c r="I160" s="98">
        <v>0</v>
      </c>
      <c r="J160" s="98">
        <v>0</v>
      </c>
      <c r="K160" s="98">
        <v>0</v>
      </c>
      <c r="L160" s="99">
        <v>514508.96593473706</v>
      </c>
      <c r="M160" s="98">
        <f t="shared" si="11"/>
        <v>0</v>
      </c>
      <c r="N160" s="98">
        <f t="shared" si="12"/>
        <v>0</v>
      </c>
      <c r="O160" s="98">
        <f t="shared" si="13"/>
        <v>0</v>
      </c>
      <c r="P160" s="98">
        <f t="shared" si="14"/>
        <v>0</v>
      </c>
      <c r="Q160" s="99">
        <f t="shared" si="15"/>
        <v>0</v>
      </c>
    </row>
    <row r="161" spans="1:17" x14ac:dyDescent="0.25">
      <c r="A161" s="88" t="s">
        <v>2663</v>
      </c>
      <c r="B161" s="89" t="s">
        <v>2662</v>
      </c>
      <c r="C161" s="94">
        <v>514508.96593473706</v>
      </c>
      <c r="D161" s="94">
        <v>0</v>
      </c>
      <c r="E161" s="94">
        <v>0</v>
      </c>
      <c r="F161" s="94">
        <v>0</v>
      </c>
      <c r="G161" s="95">
        <v>514508.96593473706</v>
      </c>
      <c r="H161" s="98">
        <v>514508.96593473706</v>
      </c>
      <c r="I161" s="98">
        <v>0</v>
      </c>
      <c r="J161" s="98">
        <v>0</v>
      </c>
      <c r="K161" s="98">
        <v>0</v>
      </c>
      <c r="L161" s="99">
        <v>514508.96593473706</v>
      </c>
      <c r="M161" s="98">
        <f t="shared" si="11"/>
        <v>0</v>
      </c>
      <c r="N161" s="98">
        <f t="shared" si="12"/>
        <v>0</v>
      </c>
      <c r="O161" s="98">
        <f t="shared" si="13"/>
        <v>0</v>
      </c>
      <c r="P161" s="98">
        <f t="shared" si="14"/>
        <v>0</v>
      </c>
      <c r="Q161" s="99">
        <f t="shared" si="15"/>
        <v>0</v>
      </c>
    </row>
    <row r="162" spans="1:17" x14ac:dyDescent="0.25">
      <c r="A162" s="88" t="s">
        <v>114</v>
      </c>
      <c r="B162" s="89" t="s">
        <v>2662</v>
      </c>
      <c r="C162" s="94">
        <v>514508.96593473706</v>
      </c>
      <c r="D162" s="94">
        <v>0</v>
      </c>
      <c r="E162" s="94">
        <v>0</v>
      </c>
      <c r="F162" s="94">
        <v>0</v>
      </c>
      <c r="G162" s="95">
        <v>514508.96593473706</v>
      </c>
      <c r="H162" s="98">
        <v>514508.96593473706</v>
      </c>
      <c r="I162" s="98">
        <v>0</v>
      </c>
      <c r="J162" s="98">
        <v>0</v>
      </c>
      <c r="K162" s="98">
        <v>0</v>
      </c>
      <c r="L162" s="99">
        <v>514508.96593473706</v>
      </c>
      <c r="M162" s="98">
        <f t="shared" si="11"/>
        <v>0</v>
      </c>
      <c r="N162" s="98">
        <f t="shared" si="12"/>
        <v>0</v>
      </c>
      <c r="O162" s="98">
        <f t="shared" si="13"/>
        <v>0</v>
      </c>
      <c r="P162" s="98">
        <f t="shared" si="14"/>
        <v>0</v>
      </c>
      <c r="Q162" s="99">
        <f t="shared" si="15"/>
        <v>0</v>
      </c>
    </row>
    <row r="163" spans="1:17" x14ac:dyDescent="0.25">
      <c r="A163" s="88" t="s">
        <v>116</v>
      </c>
      <c r="B163" s="89" t="s">
        <v>2662</v>
      </c>
      <c r="C163" s="94">
        <v>514508.96593473706</v>
      </c>
      <c r="D163" s="94">
        <v>0</v>
      </c>
      <c r="E163" s="94">
        <v>0</v>
      </c>
      <c r="F163" s="94">
        <v>0</v>
      </c>
      <c r="G163" s="95">
        <v>514508.96593473706</v>
      </c>
      <c r="H163" s="98">
        <v>514508.96593473706</v>
      </c>
      <c r="I163" s="98">
        <v>0</v>
      </c>
      <c r="J163" s="98">
        <v>0</v>
      </c>
      <c r="K163" s="98">
        <v>0</v>
      </c>
      <c r="L163" s="99">
        <v>514508.96593473706</v>
      </c>
      <c r="M163" s="98">
        <f t="shared" si="11"/>
        <v>0</v>
      </c>
      <c r="N163" s="98">
        <f t="shared" si="12"/>
        <v>0</v>
      </c>
      <c r="O163" s="98">
        <f t="shared" si="13"/>
        <v>0</v>
      </c>
      <c r="P163" s="98">
        <f t="shared" si="14"/>
        <v>0</v>
      </c>
      <c r="Q163" s="99">
        <f t="shared" si="15"/>
        <v>0</v>
      </c>
    </row>
    <row r="164" spans="1:17" x14ac:dyDescent="0.25">
      <c r="A164" s="88" t="s">
        <v>118</v>
      </c>
      <c r="B164" s="89" t="s">
        <v>2662</v>
      </c>
      <c r="C164" s="94">
        <v>514508.96593473706</v>
      </c>
      <c r="D164" s="94">
        <v>0</v>
      </c>
      <c r="E164" s="94">
        <v>0</v>
      </c>
      <c r="F164" s="94">
        <v>0</v>
      </c>
      <c r="G164" s="95">
        <v>514508.96593473706</v>
      </c>
      <c r="H164" s="98">
        <v>514508.96593473706</v>
      </c>
      <c r="I164" s="98">
        <v>0</v>
      </c>
      <c r="J164" s="98">
        <v>0</v>
      </c>
      <c r="K164" s="98">
        <v>0</v>
      </c>
      <c r="L164" s="99">
        <v>514508.96593473706</v>
      </c>
      <c r="M164" s="98">
        <f t="shared" si="11"/>
        <v>0</v>
      </c>
      <c r="N164" s="98">
        <f t="shared" si="12"/>
        <v>0</v>
      </c>
      <c r="O164" s="98">
        <f t="shared" si="13"/>
        <v>0</v>
      </c>
      <c r="P164" s="98">
        <f t="shared" si="14"/>
        <v>0</v>
      </c>
      <c r="Q164" s="99">
        <f t="shared" si="15"/>
        <v>0</v>
      </c>
    </row>
    <row r="165" spans="1:17" x14ac:dyDescent="0.25">
      <c r="A165" s="88" t="s">
        <v>144</v>
      </c>
      <c r="B165" s="89" t="s">
        <v>2662</v>
      </c>
      <c r="C165" s="94">
        <v>514508.96593473706</v>
      </c>
      <c r="D165" s="94">
        <v>0</v>
      </c>
      <c r="E165" s="94">
        <v>0</v>
      </c>
      <c r="F165" s="94">
        <v>0</v>
      </c>
      <c r="G165" s="95">
        <v>514508.96593473706</v>
      </c>
      <c r="H165" s="98">
        <v>514508.96593473706</v>
      </c>
      <c r="I165" s="98">
        <v>0</v>
      </c>
      <c r="J165" s="98">
        <v>0</v>
      </c>
      <c r="K165" s="98">
        <v>0</v>
      </c>
      <c r="L165" s="99">
        <v>514508.96593473706</v>
      </c>
      <c r="M165" s="98">
        <f t="shared" si="11"/>
        <v>0</v>
      </c>
      <c r="N165" s="98">
        <f t="shared" si="12"/>
        <v>0</v>
      </c>
      <c r="O165" s="98">
        <f t="shared" si="13"/>
        <v>0</v>
      </c>
      <c r="P165" s="98">
        <f t="shared" si="14"/>
        <v>0</v>
      </c>
      <c r="Q165" s="99">
        <f t="shared" si="15"/>
        <v>0</v>
      </c>
    </row>
    <row r="166" spans="1:17" x14ac:dyDescent="0.25">
      <c r="A166" s="88"/>
      <c r="B166" s="89" t="s">
        <v>2662</v>
      </c>
      <c r="C166" s="94">
        <v>514508.96593473706</v>
      </c>
      <c r="D166" s="94">
        <v>0</v>
      </c>
      <c r="E166" s="94">
        <v>0</v>
      </c>
      <c r="F166" s="94">
        <v>0</v>
      </c>
      <c r="G166" s="95">
        <v>514508.96593473706</v>
      </c>
      <c r="H166" s="98">
        <v>514508.96593473706</v>
      </c>
      <c r="I166" s="98">
        <v>0</v>
      </c>
      <c r="J166" s="98">
        <v>0</v>
      </c>
      <c r="K166" s="98">
        <v>0</v>
      </c>
      <c r="L166" s="99">
        <v>514508.96593473706</v>
      </c>
      <c r="M166" s="98">
        <f t="shared" si="11"/>
        <v>0</v>
      </c>
      <c r="N166" s="98">
        <f t="shared" si="12"/>
        <v>0</v>
      </c>
      <c r="O166" s="98">
        <f t="shared" si="13"/>
        <v>0</v>
      </c>
      <c r="P166" s="98">
        <f t="shared" si="14"/>
        <v>0</v>
      </c>
      <c r="Q166" s="99">
        <f t="shared" si="15"/>
        <v>0</v>
      </c>
    </row>
    <row r="167" spans="1:17" x14ac:dyDescent="0.25">
      <c r="A167" s="88">
        <v>501148</v>
      </c>
      <c r="B167" s="89" t="s">
        <v>2664</v>
      </c>
      <c r="C167" s="94">
        <v>82855.402727993744</v>
      </c>
      <c r="D167" s="94">
        <v>0</v>
      </c>
      <c r="E167" s="94">
        <v>0</v>
      </c>
      <c r="F167" s="94">
        <v>0</v>
      </c>
      <c r="G167" s="95">
        <v>82855.402727993744</v>
      </c>
      <c r="H167" s="98">
        <v>36410.046995478631</v>
      </c>
      <c r="I167" s="98">
        <v>0</v>
      </c>
      <c r="J167" s="98">
        <v>0</v>
      </c>
      <c r="K167" s="98">
        <v>0</v>
      </c>
      <c r="L167" s="99">
        <v>36410.046995478631</v>
      </c>
      <c r="M167" s="98">
        <f t="shared" si="11"/>
        <v>46445.355732515112</v>
      </c>
      <c r="N167" s="98">
        <f t="shared" si="12"/>
        <v>0</v>
      </c>
      <c r="O167" s="98">
        <f t="shared" si="13"/>
        <v>0</v>
      </c>
      <c r="P167" s="98">
        <f t="shared" si="14"/>
        <v>0</v>
      </c>
      <c r="Q167" s="99">
        <f t="shared" si="15"/>
        <v>46445.355732515112</v>
      </c>
    </row>
    <row r="168" spans="1:17" x14ac:dyDescent="0.25">
      <c r="A168" s="88">
        <v>501090</v>
      </c>
      <c r="B168" s="89" t="s">
        <v>2665</v>
      </c>
      <c r="C168" s="94">
        <v>0</v>
      </c>
      <c r="D168" s="94">
        <v>2837.7362407450546</v>
      </c>
      <c r="E168" s="94">
        <v>0</v>
      </c>
      <c r="F168" s="94">
        <v>0</v>
      </c>
      <c r="G168" s="95">
        <v>2837.7362407450546</v>
      </c>
      <c r="H168" s="98">
        <v>0</v>
      </c>
      <c r="I168" s="98">
        <v>0</v>
      </c>
      <c r="J168" s="98">
        <v>0</v>
      </c>
      <c r="K168" s="98">
        <v>0</v>
      </c>
      <c r="L168" s="99">
        <v>0</v>
      </c>
      <c r="M168" s="98">
        <f t="shared" si="11"/>
        <v>0</v>
      </c>
      <c r="N168" s="98">
        <f t="shared" si="12"/>
        <v>2837.7362407450546</v>
      </c>
      <c r="O168" s="98">
        <f t="shared" si="13"/>
        <v>0</v>
      </c>
      <c r="P168" s="98">
        <f t="shared" si="14"/>
        <v>0</v>
      </c>
      <c r="Q168" s="99">
        <f t="shared" si="15"/>
        <v>2837.7362407450546</v>
      </c>
    </row>
    <row r="169" spans="1:17" x14ac:dyDescent="0.25">
      <c r="A169" s="88">
        <v>501080</v>
      </c>
      <c r="B169" s="89" t="s">
        <v>2665</v>
      </c>
      <c r="C169" s="94">
        <v>0</v>
      </c>
      <c r="D169" s="94">
        <v>2702.0444473565813</v>
      </c>
      <c r="E169" s="94">
        <v>0</v>
      </c>
      <c r="F169" s="94">
        <v>0</v>
      </c>
      <c r="G169" s="95">
        <v>2702.0444473565813</v>
      </c>
      <c r="H169" s="98">
        <v>0</v>
      </c>
      <c r="I169" s="98">
        <v>2702.0444473565813</v>
      </c>
      <c r="J169" s="98">
        <v>0</v>
      </c>
      <c r="K169" s="98">
        <v>0</v>
      </c>
      <c r="L169" s="99">
        <v>2702.0444473565813</v>
      </c>
      <c r="M169" s="98">
        <f t="shared" si="11"/>
        <v>0</v>
      </c>
      <c r="N169" s="98">
        <f t="shared" si="12"/>
        <v>0</v>
      </c>
      <c r="O169" s="98">
        <f t="shared" si="13"/>
        <v>0</v>
      </c>
      <c r="P169" s="98">
        <f t="shared" si="14"/>
        <v>0</v>
      </c>
      <c r="Q169" s="99">
        <f t="shared" si="15"/>
        <v>0</v>
      </c>
    </row>
    <row r="170" spans="1:17" x14ac:dyDescent="0.25">
      <c r="A170" s="88">
        <v>501257</v>
      </c>
      <c r="B170" s="89" t="s">
        <v>2665</v>
      </c>
      <c r="C170" s="94">
        <v>0</v>
      </c>
      <c r="D170" s="94">
        <v>0</v>
      </c>
      <c r="E170" s="94">
        <v>4167.248972626764</v>
      </c>
      <c r="F170" s="94">
        <v>0</v>
      </c>
      <c r="G170" s="95">
        <v>4167.248972626764</v>
      </c>
      <c r="H170" s="98">
        <v>0</v>
      </c>
      <c r="I170" s="98">
        <v>0</v>
      </c>
      <c r="J170" s="98">
        <v>0</v>
      </c>
      <c r="K170" s="98">
        <v>0</v>
      </c>
      <c r="L170" s="99">
        <v>0</v>
      </c>
      <c r="M170" s="98">
        <f t="shared" si="11"/>
        <v>0</v>
      </c>
      <c r="N170" s="98">
        <f t="shared" si="12"/>
        <v>0</v>
      </c>
      <c r="O170" s="98">
        <f t="shared" si="13"/>
        <v>4167.248972626764</v>
      </c>
      <c r="P170" s="98">
        <f t="shared" si="14"/>
        <v>0</v>
      </c>
      <c r="Q170" s="99">
        <f t="shared" si="15"/>
        <v>4167.248972626764</v>
      </c>
    </row>
    <row r="171" spans="1:17" x14ac:dyDescent="0.25">
      <c r="A171" s="88">
        <v>501158</v>
      </c>
      <c r="B171" s="89" t="s">
        <v>2666</v>
      </c>
      <c r="C171" s="94">
        <v>0</v>
      </c>
      <c r="D171" s="94">
        <v>0</v>
      </c>
      <c r="E171" s="94">
        <v>1994.9010871968583</v>
      </c>
      <c r="F171" s="94">
        <v>0</v>
      </c>
      <c r="G171" s="95">
        <v>1994.9010871968583</v>
      </c>
      <c r="H171" s="98">
        <v>0</v>
      </c>
      <c r="I171" s="98">
        <v>0</v>
      </c>
      <c r="J171" s="98">
        <v>0</v>
      </c>
      <c r="K171" s="98">
        <v>0</v>
      </c>
      <c r="L171" s="99">
        <v>0</v>
      </c>
      <c r="M171" s="98">
        <f t="shared" si="11"/>
        <v>0</v>
      </c>
      <c r="N171" s="98">
        <f t="shared" si="12"/>
        <v>0</v>
      </c>
      <c r="O171" s="98">
        <f t="shared" si="13"/>
        <v>1994.9010871968583</v>
      </c>
      <c r="P171" s="98">
        <f t="shared" si="14"/>
        <v>0</v>
      </c>
      <c r="Q171" s="99">
        <f t="shared" si="15"/>
        <v>1994.9010871968583</v>
      </c>
    </row>
    <row r="172" spans="1:17" x14ac:dyDescent="0.25">
      <c r="A172" s="88">
        <v>501217</v>
      </c>
      <c r="B172" s="89" t="s">
        <v>2667</v>
      </c>
      <c r="C172" s="94">
        <v>0</v>
      </c>
      <c r="D172" s="94">
        <v>1150.466566212925</v>
      </c>
      <c r="E172" s="94">
        <v>0</v>
      </c>
      <c r="F172" s="94">
        <v>0</v>
      </c>
      <c r="G172" s="95">
        <v>1150.466566212925</v>
      </c>
      <c r="H172" s="98">
        <v>0</v>
      </c>
      <c r="I172" s="98">
        <v>0</v>
      </c>
      <c r="J172" s="98">
        <v>0</v>
      </c>
      <c r="K172" s="98">
        <v>0</v>
      </c>
      <c r="L172" s="99">
        <v>0</v>
      </c>
      <c r="M172" s="98">
        <f t="shared" si="11"/>
        <v>0</v>
      </c>
      <c r="N172" s="98">
        <f t="shared" si="12"/>
        <v>1150.466566212925</v>
      </c>
      <c r="O172" s="98">
        <f t="shared" si="13"/>
        <v>0</v>
      </c>
      <c r="P172" s="98">
        <f t="shared" si="14"/>
        <v>0</v>
      </c>
      <c r="Q172" s="99">
        <f t="shared" si="15"/>
        <v>1150.466566212925</v>
      </c>
    </row>
    <row r="173" spans="1:17" x14ac:dyDescent="0.25">
      <c r="A173" s="88">
        <v>501071</v>
      </c>
      <c r="B173" s="89" t="s">
        <v>2667</v>
      </c>
      <c r="C173" s="94">
        <v>0</v>
      </c>
      <c r="D173" s="94">
        <v>508.81423794727931</v>
      </c>
      <c r="E173" s="94">
        <v>0</v>
      </c>
      <c r="F173" s="94">
        <v>0</v>
      </c>
      <c r="G173" s="95">
        <v>508.81423794727931</v>
      </c>
      <c r="H173" s="98">
        <v>0</v>
      </c>
      <c r="I173" s="98">
        <v>0</v>
      </c>
      <c r="J173" s="98">
        <v>0</v>
      </c>
      <c r="K173" s="98">
        <v>0</v>
      </c>
      <c r="L173" s="99">
        <v>0</v>
      </c>
      <c r="M173" s="98">
        <f t="shared" si="11"/>
        <v>0</v>
      </c>
      <c r="N173" s="98">
        <f t="shared" si="12"/>
        <v>508.81423794727931</v>
      </c>
      <c r="O173" s="98">
        <f t="shared" si="13"/>
        <v>0</v>
      </c>
      <c r="P173" s="98">
        <f t="shared" si="14"/>
        <v>0</v>
      </c>
      <c r="Q173" s="99">
        <f t="shared" si="15"/>
        <v>508.81423794727931</v>
      </c>
    </row>
    <row r="174" spans="1:17" x14ac:dyDescent="0.25">
      <c r="A174" s="88">
        <v>501058</v>
      </c>
      <c r="B174" s="89" t="s">
        <v>2667</v>
      </c>
      <c r="C174" s="94">
        <v>0</v>
      </c>
      <c r="D174" s="94">
        <v>283.69144739206183</v>
      </c>
      <c r="E174" s="94">
        <v>0</v>
      </c>
      <c r="F174" s="94">
        <v>0</v>
      </c>
      <c r="G174" s="95">
        <v>283.69144739206183</v>
      </c>
      <c r="H174" s="98">
        <v>0</v>
      </c>
      <c r="I174" s="98">
        <v>0</v>
      </c>
      <c r="J174" s="98">
        <v>0</v>
      </c>
      <c r="K174" s="98">
        <v>0</v>
      </c>
      <c r="L174" s="99">
        <v>0</v>
      </c>
      <c r="M174" s="98">
        <f t="shared" si="11"/>
        <v>0</v>
      </c>
      <c r="N174" s="98">
        <f t="shared" si="12"/>
        <v>283.69144739206183</v>
      </c>
      <c r="O174" s="98">
        <f t="shared" si="13"/>
        <v>0</v>
      </c>
      <c r="P174" s="98">
        <f t="shared" si="14"/>
        <v>0</v>
      </c>
      <c r="Q174" s="99">
        <f t="shared" si="15"/>
        <v>283.69144739206183</v>
      </c>
    </row>
    <row r="175" spans="1:17" x14ac:dyDescent="0.25">
      <c r="A175" s="88">
        <v>501057</v>
      </c>
      <c r="B175" s="89" t="s">
        <v>2667</v>
      </c>
      <c r="C175" s="94">
        <v>0</v>
      </c>
      <c r="D175" s="94">
        <v>463.45149424434794</v>
      </c>
      <c r="E175" s="94">
        <v>0</v>
      </c>
      <c r="F175" s="94">
        <v>0</v>
      </c>
      <c r="G175" s="95">
        <v>463.45149424434794</v>
      </c>
      <c r="H175" s="98">
        <v>0</v>
      </c>
      <c r="I175" s="98">
        <v>0</v>
      </c>
      <c r="J175" s="98">
        <v>0</v>
      </c>
      <c r="K175" s="98">
        <v>0</v>
      </c>
      <c r="L175" s="99">
        <v>0</v>
      </c>
      <c r="M175" s="98">
        <f t="shared" si="11"/>
        <v>0</v>
      </c>
      <c r="N175" s="98">
        <f t="shared" si="12"/>
        <v>463.45149424434794</v>
      </c>
      <c r="O175" s="98">
        <f t="shared" si="13"/>
        <v>0</v>
      </c>
      <c r="P175" s="98">
        <f t="shared" si="14"/>
        <v>0</v>
      </c>
      <c r="Q175" s="99">
        <f t="shared" si="15"/>
        <v>463.45149424434794</v>
      </c>
    </row>
    <row r="176" spans="1:17" x14ac:dyDescent="0.25">
      <c r="A176" s="88">
        <v>501056</v>
      </c>
      <c r="B176" s="89" t="s">
        <v>2667</v>
      </c>
      <c r="C176" s="94">
        <v>0</v>
      </c>
      <c r="D176" s="94">
        <v>371.87160484922214</v>
      </c>
      <c r="E176" s="94">
        <v>0</v>
      </c>
      <c r="F176" s="94">
        <v>0</v>
      </c>
      <c r="G176" s="95">
        <v>371.87160484922214</v>
      </c>
      <c r="H176" s="98">
        <v>0</v>
      </c>
      <c r="I176" s="98">
        <v>0</v>
      </c>
      <c r="J176" s="98">
        <v>0</v>
      </c>
      <c r="K176" s="98">
        <v>0</v>
      </c>
      <c r="L176" s="99">
        <v>0</v>
      </c>
      <c r="M176" s="98">
        <f t="shared" si="11"/>
        <v>0</v>
      </c>
      <c r="N176" s="98">
        <f t="shared" si="12"/>
        <v>371.87160484922214</v>
      </c>
      <c r="O176" s="98">
        <f t="shared" si="13"/>
        <v>0</v>
      </c>
      <c r="P176" s="98">
        <f t="shared" si="14"/>
        <v>0</v>
      </c>
      <c r="Q176" s="99">
        <f t="shared" si="15"/>
        <v>371.87160484922214</v>
      </c>
    </row>
    <row r="177" spans="1:17" x14ac:dyDescent="0.25">
      <c r="A177" s="88">
        <v>501136</v>
      </c>
      <c r="B177" s="89" t="s">
        <v>2668</v>
      </c>
      <c r="C177" s="94">
        <v>0</v>
      </c>
      <c r="D177" s="94">
        <v>0</v>
      </c>
      <c r="E177" s="94">
        <v>1840.8679055454991</v>
      </c>
      <c r="F177" s="94">
        <v>0</v>
      </c>
      <c r="G177" s="95">
        <v>1840.8679055454991</v>
      </c>
      <c r="H177" s="98">
        <v>0</v>
      </c>
      <c r="I177" s="98">
        <v>0</v>
      </c>
      <c r="J177" s="98">
        <v>0</v>
      </c>
      <c r="K177" s="98">
        <v>0</v>
      </c>
      <c r="L177" s="99">
        <v>0</v>
      </c>
      <c r="M177" s="98">
        <f t="shared" si="11"/>
        <v>0</v>
      </c>
      <c r="N177" s="98">
        <f t="shared" si="12"/>
        <v>0</v>
      </c>
      <c r="O177" s="98">
        <f t="shared" si="13"/>
        <v>1840.8679055454991</v>
      </c>
      <c r="P177" s="98">
        <f t="shared" si="14"/>
        <v>0</v>
      </c>
      <c r="Q177" s="99">
        <f t="shared" si="15"/>
        <v>1840.8679055454991</v>
      </c>
    </row>
    <row r="178" spans="1:17" x14ac:dyDescent="0.25">
      <c r="A178" s="88">
        <v>501182</v>
      </c>
      <c r="B178" s="89" t="s">
        <v>2669</v>
      </c>
      <c r="C178" s="94">
        <v>119338.84161283814</v>
      </c>
      <c r="D178" s="94">
        <v>0</v>
      </c>
      <c r="E178" s="94">
        <v>0</v>
      </c>
      <c r="F178" s="94">
        <v>0</v>
      </c>
      <c r="G178" s="95">
        <v>119338.84161283814</v>
      </c>
      <c r="H178" s="98">
        <v>0</v>
      </c>
      <c r="I178" s="98">
        <v>0</v>
      </c>
      <c r="J178" s="98">
        <v>0</v>
      </c>
      <c r="K178" s="98">
        <v>0</v>
      </c>
      <c r="L178" s="99">
        <v>0</v>
      </c>
      <c r="M178" s="98">
        <f t="shared" si="11"/>
        <v>119338.84161283814</v>
      </c>
      <c r="N178" s="98">
        <f t="shared" si="12"/>
        <v>0</v>
      </c>
      <c r="O178" s="98">
        <f t="shared" si="13"/>
        <v>0</v>
      </c>
      <c r="P178" s="98">
        <f t="shared" si="14"/>
        <v>0</v>
      </c>
      <c r="Q178" s="99">
        <f t="shared" si="15"/>
        <v>119338.84161283814</v>
      </c>
    </row>
    <row r="179" spans="1:17" x14ac:dyDescent="0.25">
      <c r="A179" s="88">
        <v>500937</v>
      </c>
      <c r="B179" s="89" t="s">
        <v>2670</v>
      </c>
      <c r="C179" s="94">
        <v>23993977.528033696</v>
      </c>
      <c r="D179" s="94">
        <v>0</v>
      </c>
      <c r="E179" s="94">
        <v>0</v>
      </c>
      <c r="F179" s="94">
        <v>0</v>
      </c>
      <c r="G179" s="95">
        <v>23993977.528033696</v>
      </c>
      <c r="H179" s="98">
        <v>0</v>
      </c>
      <c r="I179" s="98">
        <v>0</v>
      </c>
      <c r="J179" s="98">
        <v>0</v>
      </c>
      <c r="K179" s="98">
        <v>0</v>
      </c>
      <c r="L179" s="99">
        <v>0</v>
      </c>
      <c r="M179" s="98">
        <f t="shared" si="11"/>
        <v>23993977.528033696</v>
      </c>
      <c r="N179" s="98">
        <f t="shared" si="12"/>
        <v>0</v>
      </c>
      <c r="O179" s="98">
        <f t="shared" si="13"/>
        <v>0</v>
      </c>
      <c r="P179" s="98">
        <f t="shared" si="14"/>
        <v>0</v>
      </c>
      <c r="Q179" s="99">
        <f t="shared" si="15"/>
        <v>23993977.528033696</v>
      </c>
    </row>
    <row r="180" spans="1:17" x14ac:dyDescent="0.25">
      <c r="A180" s="88">
        <v>501258</v>
      </c>
      <c r="B180" s="89" t="s">
        <v>2671</v>
      </c>
      <c r="C180" s="94">
        <v>166956.90538216938</v>
      </c>
      <c r="D180" s="94">
        <v>0</v>
      </c>
      <c r="E180" s="94">
        <v>0</v>
      </c>
      <c r="F180" s="94">
        <v>0</v>
      </c>
      <c r="G180" s="95">
        <v>166956.90538216938</v>
      </c>
      <c r="H180" s="98">
        <v>163092.69445895744</v>
      </c>
      <c r="I180" s="98">
        <v>0</v>
      </c>
      <c r="J180" s="98">
        <v>0</v>
      </c>
      <c r="K180" s="98">
        <v>0</v>
      </c>
      <c r="L180" s="99">
        <v>163092.69445895744</v>
      </c>
      <c r="M180" s="98">
        <f t="shared" si="11"/>
        <v>3864.2109232119401</v>
      </c>
      <c r="N180" s="98">
        <f t="shared" si="12"/>
        <v>0</v>
      </c>
      <c r="O180" s="98">
        <f t="shared" si="13"/>
        <v>0</v>
      </c>
      <c r="P180" s="98">
        <f t="shared" si="14"/>
        <v>0</v>
      </c>
      <c r="Q180" s="99">
        <f t="shared" si="15"/>
        <v>3864.2109232119401</v>
      </c>
    </row>
    <row r="181" spans="1:17" x14ac:dyDescent="0.25">
      <c r="A181" s="88">
        <v>501193</v>
      </c>
      <c r="B181" s="89" t="s">
        <v>2671</v>
      </c>
      <c r="C181" s="94">
        <v>389517.4428313456</v>
      </c>
      <c r="D181" s="94">
        <v>0</v>
      </c>
      <c r="E181" s="94">
        <v>0</v>
      </c>
      <c r="F181" s="94">
        <v>0</v>
      </c>
      <c r="G181" s="95">
        <v>389517.4428313456</v>
      </c>
      <c r="H181" s="98">
        <v>0</v>
      </c>
      <c r="I181" s="98">
        <v>0</v>
      </c>
      <c r="J181" s="98">
        <v>0</v>
      </c>
      <c r="K181" s="98">
        <v>0</v>
      </c>
      <c r="L181" s="99">
        <v>0</v>
      </c>
      <c r="M181" s="98">
        <f t="shared" si="11"/>
        <v>389517.4428313456</v>
      </c>
      <c r="N181" s="98">
        <f t="shared" si="12"/>
        <v>0</v>
      </c>
      <c r="O181" s="98">
        <f t="shared" si="13"/>
        <v>0</v>
      </c>
      <c r="P181" s="98">
        <f t="shared" si="14"/>
        <v>0</v>
      </c>
      <c r="Q181" s="99">
        <f t="shared" si="15"/>
        <v>389517.4428313456</v>
      </c>
    </row>
    <row r="182" spans="1:17" x14ac:dyDescent="0.25">
      <c r="A182" s="88">
        <v>501097</v>
      </c>
      <c r="B182" s="89" t="s">
        <v>2671</v>
      </c>
      <c r="C182" s="94">
        <v>75809.228143042099</v>
      </c>
      <c r="D182" s="94">
        <v>0</v>
      </c>
      <c r="E182" s="94">
        <v>0</v>
      </c>
      <c r="F182" s="94">
        <v>0</v>
      </c>
      <c r="G182" s="95">
        <v>75809.228143042099</v>
      </c>
      <c r="H182" s="98">
        <v>0</v>
      </c>
      <c r="I182" s="98">
        <v>0</v>
      </c>
      <c r="J182" s="98">
        <v>0</v>
      </c>
      <c r="K182" s="98">
        <v>0</v>
      </c>
      <c r="L182" s="99">
        <v>0</v>
      </c>
      <c r="M182" s="98">
        <f t="shared" si="11"/>
        <v>75809.228143042099</v>
      </c>
      <c r="N182" s="98">
        <f t="shared" si="12"/>
        <v>0</v>
      </c>
      <c r="O182" s="98">
        <f t="shared" si="13"/>
        <v>0</v>
      </c>
      <c r="P182" s="98">
        <f t="shared" si="14"/>
        <v>0</v>
      </c>
      <c r="Q182" s="99">
        <f t="shared" si="15"/>
        <v>75809.228143042099</v>
      </c>
    </row>
    <row r="183" spans="1:17" x14ac:dyDescent="0.25">
      <c r="A183" s="88">
        <v>501119</v>
      </c>
      <c r="B183" s="89" t="s">
        <v>2672</v>
      </c>
      <c r="C183" s="94">
        <v>52126.369435470304</v>
      </c>
      <c r="D183" s="94">
        <v>0</v>
      </c>
      <c r="E183" s="94">
        <v>0</v>
      </c>
      <c r="F183" s="94">
        <v>0</v>
      </c>
      <c r="G183" s="95">
        <v>52126.369435470304</v>
      </c>
      <c r="H183" s="98">
        <v>52126.369435470304</v>
      </c>
      <c r="I183" s="98">
        <v>0</v>
      </c>
      <c r="J183" s="98">
        <v>0</v>
      </c>
      <c r="K183" s="98">
        <v>0</v>
      </c>
      <c r="L183" s="99">
        <v>52126.369435470304</v>
      </c>
      <c r="M183" s="98">
        <f t="shared" si="11"/>
        <v>0</v>
      </c>
      <c r="N183" s="98">
        <f t="shared" si="12"/>
        <v>0</v>
      </c>
      <c r="O183" s="98">
        <f t="shared" si="13"/>
        <v>0</v>
      </c>
      <c r="P183" s="98">
        <f t="shared" si="14"/>
        <v>0</v>
      </c>
      <c r="Q183" s="99">
        <f t="shared" si="15"/>
        <v>0</v>
      </c>
    </row>
    <row r="184" spans="1:17" x14ac:dyDescent="0.25">
      <c r="A184" s="88">
        <v>501134</v>
      </c>
      <c r="B184" s="89" t="s">
        <v>2673</v>
      </c>
      <c r="C184" s="94">
        <v>76161.769085386957</v>
      </c>
      <c r="D184" s="94">
        <v>0</v>
      </c>
      <c r="E184" s="94">
        <v>0</v>
      </c>
      <c r="F184" s="94">
        <v>0</v>
      </c>
      <c r="G184" s="95">
        <v>76161.769085386957</v>
      </c>
      <c r="H184" s="98">
        <v>1048.2957170836573</v>
      </c>
      <c r="I184" s="98">
        <v>0</v>
      </c>
      <c r="J184" s="98">
        <v>0</v>
      </c>
      <c r="K184" s="98">
        <v>0</v>
      </c>
      <c r="L184" s="99">
        <v>1048.2957170836573</v>
      </c>
      <c r="M184" s="98">
        <f t="shared" si="11"/>
        <v>75113.473368303297</v>
      </c>
      <c r="N184" s="98">
        <f t="shared" si="12"/>
        <v>0</v>
      </c>
      <c r="O184" s="98">
        <f t="shared" si="13"/>
        <v>0</v>
      </c>
      <c r="P184" s="98">
        <f t="shared" si="14"/>
        <v>0</v>
      </c>
      <c r="Q184" s="99">
        <f t="shared" si="15"/>
        <v>75113.473368303297</v>
      </c>
    </row>
    <row r="185" spans="1:17" x14ac:dyDescent="0.25">
      <c r="A185" s="88" t="s">
        <v>2674</v>
      </c>
      <c r="B185" s="89" t="s">
        <v>2675</v>
      </c>
      <c r="C185" s="94">
        <v>20641.034632282106</v>
      </c>
      <c r="D185" s="94">
        <v>0</v>
      </c>
      <c r="E185" s="94">
        <v>0</v>
      </c>
      <c r="F185" s="94">
        <v>0</v>
      </c>
      <c r="G185" s="95">
        <v>20641.034632282106</v>
      </c>
      <c r="H185" s="98">
        <v>20641.034632282106</v>
      </c>
      <c r="I185" s="98">
        <v>0</v>
      </c>
      <c r="J185" s="98">
        <v>0</v>
      </c>
      <c r="K185" s="98">
        <v>0</v>
      </c>
      <c r="L185" s="99">
        <v>20641.034632282106</v>
      </c>
      <c r="M185" s="98">
        <f t="shared" si="11"/>
        <v>0</v>
      </c>
      <c r="N185" s="98">
        <f t="shared" si="12"/>
        <v>0</v>
      </c>
      <c r="O185" s="98">
        <f t="shared" si="13"/>
        <v>0</v>
      </c>
      <c r="P185" s="98">
        <f t="shared" si="14"/>
        <v>0</v>
      </c>
      <c r="Q185" s="99">
        <f t="shared" si="15"/>
        <v>0</v>
      </c>
    </row>
    <row r="186" spans="1:17" x14ac:dyDescent="0.25">
      <c r="A186" s="88" t="s">
        <v>2676</v>
      </c>
      <c r="B186" s="89" t="s">
        <v>2675</v>
      </c>
      <c r="C186" s="94">
        <v>20641.034632282106</v>
      </c>
      <c r="D186" s="94">
        <v>0</v>
      </c>
      <c r="E186" s="94">
        <v>0</v>
      </c>
      <c r="F186" s="94">
        <v>0</v>
      </c>
      <c r="G186" s="95">
        <v>20641.034632282106</v>
      </c>
      <c r="H186" s="98">
        <v>20641.034632282106</v>
      </c>
      <c r="I186" s="98">
        <v>0</v>
      </c>
      <c r="J186" s="98">
        <v>0</v>
      </c>
      <c r="K186" s="98">
        <v>0</v>
      </c>
      <c r="L186" s="99">
        <v>20641.034632282106</v>
      </c>
      <c r="M186" s="98">
        <f t="shared" si="11"/>
        <v>0</v>
      </c>
      <c r="N186" s="98">
        <f t="shared" si="12"/>
        <v>0</v>
      </c>
      <c r="O186" s="98">
        <f t="shared" si="13"/>
        <v>0</v>
      </c>
      <c r="P186" s="98">
        <f t="shared" si="14"/>
        <v>0</v>
      </c>
      <c r="Q186" s="99">
        <f t="shared" si="15"/>
        <v>0</v>
      </c>
    </row>
    <row r="187" spans="1:17" x14ac:dyDescent="0.25">
      <c r="A187" s="88"/>
      <c r="B187" s="89" t="s">
        <v>2675</v>
      </c>
      <c r="C187" s="94">
        <v>20641.034632282106</v>
      </c>
      <c r="D187" s="94">
        <v>0</v>
      </c>
      <c r="E187" s="94">
        <v>0</v>
      </c>
      <c r="F187" s="94">
        <v>0</v>
      </c>
      <c r="G187" s="95">
        <v>20641.034632282106</v>
      </c>
      <c r="H187" s="98">
        <v>20641.034632282106</v>
      </c>
      <c r="I187" s="98">
        <v>0</v>
      </c>
      <c r="J187" s="98">
        <v>0</v>
      </c>
      <c r="K187" s="98">
        <v>0</v>
      </c>
      <c r="L187" s="99">
        <v>20641.034632282106</v>
      </c>
      <c r="M187" s="98">
        <f t="shared" si="11"/>
        <v>0</v>
      </c>
      <c r="N187" s="98">
        <f t="shared" si="12"/>
        <v>0</v>
      </c>
      <c r="O187" s="98">
        <f t="shared" si="13"/>
        <v>0</v>
      </c>
      <c r="P187" s="98">
        <f t="shared" si="14"/>
        <v>0</v>
      </c>
      <c r="Q187" s="99">
        <f t="shared" si="15"/>
        <v>0</v>
      </c>
    </row>
    <row r="188" spans="1:17" x14ac:dyDescent="0.25">
      <c r="A188" s="88">
        <v>501126</v>
      </c>
      <c r="B188" s="89" t="s">
        <v>2675</v>
      </c>
      <c r="C188" s="94">
        <v>246070.9091756446</v>
      </c>
      <c r="D188" s="94">
        <v>0</v>
      </c>
      <c r="E188" s="94">
        <v>0</v>
      </c>
      <c r="F188" s="94">
        <v>0</v>
      </c>
      <c r="G188" s="95">
        <v>246070.9091756446</v>
      </c>
      <c r="H188" s="98">
        <v>0</v>
      </c>
      <c r="I188" s="98">
        <v>0</v>
      </c>
      <c r="J188" s="98">
        <v>0</v>
      </c>
      <c r="K188" s="98">
        <v>0</v>
      </c>
      <c r="L188" s="99">
        <v>0</v>
      </c>
      <c r="M188" s="98">
        <f t="shared" si="11"/>
        <v>246070.9091756446</v>
      </c>
      <c r="N188" s="98">
        <f t="shared" si="12"/>
        <v>0</v>
      </c>
      <c r="O188" s="98">
        <f t="shared" si="13"/>
        <v>0</v>
      </c>
      <c r="P188" s="98">
        <f t="shared" si="14"/>
        <v>0</v>
      </c>
      <c r="Q188" s="99">
        <f t="shared" si="15"/>
        <v>246070.9091756446</v>
      </c>
    </row>
    <row r="189" spans="1:17" x14ac:dyDescent="0.25">
      <c r="A189" s="88">
        <v>501122</v>
      </c>
      <c r="B189" s="89" t="s">
        <v>2675</v>
      </c>
      <c r="C189" s="94">
        <v>476519.0300149885</v>
      </c>
      <c r="D189" s="94">
        <v>0</v>
      </c>
      <c r="E189" s="94">
        <v>0</v>
      </c>
      <c r="F189" s="94">
        <v>0</v>
      </c>
      <c r="G189" s="95">
        <v>476519.0300149885</v>
      </c>
      <c r="H189" s="98">
        <v>0</v>
      </c>
      <c r="I189" s="98">
        <v>0</v>
      </c>
      <c r="J189" s="98">
        <v>0</v>
      </c>
      <c r="K189" s="98">
        <v>0</v>
      </c>
      <c r="L189" s="99">
        <v>0</v>
      </c>
      <c r="M189" s="98">
        <f t="shared" si="11"/>
        <v>476519.0300149885</v>
      </c>
      <c r="N189" s="98">
        <f t="shared" si="12"/>
        <v>0</v>
      </c>
      <c r="O189" s="98">
        <f t="shared" si="13"/>
        <v>0</v>
      </c>
      <c r="P189" s="98">
        <f t="shared" si="14"/>
        <v>0</v>
      </c>
      <c r="Q189" s="99">
        <f t="shared" si="15"/>
        <v>476519.0300149885</v>
      </c>
    </row>
    <row r="190" spans="1:17" x14ac:dyDescent="0.25">
      <c r="A190" s="88">
        <v>501121</v>
      </c>
      <c r="B190" s="89" t="s">
        <v>2675</v>
      </c>
      <c r="C190" s="94">
        <v>247444.14861625797</v>
      </c>
      <c r="D190" s="94">
        <v>0</v>
      </c>
      <c r="E190" s="94">
        <v>0</v>
      </c>
      <c r="F190" s="94">
        <v>0</v>
      </c>
      <c r="G190" s="95">
        <v>247444.14861625797</v>
      </c>
      <c r="H190" s="98">
        <v>0</v>
      </c>
      <c r="I190" s="98">
        <v>0</v>
      </c>
      <c r="J190" s="98">
        <v>0</v>
      </c>
      <c r="K190" s="98">
        <v>0</v>
      </c>
      <c r="L190" s="99">
        <v>0</v>
      </c>
      <c r="M190" s="98">
        <f t="shared" si="11"/>
        <v>247444.14861625797</v>
      </c>
      <c r="N190" s="98">
        <f t="shared" si="12"/>
        <v>0</v>
      </c>
      <c r="O190" s="98">
        <f t="shared" si="13"/>
        <v>0</v>
      </c>
      <c r="P190" s="98">
        <f t="shared" si="14"/>
        <v>0</v>
      </c>
      <c r="Q190" s="99">
        <f t="shared" si="15"/>
        <v>247444.14861625797</v>
      </c>
    </row>
    <row r="191" spans="1:17" x14ac:dyDescent="0.25">
      <c r="A191" s="88">
        <v>501123</v>
      </c>
      <c r="B191" s="89" t="s">
        <v>2677</v>
      </c>
      <c r="C191" s="94">
        <v>173723.66988554801</v>
      </c>
      <c r="D191" s="94">
        <v>0</v>
      </c>
      <c r="E191" s="94">
        <v>0</v>
      </c>
      <c r="F191" s="94">
        <v>0</v>
      </c>
      <c r="G191" s="95">
        <v>173723.66988554801</v>
      </c>
      <c r="H191" s="98">
        <v>20515.81486551225</v>
      </c>
      <c r="I191" s="98">
        <v>0</v>
      </c>
      <c r="J191" s="98">
        <v>0</v>
      </c>
      <c r="K191" s="98">
        <v>0</v>
      </c>
      <c r="L191" s="99">
        <v>20515.81486551225</v>
      </c>
      <c r="M191" s="98">
        <f t="shared" si="11"/>
        <v>153207.85502003576</v>
      </c>
      <c r="N191" s="98">
        <f t="shared" si="12"/>
        <v>0</v>
      </c>
      <c r="O191" s="98">
        <f t="shared" si="13"/>
        <v>0</v>
      </c>
      <c r="P191" s="98">
        <f t="shared" si="14"/>
        <v>0</v>
      </c>
      <c r="Q191" s="99">
        <f t="shared" si="15"/>
        <v>153207.85502003576</v>
      </c>
    </row>
    <row r="192" spans="1:17" x14ac:dyDescent="0.25">
      <c r="A192" s="88">
        <v>501157</v>
      </c>
      <c r="B192" s="89" t="s">
        <v>2678</v>
      </c>
      <c r="C192" s="94">
        <v>1280585.8888085303</v>
      </c>
      <c r="D192" s="94">
        <v>0</v>
      </c>
      <c r="E192" s="94">
        <v>0</v>
      </c>
      <c r="F192" s="94">
        <v>0</v>
      </c>
      <c r="G192" s="95">
        <v>1280585.8888085303</v>
      </c>
      <c r="H192" s="98">
        <v>667.94845173565875</v>
      </c>
      <c r="I192" s="98">
        <v>0</v>
      </c>
      <c r="J192" s="98">
        <v>0</v>
      </c>
      <c r="K192" s="98">
        <v>0</v>
      </c>
      <c r="L192" s="99">
        <v>667.94845173565875</v>
      </c>
      <c r="M192" s="98">
        <f t="shared" si="11"/>
        <v>1279917.9403567947</v>
      </c>
      <c r="N192" s="98">
        <f t="shared" si="12"/>
        <v>0</v>
      </c>
      <c r="O192" s="98">
        <f t="shared" si="13"/>
        <v>0</v>
      </c>
      <c r="P192" s="98">
        <f t="shared" si="14"/>
        <v>0</v>
      </c>
      <c r="Q192" s="99">
        <f t="shared" si="15"/>
        <v>1279917.9403567947</v>
      </c>
    </row>
    <row r="193" spans="1:17" x14ac:dyDescent="0.25">
      <c r="A193" s="88">
        <v>501049</v>
      </c>
      <c r="B193" s="89" t="s">
        <v>2678</v>
      </c>
      <c r="C193" s="94">
        <v>2498436.8856709902</v>
      </c>
      <c r="D193" s="94">
        <v>0</v>
      </c>
      <c r="E193" s="94">
        <v>0</v>
      </c>
      <c r="F193" s="94">
        <v>0</v>
      </c>
      <c r="G193" s="95">
        <v>2498436.8856709902</v>
      </c>
      <c r="H193" s="98">
        <v>0</v>
      </c>
      <c r="I193" s="98">
        <v>0</v>
      </c>
      <c r="J193" s="98">
        <v>0</v>
      </c>
      <c r="K193" s="98">
        <v>0</v>
      </c>
      <c r="L193" s="99">
        <v>0</v>
      </c>
      <c r="M193" s="98">
        <f t="shared" si="11"/>
        <v>2498436.8856709902</v>
      </c>
      <c r="N193" s="98">
        <f t="shared" si="12"/>
        <v>0</v>
      </c>
      <c r="O193" s="98">
        <f t="shared" si="13"/>
        <v>0</v>
      </c>
      <c r="P193" s="98">
        <f t="shared" si="14"/>
        <v>0</v>
      </c>
      <c r="Q193" s="99">
        <f t="shared" si="15"/>
        <v>2498436.8856709902</v>
      </c>
    </row>
    <row r="194" spans="1:17" x14ac:dyDescent="0.25">
      <c r="A194" s="88">
        <v>500605</v>
      </c>
      <c r="B194" s="89" t="s">
        <v>2678</v>
      </c>
      <c r="C194" s="94">
        <v>1115017.6897586233</v>
      </c>
      <c r="D194" s="94">
        <v>0</v>
      </c>
      <c r="E194" s="94">
        <v>0</v>
      </c>
      <c r="F194" s="94">
        <v>0</v>
      </c>
      <c r="G194" s="95">
        <v>1115017.6897586233</v>
      </c>
      <c r="H194" s="98">
        <v>162.7848576929014</v>
      </c>
      <c r="I194" s="98">
        <v>0</v>
      </c>
      <c r="J194" s="98">
        <v>0</v>
      </c>
      <c r="K194" s="98">
        <v>0</v>
      </c>
      <c r="L194" s="99">
        <v>162.7848576929014</v>
      </c>
      <c r="M194" s="98">
        <f t="shared" si="11"/>
        <v>1114854.9049009304</v>
      </c>
      <c r="N194" s="98">
        <f t="shared" si="12"/>
        <v>0</v>
      </c>
      <c r="O194" s="98">
        <f t="shared" si="13"/>
        <v>0</v>
      </c>
      <c r="P194" s="98">
        <f t="shared" si="14"/>
        <v>0</v>
      </c>
      <c r="Q194" s="99">
        <f t="shared" si="15"/>
        <v>1114854.9049009304</v>
      </c>
    </row>
    <row r="195" spans="1:17" x14ac:dyDescent="0.25">
      <c r="A195" s="88">
        <v>501167</v>
      </c>
      <c r="B195" s="89" t="s">
        <v>2678</v>
      </c>
      <c r="C195" s="94">
        <v>319891.71656567918</v>
      </c>
      <c r="D195" s="94">
        <v>0</v>
      </c>
      <c r="E195" s="94">
        <v>0</v>
      </c>
      <c r="F195" s="94">
        <v>0</v>
      </c>
      <c r="G195" s="95">
        <v>319891.71656567918</v>
      </c>
      <c r="H195" s="98">
        <v>-1.4415253390211947E-4</v>
      </c>
      <c r="I195" s="98">
        <v>0</v>
      </c>
      <c r="J195" s="98">
        <v>0</v>
      </c>
      <c r="K195" s="98">
        <v>0</v>
      </c>
      <c r="L195" s="99">
        <v>-1.4415253390211947E-4</v>
      </c>
      <c r="M195" s="98">
        <f t="shared" si="11"/>
        <v>319891.71670983173</v>
      </c>
      <c r="N195" s="98">
        <f t="shared" si="12"/>
        <v>0</v>
      </c>
      <c r="O195" s="98">
        <f t="shared" si="13"/>
        <v>0</v>
      </c>
      <c r="P195" s="98">
        <f t="shared" si="14"/>
        <v>0</v>
      </c>
      <c r="Q195" s="99">
        <f t="shared" si="15"/>
        <v>319891.71670983173</v>
      </c>
    </row>
    <row r="196" spans="1:17" x14ac:dyDescent="0.25">
      <c r="A196" s="88">
        <v>501259</v>
      </c>
      <c r="B196" s="89" t="s">
        <v>2678</v>
      </c>
      <c r="C196" s="94">
        <v>437345.8535711742</v>
      </c>
      <c r="D196" s="94">
        <v>0</v>
      </c>
      <c r="E196" s="94">
        <v>0</v>
      </c>
      <c r="F196" s="94">
        <v>0</v>
      </c>
      <c r="G196" s="95">
        <v>437345.8535711742</v>
      </c>
      <c r="H196" s="98">
        <v>0</v>
      </c>
      <c r="I196" s="98">
        <v>0</v>
      </c>
      <c r="J196" s="98">
        <v>0</v>
      </c>
      <c r="K196" s="98">
        <v>0</v>
      </c>
      <c r="L196" s="99">
        <v>0</v>
      </c>
      <c r="M196" s="98">
        <f t="shared" ref="M196:M202" si="16">C196-H196</f>
        <v>437345.8535711742</v>
      </c>
      <c r="N196" s="98">
        <f t="shared" ref="N196:N202" si="17">D196-I196</f>
        <v>0</v>
      </c>
      <c r="O196" s="98">
        <f t="shared" ref="O196:O202" si="18">E196-J196</f>
        <v>0</v>
      </c>
      <c r="P196" s="98">
        <f t="shared" ref="P196:P202" si="19">F196-K196</f>
        <v>0</v>
      </c>
      <c r="Q196" s="99">
        <f t="shared" ref="Q196:Q202" si="20">G196-L196</f>
        <v>437345.8535711742</v>
      </c>
    </row>
    <row r="197" spans="1:17" x14ac:dyDescent="0.25">
      <c r="A197" s="88">
        <v>501085</v>
      </c>
      <c r="B197" s="89" t="s">
        <v>2679</v>
      </c>
      <c r="C197" s="94">
        <v>74931.465754512887</v>
      </c>
      <c r="D197" s="94">
        <v>0</v>
      </c>
      <c r="E197" s="94">
        <v>0</v>
      </c>
      <c r="F197" s="94">
        <v>0</v>
      </c>
      <c r="G197" s="95">
        <v>74931.465754512887</v>
      </c>
      <c r="H197" s="98">
        <v>67370.414175804748</v>
      </c>
      <c r="I197" s="98">
        <v>0</v>
      </c>
      <c r="J197" s="98">
        <v>0</v>
      </c>
      <c r="K197" s="98">
        <v>0</v>
      </c>
      <c r="L197" s="99">
        <v>67370.414175804748</v>
      </c>
      <c r="M197" s="98">
        <f t="shared" si="16"/>
        <v>7561.0515787081385</v>
      </c>
      <c r="N197" s="98">
        <f t="shared" si="17"/>
        <v>0</v>
      </c>
      <c r="O197" s="98">
        <f t="shared" si="18"/>
        <v>0</v>
      </c>
      <c r="P197" s="98">
        <f t="shared" si="19"/>
        <v>0</v>
      </c>
      <c r="Q197" s="99">
        <f t="shared" si="20"/>
        <v>7561.0515787081385</v>
      </c>
    </row>
    <row r="198" spans="1:17" x14ac:dyDescent="0.25">
      <c r="A198" s="90">
        <v>501092</v>
      </c>
      <c r="B198" s="89" t="s">
        <v>2679</v>
      </c>
      <c r="C198" s="94">
        <v>4958.2220505733312</v>
      </c>
      <c r="D198" s="94">
        <v>0</v>
      </c>
      <c r="E198" s="94">
        <v>0</v>
      </c>
      <c r="F198" s="94">
        <v>0</v>
      </c>
      <c r="G198" s="95">
        <v>4958.2220505733312</v>
      </c>
      <c r="H198" s="98">
        <v>0</v>
      </c>
      <c r="I198" s="98">
        <v>0</v>
      </c>
      <c r="J198" s="98">
        <v>0</v>
      </c>
      <c r="K198" s="98">
        <v>0</v>
      </c>
      <c r="L198" s="99">
        <v>0</v>
      </c>
      <c r="M198" s="98">
        <f t="shared" si="16"/>
        <v>4958.2220505733312</v>
      </c>
      <c r="N198" s="98">
        <f t="shared" si="17"/>
        <v>0</v>
      </c>
      <c r="O198" s="98">
        <f t="shared" si="18"/>
        <v>0</v>
      </c>
      <c r="P198" s="98">
        <f t="shared" si="19"/>
        <v>0</v>
      </c>
      <c r="Q198" s="99">
        <f t="shared" si="20"/>
        <v>4958.2220505733312</v>
      </c>
    </row>
    <row r="199" spans="1:17" x14ac:dyDescent="0.25">
      <c r="A199" s="88">
        <v>501198</v>
      </c>
      <c r="B199" s="89" t="s">
        <v>2680</v>
      </c>
      <c r="C199" s="94">
        <v>33588.513883602871</v>
      </c>
      <c r="D199" s="94">
        <v>0</v>
      </c>
      <c r="E199" s="94">
        <v>0</v>
      </c>
      <c r="F199" s="94">
        <v>0</v>
      </c>
      <c r="G199" s="95">
        <v>33588.513883602871</v>
      </c>
      <c r="H199" s="98">
        <v>0</v>
      </c>
      <c r="I199" s="98">
        <v>0</v>
      </c>
      <c r="J199" s="98">
        <v>0</v>
      </c>
      <c r="K199" s="98">
        <v>0</v>
      </c>
      <c r="L199" s="99">
        <v>0</v>
      </c>
      <c r="M199" s="98">
        <f t="shared" si="16"/>
        <v>33588.513883602871</v>
      </c>
      <c r="N199" s="98">
        <f t="shared" si="17"/>
        <v>0</v>
      </c>
      <c r="O199" s="98">
        <f t="shared" si="18"/>
        <v>0</v>
      </c>
      <c r="P199" s="98">
        <f t="shared" si="19"/>
        <v>0</v>
      </c>
      <c r="Q199" s="99">
        <f t="shared" si="20"/>
        <v>33588.513883602871</v>
      </c>
    </row>
    <row r="200" spans="1:17" x14ac:dyDescent="0.25">
      <c r="A200" s="88">
        <v>501197</v>
      </c>
      <c r="B200" s="89" t="s">
        <v>2680</v>
      </c>
      <c r="C200" s="94">
        <v>230087.7504383217</v>
      </c>
      <c r="D200" s="94">
        <v>0</v>
      </c>
      <c r="E200" s="94">
        <v>0</v>
      </c>
      <c r="F200" s="94">
        <v>0</v>
      </c>
      <c r="G200" s="95">
        <v>230087.7504383217</v>
      </c>
      <c r="H200" s="98">
        <v>5.6883346882227848</v>
      </c>
      <c r="I200" s="98">
        <v>0</v>
      </c>
      <c r="J200" s="98">
        <v>0</v>
      </c>
      <c r="K200" s="98">
        <v>0</v>
      </c>
      <c r="L200" s="99">
        <v>5.6883346882227848</v>
      </c>
      <c r="M200" s="98">
        <f t="shared" si="16"/>
        <v>230082.06210363348</v>
      </c>
      <c r="N200" s="98">
        <f t="shared" si="17"/>
        <v>0</v>
      </c>
      <c r="O200" s="98">
        <f t="shared" si="18"/>
        <v>0</v>
      </c>
      <c r="P200" s="98">
        <f t="shared" si="19"/>
        <v>0</v>
      </c>
      <c r="Q200" s="99">
        <f t="shared" si="20"/>
        <v>230082.06210363348</v>
      </c>
    </row>
    <row r="201" spans="1:17" x14ac:dyDescent="0.25">
      <c r="A201" s="88">
        <v>501017</v>
      </c>
      <c r="B201" s="89" t="s">
        <v>2681</v>
      </c>
      <c r="C201" s="94">
        <v>129492.03810223201</v>
      </c>
      <c r="D201" s="94">
        <v>0</v>
      </c>
      <c r="E201" s="94">
        <v>0</v>
      </c>
      <c r="F201" s="94">
        <v>0</v>
      </c>
      <c r="G201" s="95">
        <v>129492.03810223201</v>
      </c>
      <c r="H201" s="98">
        <v>0</v>
      </c>
      <c r="I201" s="98">
        <v>0</v>
      </c>
      <c r="J201" s="98">
        <v>0</v>
      </c>
      <c r="K201" s="98">
        <v>0</v>
      </c>
      <c r="L201" s="99">
        <v>0</v>
      </c>
      <c r="M201" s="98">
        <f t="shared" si="16"/>
        <v>129492.03810223201</v>
      </c>
      <c r="N201" s="98">
        <f t="shared" si="17"/>
        <v>0</v>
      </c>
      <c r="O201" s="98">
        <f t="shared" si="18"/>
        <v>0</v>
      </c>
      <c r="P201" s="98">
        <f t="shared" si="19"/>
        <v>0</v>
      </c>
      <c r="Q201" s="99">
        <f t="shared" si="20"/>
        <v>129492.03810223201</v>
      </c>
    </row>
    <row r="202" spans="1:17" x14ac:dyDescent="0.25">
      <c r="A202" s="88">
        <v>500995</v>
      </c>
      <c r="B202" s="89" t="s">
        <v>2682</v>
      </c>
      <c r="C202" s="94">
        <v>307534.82299032377</v>
      </c>
      <c r="D202" s="94">
        <v>0</v>
      </c>
      <c r="E202" s="94">
        <v>0</v>
      </c>
      <c r="F202" s="94">
        <v>0</v>
      </c>
      <c r="G202" s="95">
        <v>307534.82299032377</v>
      </c>
      <c r="H202" s="98">
        <v>0</v>
      </c>
      <c r="I202" s="98">
        <v>0</v>
      </c>
      <c r="J202" s="98">
        <v>0</v>
      </c>
      <c r="K202" s="98">
        <v>0</v>
      </c>
      <c r="L202" s="99">
        <v>0</v>
      </c>
      <c r="M202" s="98">
        <f t="shared" si="16"/>
        <v>307534.82299032377</v>
      </c>
      <c r="N202" s="98">
        <f t="shared" si="17"/>
        <v>0</v>
      </c>
      <c r="O202" s="98">
        <f t="shared" si="18"/>
        <v>0</v>
      </c>
      <c r="P202" s="98">
        <f t="shared" si="19"/>
        <v>0</v>
      </c>
      <c r="Q202" s="99">
        <f t="shared" si="20"/>
        <v>307534.82299032377</v>
      </c>
    </row>
    <row r="203" spans="1:17" x14ac:dyDescent="0.25">
      <c r="A203" s="88"/>
      <c r="B203" s="89"/>
      <c r="C203" s="98"/>
      <c r="D203" s="98"/>
      <c r="E203" s="98"/>
      <c r="F203" s="98"/>
      <c r="G203" s="99"/>
      <c r="H203" s="98"/>
      <c r="I203" s="98"/>
      <c r="J203" s="98"/>
      <c r="K203" s="98"/>
      <c r="L203" s="99"/>
      <c r="M203" s="98"/>
      <c r="N203" s="98"/>
      <c r="O203" s="98"/>
      <c r="P203" s="98"/>
      <c r="Q203" s="99"/>
    </row>
    <row r="204" spans="1:17" s="102" customFormat="1" ht="15.75" thickBot="1" x14ac:dyDescent="0.3">
      <c r="B204" s="103" t="s">
        <v>2686</v>
      </c>
      <c r="C204" s="104">
        <f>SUM(C3:C202)</f>
        <v>130390708.76461673</v>
      </c>
      <c r="D204" s="104">
        <f>SUM(D3:D202)</f>
        <v>1151067.8291475337</v>
      </c>
      <c r="E204" s="104">
        <f>SUM(E3:E202)</f>
        <v>23261537.302238803</v>
      </c>
      <c r="F204" s="104">
        <f>SUM(F3:F202)</f>
        <v>0</v>
      </c>
      <c r="G204" s="104">
        <f>SUM(G3:G202)</f>
        <v>154803313.89600304</v>
      </c>
      <c r="H204" s="104">
        <f t="shared" ref="H204:Q204" si="21">SUM(H3:H202)</f>
        <v>23514734.21250717</v>
      </c>
      <c r="I204" s="104">
        <f t="shared" si="21"/>
        <v>3944.9373588780686</v>
      </c>
      <c r="J204" s="104">
        <f t="shared" si="21"/>
        <v>4324119.1700805184</v>
      </c>
      <c r="K204" s="104">
        <f t="shared" si="21"/>
        <v>0</v>
      </c>
      <c r="L204" s="104">
        <f t="shared" si="21"/>
        <v>27842798.319946568</v>
      </c>
      <c r="M204" s="104">
        <f t="shared" si="21"/>
        <v>106875974.55210958</v>
      </c>
      <c r="N204" s="104">
        <f t="shared" si="21"/>
        <v>1147122.8917886557</v>
      </c>
      <c r="O204" s="104">
        <f t="shared" si="21"/>
        <v>18937418.132158291</v>
      </c>
      <c r="P204" s="104">
        <f t="shared" si="21"/>
        <v>0</v>
      </c>
      <c r="Q204" s="104">
        <f t="shared" si="21"/>
        <v>126960515.57605655</v>
      </c>
    </row>
    <row r="205" spans="1:17" ht="15.75" thickTop="1" x14ac:dyDescent="0.25"/>
  </sheetData>
  <mergeCells count="3">
    <mergeCell ref="C1:G1"/>
    <mergeCell ref="H1:L1"/>
    <mergeCell ref="M1:Q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4E6D8780ED9B439D9ADF9D97EA9031" ma:contentTypeVersion="18" ma:contentTypeDescription="Create a new document." ma:contentTypeScope="" ma:versionID="a6a6711db0367438cdb41b10babab77d">
  <xsd:schema xmlns:xsd="http://www.w3.org/2001/XMLSchema" xmlns:xs="http://www.w3.org/2001/XMLSchema" xmlns:p="http://schemas.microsoft.com/office/2006/metadata/properties" xmlns:ns2="3cb00176-4a4f-4e43-af99-7036f5e4dd04" xmlns:ns3="6044120d-92ee-4ed4-bc0a-8794a87ef9ad" targetNamespace="http://schemas.microsoft.com/office/2006/metadata/properties" ma:root="true" ma:fieldsID="5fa1ac47b826312a7be9d5233ec84210" ns2:_="" ns3:_="">
    <xsd:import namespace="3cb00176-4a4f-4e43-af99-7036f5e4dd04"/>
    <xsd:import namespace="6044120d-92ee-4ed4-bc0a-8794a87ef9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b00176-4a4f-4e43-af99-7036f5e4d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1fbe647-114e-4184-936e-069e4df0e13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44120d-92ee-4ed4-bc0a-8794a87ef9a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d85f743-140d-4499-94cd-12d9a02d6d25}" ma:internalName="TaxCatchAll" ma:showField="CatchAllData" ma:web="6044120d-92ee-4ed4-bc0a-8794a87ef9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cb00176-4a4f-4e43-af99-7036f5e4dd04">
      <Terms xmlns="http://schemas.microsoft.com/office/infopath/2007/PartnerControls"/>
    </lcf76f155ced4ddcb4097134ff3c332f>
    <TaxCatchAll xmlns="6044120d-92ee-4ed4-bc0a-8794a87ef9ad" xsi:nil="true"/>
  </documentManagement>
</p:properties>
</file>

<file path=customXml/itemProps1.xml><?xml version="1.0" encoding="utf-8"?>
<ds:datastoreItem xmlns:ds="http://schemas.openxmlformats.org/officeDocument/2006/customXml" ds:itemID="{F5E850E2-32C5-484A-BCFB-55D816CCAA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b00176-4a4f-4e43-af99-7036f5e4dd04"/>
    <ds:schemaRef ds:uri="6044120d-92ee-4ed4-bc0a-8794a87ef9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B30E54-D4DA-4C0F-B840-C7E1FE42DD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053483-FCB3-4409-BAC4-40E7B9047E48}">
  <ds:schemaRefs>
    <ds:schemaRef ds:uri="http://schemas.openxmlformats.org/package/2006/metadata/core-properties"/>
    <ds:schemaRef ds:uri="6044120d-92ee-4ed4-bc0a-8794a87ef9ad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purl.org/dc/terms/"/>
    <ds:schemaRef ds:uri="3cb00176-4a4f-4e43-af99-7036f5e4dd04"/>
    <ds:schemaRef ds:uri="http://purl.org/dc/dcmitype/"/>
  </ds:schemaRefs>
</ds:datastoreItem>
</file>

<file path=docMetadata/LabelInfo.xml><?xml version="1.0" encoding="utf-8"?>
<clbl:labelList xmlns:clbl="http://schemas.microsoft.com/office/2020/mipLabelMetadata">
  <clbl:label id="{de3e0bd1-8a42-4fca-bd15-c152a08a9459}" enabled="1" method="Privileged" siteId="{d703bd9e-2913-4bf9-8dd7-49ce1b18bd1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JV202506</vt:lpstr>
      <vt:lpstr>workjv202506</vt:lpstr>
      <vt:lpstr>ECL</vt:lpstr>
      <vt:lpstr>EXIM_EXIB TB JUNE25</vt:lpstr>
      <vt:lpstr>EXIM_EXIB TB MAY25</vt:lpstr>
      <vt:lpstr>V2</vt:lpstr>
      <vt:lpstr>V1</vt:lpstr>
      <vt:lpstr>'JV202506'!Print_Area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Raj'matul A'in binti Japilos</dc:creator>
  <cp:lastModifiedBy>Muhammad Syahid Bin Abd Halid</cp:lastModifiedBy>
  <dcterms:created xsi:type="dcterms:W3CDTF">2025-06-08T13:49:33Z</dcterms:created>
  <dcterms:modified xsi:type="dcterms:W3CDTF">2025-07-09T13:14:28Z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0x010100724E6D8780ED9B439D9ADF9D97EA9031</vt:lpwstr>
  </property>
</Properties>
</file>