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ocuments\Debtors Listing &amp; Customer Balance 2012 - 2025\Debtors Listing &amp; Customer Balance Report 2026\7. July 26\"/>
    </mc:Choice>
  </mc:AlternateContent>
  <xr:revisionPtr revIDLastSave="0" documentId="13_ncr:1_{BCEEC697-3B89-4737-8EB3-A971B6EFA0CD}" xr6:coauthVersionLast="47" xr6:coauthVersionMax="47" xr10:uidLastSave="{00000000-0000-0000-0000-000000000000}"/>
  <bookViews>
    <workbookView xWindow="-108" yWindow="-108" windowWidth="23256" windowHeight="12456" tabRatio="909" firstSheet="2" activeTab="4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425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423" r:id="rId20"/>
    <sheet name="Principal" sheetId="1414" r:id="rId21"/>
    <sheet name="Accrued Interest" sheetId="1415" r:id="rId22"/>
    <sheet name="IIS" sheetId="1416" r:id="rId23"/>
    <sheet name="IIS P13 Mar" sheetId="1169" state="hidden" r:id="rId24"/>
    <sheet name="IIS P13 (1)" sheetId="1187" state="hidden" r:id="rId25"/>
    <sheet name="IIS P13" sheetId="1355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417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418" r:id="rId52"/>
    <sheet name="Ta'widh (Active)" sheetId="1424" r:id="rId53"/>
    <sheet name="PIS" sheetId="1420" r:id="rId54"/>
    <sheet name="PIS P13 Mar" sheetId="1170" state="hidden" r:id="rId55"/>
    <sheet name="PIS P13" sheetId="1356" r:id="rId56"/>
    <sheet name="Ta'widh (Recovery" sheetId="1134" state="hidden" r:id="rId57"/>
    <sheet name="Other Debtors Islamic" sheetId="1421" r:id="rId58"/>
    <sheet name="Ta'widh (Recovery)" sheetId="1422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  <externalReference r:id="rId198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3" hidden="1">'Debtors Listing Islamic (Profit'!$A$1:$IP$756</definedName>
    <definedName name="_xlnm._FilterDatabase" localSheetId="24" hidden="1">'IIS P13 (1)'!$A$1:$AC$47</definedName>
    <definedName name="_xlnm._FilterDatabase" localSheetId="27" hidden="1">'Modification ( Mora )'!$E$1:$E$43</definedName>
    <definedName name="_xlnm._FilterDatabase" localSheetId="51" hidden="1">'Other Debtors Conv'!$A$1:$R$61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1425" l="1"/>
  <c r="Q47" i="1425"/>
  <c r="O42" i="1425"/>
  <c r="N42" i="1425"/>
  <c r="M42" i="1425"/>
  <c r="N41" i="1425"/>
  <c r="M41" i="1425"/>
  <c r="P39" i="1425"/>
  <c r="O39" i="1425"/>
  <c r="Q39" i="1425" s="1"/>
  <c r="P38" i="1425"/>
  <c r="O38" i="1425"/>
  <c r="Q38" i="1425" s="1"/>
  <c r="Q40" i="1425" s="1"/>
  <c r="O34" i="1425"/>
  <c r="N34" i="1425"/>
  <c r="M34" i="1425"/>
  <c r="N33" i="1425"/>
  <c r="M33" i="1425"/>
  <c r="P31" i="1425"/>
  <c r="O31" i="1425"/>
  <c r="P30" i="1425"/>
  <c r="O30" i="1425"/>
  <c r="O33" i="1425" s="1"/>
  <c r="N29" i="1425"/>
  <c r="O25" i="1425"/>
  <c r="N25" i="1425"/>
  <c r="M25" i="1425"/>
  <c r="N24" i="1425"/>
  <c r="M24" i="1425"/>
  <c r="P22" i="1425"/>
  <c r="O22" i="1425"/>
  <c r="O24" i="1425" s="1"/>
  <c r="N21" i="1425"/>
  <c r="O18" i="1425"/>
  <c r="N18" i="1425"/>
  <c r="M18" i="1425"/>
  <c r="N17" i="1425"/>
  <c r="M17" i="1425"/>
  <c r="P15" i="1425"/>
  <c r="O15" i="1425"/>
  <c r="O17" i="1425" s="1"/>
  <c r="N14" i="1425"/>
  <c r="N37" i="1425" s="1"/>
  <c r="M10" i="1425"/>
  <c r="O9" i="1425"/>
  <c r="N9" i="1425"/>
  <c r="M9" i="1425"/>
  <c r="P7" i="1425"/>
  <c r="N7" i="1425"/>
  <c r="O7" i="1425" s="1"/>
  <c r="K306" i="682"/>
  <c r="Q31" i="1425" l="1"/>
  <c r="O41" i="1425"/>
  <c r="N10" i="1425"/>
  <c r="O10" i="1425"/>
  <c r="Q7" i="1425"/>
  <c r="Q30" i="1425"/>
  <c r="Q32" i="1425" s="1"/>
  <c r="Q22" i="1425"/>
  <c r="Q23" i="1425" s="1"/>
  <c r="Q15" i="1425"/>
  <c r="Q16" i="1425" s="1"/>
  <c r="S47" i="1425"/>
  <c r="H32" i="1423"/>
  <c r="L15" i="1423"/>
  <c r="L32" i="1423" s="1"/>
  <c r="I15" i="1423"/>
  <c r="I32" i="1423" s="1"/>
  <c r="H15" i="1423"/>
  <c r="E15" i="1423"/>
  <c r="E32" i="1423" s="1"/>
  <c r="M26" i="1356"/>
  <c r="H26" i="1356"/>
  <c r="M25" i="1356"/>
  <c r="M28" i="1356" s="1"/>
  <c r="J25" i="1356"/>
  <c r="H25" i="1356"/>
  <c r="H28" i="1356" s="1"/>
  <c r="P18" i="1356"/>
  <c r="P19" i="1356" s="1"/>
  <c r="P17" i="1356"/>
  <c r="Q14" i="1356"/>
  <c r="Q16" i="1356" s="1"/>
  <c r="N14" i="1356"/>
  <c r="N16" i="1356" s="1"/>
  <c r="Q12" i="1356"/>
  <c r="N12" i="1356"/>
  <c r="S10" i="1356"/>
  <c r="P10" i="1356"/>
  <c r="R10" i="1356" s="1"/>
  <c r="U10" i="1356" s="1"/>
  <c r="S9" i="1356"/>
  <c r="P9" i="1356"/>
  <c r="R9" i="1356" s="1"/>
  <c r="U9" i="1356" s="1"/>
  <c r="S8" i="1356"/>
  <c r="P8" i="1356"/>
  <c r="R8" i="1356" s="1"/>
  <c r="U8" i="1356" s="1"/>
  <c r="S7" i="1356"/>
  <c r="S12" i="1356" s="1"/>
  <c r="S13" i="1356" s="1"/>
  <c r="P7" i="1356"/>
  <c r="P12" i="1356" s="1"/>
  <c r="P14" i="1356" s="1"/>
  <c r="P16" i="1356" s="1"/>
  <c r="M26" i="1355"/>
  <c r="H26" i="1355"/>
  <c r="M25" i="1355"/>
  <c r="M28" i="1355" s="1"/>
  <c r="J25" i="1355"/>
  <c r="H25" i="1355"/>
  <c r="H28" i="1355" s="1"/>
  <c r="P17" i="1355"/>
  <c r="Q14" i="1355"/>
  <c r="Q16" i="1355" s="1"/>
  <c r="N14" i="1355"/>
  <c r="N16" i="1355" s="1"/>
  <c r="S12" i="1355"/>
  <c r="S13" i="1355" s="1"/>
  <c r="Q12" i="1355"/>
  <c r="N12" i="1355"/>
  <c r="S10" i="1355"/>
  <c r="P10" i="1355"/>
  <c r="J26" i="1355" s="1"/>
  <c r="T9" i="1355"/>
  <c r="S8" i="1355"/>
  <c r="P8" i="1355"/>
  <c r="R8" i="1355" s="1"/>
  <c r="T7" i="1355"/>
  <c r="Q48" i="1425" l="1"/>
  <c r="Q8" i="1425"/>
  <c r="Q44" i="1425" s="1"/>
  <c r="J28" i="1356"/>
  <c r="R7" i="1356"/>
  <c r="J26" i="1356"/>
  <c r="R7" i="1355"/>
  <c r="O26" i="1355"/>
  <c r="J28" i="1355"/>
  <c r="R10" i="1355"/>
  <c r="R9" i="1355" s="1"/>
  <c r="P12" i="1355"/>
  <c r="P14" i="1355" s="1"/>
  <c r="P16" i="1355" s="1"/>
  <c r="S48" i="1425" l="1"/>
  <c r="S49" i="1425" s="1"/>
  <c r="Q49" i="1425"/>
  <c r="U7" i="1356"/>
  <c r="R12" i="1356"/>
  <c r="R14" i="1356" s="1"/>
  <c r="R16" i="1356" s="1"/>
  <c r="R17" i="1356" s="1"/>
  <c r="O25" i="1356" s="1"/>
  <c r="O26" i="1356"/>
  <c r="R12" i="1355"/>
  <c r="R14" i="1355" s="1"/>
  <c r="R16" i="1355" s="1"/>
  <c r="R17" i="1355" s="1"/>
  <c r="O25" i="1355"/>
  <c r="O28" i="1355" s="1"/>
  <c r="V8" i="1355"/>
  <c r="U7" i="1355"/>
  <c r="V10" i="1355"/>
  <c r="U9" i="1355"/>
  <c r="O28" i="1356" l="1"/>
  <c r="W24" i="682" l="1"/>
  <c r="J423" i="681"/>
  <c r="P408" i="681"/>
  <c r="P327" i="681"/>
  <c r="J356" i="681"/>
  <c r="J389" i="681" s="1"/>
  <c r="J358" i="681"/>
  <c r="P333" i="681"/>
  <c r="P332" i="681"/>
  <c r="P325" i="681"/>
  <c r="P324" i="681"/>
  <c r="J275" i="681"/>
  <c r="J273" i="681"/>
  <c r="P82" i="681"/>
  <c r="P75" i="681"/>
  <c r="J277" i="681"/>
  <c r="P272" i="681"/>
  <c r="J297" i="681"/>
  <c r="K411" i="682"/>
  <c r="J425" i="681"/>
  <c r="J357" i="681"/>
  <c r="J336" i="681"/>
  <c r="J296" i="681"/>
  <c r="J274" i="681"/>
  <c r="J272" i="681"/>
  <c r="P258" i="682"/>
  <c r="K42" i="682"/>
  <c r="S32" i="681"/>
  <c r="S31" i="681"/>
  <c r="S27" i="681"/>
  <c r="Q380" i="682"/>
  <c r="P380" i="682"/>
  <c r="O380" i="682"/>
  <c r="N380" i="682"/>
  <c r="M380" i="682"/>
  <c r="L380" i="682"/>
  <c r="K380" i="682"/>
  <c r="J380" i="682"/>
  <c r="I380" i="682"/>
  <c r="H380" i="682"/>
  <c r="G380" i="682"/>
  <c r="Q389" i="681"/>
  <c r="O389" i="681"/>
  <c r="N389" i="681"/>
  <c r="M389" i="681"/>
  <c r="L389" i="681"/>
  <c r="K389" i="681"/>
  <c r="I389" i="681"/>
  <c r="H389" i="681"/>
  <c r="G389" i="681"/>
  <c r="N34" i="682"/>
  <c r="R285" i="681"/>
  <c r="S285" i="681" s="1"/>
  <c r="R32" i="681"/>
  <c r="R31" i="681"/>
  <c r="R27" i="681"/>
  <c r="P389" i="681" l="1"/>
  <c r="T24" i="682" l="1"/>
  <c r="R24" i="682"/>
  <c r="S24" i="682" s="1"/>
  <c r="T30" i="682"/>
  <c r="T29" i="682"/>
  <c r="T28" i="682"/>
  <c r="R30" i="682"/>
  <c r="R29" i="682"/>
  <c r="V32" i="681"/>
  <c r="V31" i="681"/>
  <c r="U32" i="681"/>
  <c r="U31" i="681"/>
  <c r="V27" i="681"/>
  <c r="U27" i="681"/>
  <c r="T271" i="682" l="1"/>
  <c r="W271" i="682"/>
  <c r="R271" i="682"/>
  <c r="S271" i="682" s="1"/>
  <c r="V285" i="681" l="1"/>
  <c r="U285" i="681"/>
  <c r="R28" i="682" l="1"/>
  <c r="S28" i="682" s="1"/>
  <c r="V174" i="681" l="1"/>
  <c r="U174" i="681"/>
  <c r="R174" i="681"/>
  <c r="S174" i="681" l="1"/>
  <c r="U310" i="681"/>
  <c r="AB317" i="681"/>
  <c r="V26" i="681" l="1"/>
  <c r="V275" i="681" l="1"/>
  <c r="R261" i="682" l="1"/>
  <c r="T261" i="682"/>
  <c r="W23" i="682"/>
  <c r="R23" i="682"/>
  <c r="T23" i="682"/>
  <c r="R26" i="681"/>
  <c r="S26" i="681" s="1"/>
  <c r="U26" i="681"/>
  <c r="R275" i="681"/>
  <c r="S275" i="681" s="1"/>
  <c r="U275" i="681"/>
  <c r="S23" i="682" l="1"/>
  <c r="T415" i="682" l="1"/>
  <c r="R415" i="682"/>
  <c r="R45" i="682"/>
  <c r="R41" i="682"/>
  <c r="R69" i="682"/>
  <c r="V414" i="681"/>
  <c r="R414" i="681"/>
  <c r="S414" i="681" l="1"/>
  <c r="V218" i="681"/>
  <c r="V217" i="681"/>
  <c r="V237" i="681"/>
  <c r="V236" i="681"/>
  <c r="V235" i="681"/>
  <c r="V234" i="681"/>
  <c r="U218" i="681"/>
  <c r="U217" i="681"/>
  <c r="V187" i="681"/>
  <c r="V186" i="681"/>
  <c r="V185" i="681"/>
  <c r="V184" i="681"/>
  <c r="V183" i="681"/>
  <c r="V182" i="681"/>
  <c r="V181" i="681"/>
  <c r="V180" i="681"/>
  <c r="V179" i="681"/>
  <c r="V178" i="681"/>
  <c r="V177" i="681"/>
  <c r="V176" i="681"/>
  <c r="V175" i="681"/>
  <c r="V188" i="681"/>
  <c r="R68" i="681" l="1"/>
  <c r="R46" i="681"/>
  <c r="R42" i="681"/>
  <c r="R285" i="682" l="1"/>
  <c r="AD341" i="682"/>
  <c r="T69" i="682"/>
  <c r="W45" i="682"/>
  <c r="S45" i="682" s="1"/>
  <c r="W41" i="682"/>
  <c r="S41" i="682" s="1"/>
  <c r="V68" i="681" l="1"/>
  <c r="S68" i="681" s="1"/>
  <c r="V46" i="681"/>
  <c r="S46" i="681" s="1"/>
  <c r="V42" i="681"/>
  <c r="S42" i="681" s="1"/>
  <c r="R341" i="682" l="1"/>
  <c r="R305" i="682"/>
  <c r="S305" i="682" s="1"/>
  <c r="R330" i="682"/>
  <c r="R329" i="682"/>
  <c r="AC341" i="682"/>
  <c r="R354" i="681"/>
  <c r="R317" i="681"/>
  <c r="V337" i="681"/>
  <c r="V336" i="681"/>
  <c r="R337" i="681"/>
  <c r="R336" i="681"/>
  <c r="U336" i="681"/>
  <c r="T147" i="682"/>
  <c r="R147" i="682"/>
  <c r="R143" i="682"/>
  <c r="AD143" i="682"/>
  <c r="T143" i="682"/>
  <c r="V139" i="681"/>
  <c r="U139" i="681"/>
  <c r="R139" i="681"/>
  <c r="AC139" i="681"/>
  <c r="V123" i="681"/>
  <c r="R123" i="681"/>
  <c r="U123" i="681"/>
  <c r="S139" i="681" l="1"/>
  <c r="S337" i="681"/>
  <c r="S336" i="681"/>
  <c r="S123" i="681"/>
  <c r="Q426" i="682" l="1"/>
  <c r="P426" i="682"/>
  <c r="O426" i="682"/>
  <c r="N426" i="682"/>
  <c r="M426" i="682"/>
  <c r="L426" i="682"/>
  <c r="K426" i="682"/>
  <c r="J426" i="682"/>
  <c r="I426" i="682"/>
  <c r="H426" i="682"/>
  <c r="G426" i="682"/>
  <c r="R424" i="682"/>
  <c r="R426" i="682" s="1"/>
  <c r="R419" i="682"/>
  <c r="W424" i="682"/>
  <c r="W305" i="682"/>
  <c r="T305" i="682"/>
  <c r="W341" i="682"/>
  <c r="S341" i="682" s="1"/>
  <c r="V418" i="681"/>
  <c r="R418" i="681"/>
  <c r="U418" i="681"/>
  <c r="V430" i="681"/>
  <c r="U432" i="681"/>
  <c r="Q432" i="681"/>
  <c r="P432" i="681"/>
  <c r="O432" i="681"/>
  <c r="N432" i="681"/>
  <c r="M432" i="681"/>
  <c r="L432" i="681"/>
  <c r="K432" i="681"/>
  <c r="J432" i="681"/>
  <c r="I432" i="681"/>
  <c r="H432" i="681"/>
  <c r="G432" i="681"/>
  <c r="AC430" i="681"/>
  <c r="U430" i="681"/>
  <c r="R430" i="681"/>
  <c r="AC429" i="681"/>
  <c r="U429" i="681"/>
  <c r="U317" i="681"/>
  <c r="V317" i="681"/>
  <c r="S317" i="681" s="1"/>
  <c r="V354" i="681"/>
  <c r="S354" i="681" s="1"/>
  <c r="U354" i="681"/>
  <c r="S424" i="682" l="1"/>
  <c r="AC432" i="681"/>
  <c r="S418" i="681"/>
  <c r="S430" i="681"/>
  <c r="R432" i="681"/>
  <c r="H152" i="681" l="1"/>
  <c r="R280" i="681" l="1"/>
  <c r="R273" i="681"/>
  <c r="V44" i="681"/>
  <c r="W43" i="682"/>
  <c r="R120" i="682"/>
  <c r="R279" i="681"/>
  <c r="R278" i="681"/>
  <c r="R277" i="681"/>
  <c r="R276" i="681"/>
  <c r="R274" i="681"/>
  <c r="R258" i="681"/>
  <c r="R257" i="681"/>
  <c r="R256" i="681"/>
  <c r="R250" i="681"/>
  <c r="R249" i="681"/>
  <c r="R248" i="681"/>
  <c r="R247" i="681"/>
  <c r="R246" i="681"/>
  <c r="R245" i="681"/>
  <c r="R244" i="681"/>
  <c r="R237" i="681"/>
  <c r="S237" i="681" s="1"/>
  <c r="R236" i="681"/>
  <c r="S236" i="681" s="1"/>
  <c r="R235" i="681"/>
  <c r="S235" i="681" s="1"/>
  <c r="R234" i="681"/>
  <c r="S234" i="681" s="1"/>
  <c r="R233" i="681"/>
  <c r="S233" i="681" s="1"/>
  <c r="R232" i="681"/>
  <c r="S232" i="681" s="1"/>
  <c r="R231" i="681"/>
  <c r="R230" i="681"/>
  <c r="R229" i="681"/>
  <c r="S229" i="681" s="1"/>
  <c r="R228" i="681"/>
  <c r="R227" i="681"/>
  <c r="S227" i="681" s="1"/>
  <c r="R226" i="681"/>
  <c r="R225" i="681"/>
  <c r="R224" i="681"/>
  <c r="R223" i="681"/>
  <c r="R222" i="681"/>
  <c r="R221" i="681"/>
  <c r="S221" i="681" s="1"/>
  <c r="R220" i="681"/>
  <c r="S220" i="681" s="1"/>
  <c r="R219" i="681"/>
  <c r="R218" i="681"/>
  <c r="S218" i="681" s="1"/>
  <c r="R217" i="681"/>
  <c r="S217" i="681" s="1"/>
  <c r="R216" i="681"/>
  <c r="R215" i="681"/>
  <c r="S215" i="681" s="1"/>
  <c r="R214" i="681"/>
  <c r="S214" i="681" s="1"/>
  <c r="R213" i="681"/>
  <c r="S213" i="681" s="1"/>
  <c r="R212" i="681"/>
  <c r="S212" i="681" s="1"/>
  <c r="R211" i="681"/>
  <c r="R210" i="681"/>
  <c r="R209" i="681"/>
  <c r="R208" i="681"/>
  <c r="R207" i="681"/>
  <c r="R206" i="681"/>
  <c r="R205" i="681"/>
  <c r="S205" i="681" s="1"/>
  <c r="R204" i="681"/>
  <c r="R203" i="681"/>
  <c r="R202" i="681"/>
  <c r="R201" i="681"/>
  <c r="S201" i="681" s="1"/>
  <c r="R200" i="681"/>
  <c r="R199" i="681"/>
  <c r="R198" i="681"/>
  <c r="R197" i="681"/>
  <c r="R196" i="681"/>
  <c r="R195" i="681"/>
  <c r="R194" i="681"/>
  <c r="R193" i="681"/>
  <c r="R192" i="681"/>
  <c r="R191" i="681"/>
  <c r="R190" i="681"/>
  <c r="R189" i="681"/>
  <c r="R188" i="681"/>
  <c r="S188" i="681" s="1"/>
  <c r="R187" i="681"/>
  <c r="R186" i="681"/>
  <c r="R185" i="681"/>
  <c r="R184" i="681"/>
  <c r="R183" i="681"/>
  <c r="R182" i="681"/>
  <c r="R181" i="681"/>
  <c r="R180" i="681"/>
  <c r="R179" i="681"/>
  <c r="R178" i="681"/>
  <c r="R177" i="681"/>
  <c r="R176" i="681"/>
  <c r="S176" i="681" s="1"/>
  <c r="R175" i="681"/>
  <c r="S175" i="681" s="1"/>
  <c r="R173" i="681"/>
  <c r="R172" i="681"/>
  <c r="R171" i="681"/>
  <c r="R170" i="681"/>
  <c r="R169" i="681"/>
  <c r="R168" i="681"/>
  <c r="R167" i="681"/>
  <c r="R166" i="681"/>
  <c r="R165" i="681"/>
  <c r="R164" i="681"/>
  <c r="R163" i="681"/>
  <c r="R162" i="681"/>
  <c r="R161" i="681"/>
  <c r="R150" i="681"/>
  <c r="R149" i="681"/>
  <c r="R148" i="681"/>
  <c r="R147" i="681"/>
  <c r="R146" i="681"/>
  <c r="R145" i="681"/>
  <c r="R144" i="681"/>
  <c r="R143" i="681"/>
  <c r="R142" i="681"/>
  <c r="R141" i="681"/>
  <c r="R140" i="681"/>
  <c r="R138" i="681"/>
  <c r="R137" i="681"/>
  <c r="R136" i="681"/>
  <c r="R135" i="681"/>
  <c r="R134" i="681"/>
  <c r="R133" i="681"/>
  <c r="R132" i="681"/>
  <c r="R131" i="681"/>
  <c r="R130" i="681"/>
  <c r="R129" i="681"/>
  <c r="R128" i="681"/>
  <c r="R127" i="681"/>
  <c r="R126" i="681"/>
  <c r="R125" i="681"/>
  <c r="R124" i="681"/>
  <c r="R122" i="681"/>
  <c r="R121" i="681"/>
  <c r="R120" i="681"/>
  <c r="R119" i="681"/>
  <c r="R118" i="681"/>
  <c r="R117" i="681"/>
  <c r="R116" i="681"/>
  <c r="R115" i="681"/>
  <c r="R114" i="681"/>
  <c r="R113" i="681"/>
  <c r="R112" i="681"/>
  <c r="R111" i="681"/>
  <c r="R110" i="681"/>
  <c r="R109" i="681"/>
  <c r="R108" i="681"/>
  <c r="R107" i="681"/>
  <c r="R106" i="681"/>
  <c r="R105" i="681"/>
  <c r="R104" i="681"/>
  <c r="R103" i="681"/>
  <c r="R102" i="681"/>
  <c r="R101" i="681"/>
  <c r="R100" i="681"/>
  <c r="R99" i="681"/>
  <c r="R98" i="681"/>
  <c r="R97" i="681"/>
  <c r="R96" i="681"/>
  <c r="R95" i="681"/>
  <c r="R94" i="681"/>
  <c r="R93" i="681"/>
  <c r="R92" i="681"/>
  <c r="R91" i="681"/>
  <c r="R90" i="681"/>
  <c r="R89" i="681"/>
  <c r="R88" i="681"/>
  <c r="R87" i="681"/>
  <c r="R86" i="681"/>
  <c r="R85" i="681"/>
  <c r="R84" i="681"/>
  <c r="R83" i="681"/>
  <c r="R82" i="681"/>
  <c r="R81" i="681"/>
  <c r="R80" i="681"/>
  <c r="R79" i="681"/>
  <c r="R78" i="681"/>
  <c r="R77" i="681"/>
  <c r="R76" i="681"/>
  <c r="R75" i="681"/>
  <c r="R74" i="681"/>
  <c r="R73" i="681"/>
  <c r="R72" i="681"/>
  <c r="R71" i="681"/>
  <c r="R70" i="681"/>
  <c r="R69" i="681"/>
  <c r="R67" i="681"/>
  <c r="R66" i="681"/>
  <c r="R65" i="681"/>
  <c r="R64" i="681"/>
  <c r="R63" i="681"/>
  <c r="R62" i="681"/>
  <c r="R61" i="681"/>
  <c r="R60" i="681"/>
  <c r="R59" i="681"/>
  <c r="R58" i="681"/>
  <c r="R57" i="681"/>
  <c r="R56" i="681"/>
  <c r="R55" i="681"/>
  <c r="R54" i="681"/>
  <c r="R53" i="681"/>
  <c r="R52" i="681"/>
  <c r="R51" i="681"/>
  <c r="R50" i="681"/>
  <c r="R49" i="681"/>
  <c r="R48" i="681"/>
  <c r="R47" i="681"/>
  <c r="R45" i="681"/>
  <c r="R44" i="681"/>
  <c r="R43" i="681"/>
  <c r="S43" i="681" s="1"/>
  <c r="R41" i="681"/>
  <c r="R40" i="681"/>
  <c r="R39" i="681"/>
  <c r="R38" i="681"/>
  <c r="R37" i="681"/>
  <c r="R36" i="681"/>
  <c r="R35" i="681"/>
  <c r="R34" i="681"/>
  <c r="R33" i="681"/>
  <c r="R30" i="681"/>
  <c r="R29" i="681"/>
  <c r="R28" i="681"/>
  <c r="R25" i="681"/>
  <c r="R24" i="681"/>
  <c r="R23" i="681"/>
  <c r="S44" i="681" l="1"/>
  <c r="W120" i="682"/>
  <c r="S120" i="682" s="1"/>
  <c r="R43" i="682"/>
  <c r="S43" i="682" s="1"/>
  <c r="V111" i="681"/>
  <c r="S111" i="681" s="1"/>
  <c r="U111" i="681"/>
  <c r="R401" i="682" l="1"/>
  <c r="V425" i="681"/>
  <c r="U425" i="681"/>
  <c r="R425" i="681"/>
  <c r="S425" i="681" l="1"/>
  <c r="R338" i="682" l="1"/>
  <c r="AC338" i="682" l="1"/>
  <c r="R351" i="681"/>
  <c r="V82" i="681"/>
  <c r="I444" i="681"/>
  <c r="R146" i="682" l="1"/>
  <c r="R83" i="682"/>
  <c r="R82" i="682"/>
  <c r="R68" i="682"/>
  <c r="S68" i="682" s="1"/>
  <c r="S82" i="681"/>
  <c r="AC138" i="681"/>
  <c r="V67" i="681"/>
  <c r="U67" i="681"/>
  <c r="U82" i="681"/>
  <c r="V138" i="681"/>
  <c r="U138" i="681"/>
  <c r="T146" i="682"/>
  <c r="T68" i="682"/>
  <c r="S67" i="681" l="1"/>
  <c r="S138" i="681"/>
  <c r="AD338" i="682" l="1"/>
  <c r="T338" i="682"/>
  <c r="V351" i="681"/>
  <c r="S351" i="681" s="1"/>
  <c r="U351" i="681"/>
  <c r="V288" i="681" l="1"/>
  <c r="V287" i="681"/>
  <c r="V81" i="681" l="1"/>
  <c r="U81" i="681"/>
  <c r="S81" i="681" l="1"/>
  <c r="H282" i="681"/>
  <c r="T285" i="682" l="1"/>
  <c r="V297" i="681"/>
  <c r="R259" i="682"/>
  <c r="R401" i="681"/>
  <c r="R418" i="682"/>
  <c r="R417" i="682"/>
  <c r="R416" i="682"/>
  <c r="R414" i="682"/>
  <c r="R413" i="682"/>
  <c r="R412" i="682"/>
  <c r="R411" i="682"/>
  <c r="R410" i="682"/>
  <c r="R409" i="682"/>
  <c r="R408" i="682"/>
  <c r="R400" i="682"/>
  <c r="R378" i="682"/>
  <c r="R377" i="682"/>
  <c r="R376" i="682"/>
  <c r="R375" i="682"/>
  <c r="R374" i="682"/>
  <c r="R373" i="682"/>
  <c r="R372" i="682"/>
  <c r="R371" i="682"/>
  <c r="R370" i="682"/>
  <c r="R369" i="682"/>
  <c r="R368" i="682"/>
  <c r="R367" i="682"/>
  <c r="R366" i="682"/>
  <c r="R365" i="682"/>
  <c r="R364" i="682"/>
  <c r="R363" i="682"/>
  <c r="R362" i="682"/>
  <c r="R361" i="682"/>
  <c r="R360" i="682"/>
  <c r="R359" i="682"/>
  <c r="R358" i="682"/>
  <c r="R357" i="682"/>
  <c r="R356" i="682"/>
  <c r="R355" i="682"/>
  <c r="R354" i="682"/>
  <c r="R353" i="682"/>
  <c r="R352" i="682"/>
  <c r="R351" i="682"/>
  <c r="R350" i="682"/>
  <c r="R349" i="682"/>
  <c r="R348" i="682"/>
  <c r="R347" i="682"/>
  <c r="R346" i="682"/>
  <c r="R345" i="682"/>
  <c r="R344" i="682"/>
  <c r="R343" i="682"/>
  <c r="R342" i="682"/>
  <c r="R339" i="682"/>
  <c r="R337" i="682"/>
  <c r="R336" i="682"/>
  <c r="R335" i="682"/>
  <c r="R334" i="682"/>
  <c r="R333" i="682"/>
  <c r="R332" i="682"/>
  <c r="R331" i="682"/>
  <c r="R328" i="682"/>
  <c r="R327" i="682"/>
  <c r="R326" i="682"/>
  <c r="R325" i="682"/>
  <c r="R324" i="682"/>
  <c r="R323" i="682"/>
  <c r="R322" i="682"/>
  <c r="R321" i="682"/>
  <c r="R320" i="682"/>
  <c r="R319" i="682"/>
  <c r="R318" i="682"/>
  <c r="R317" i="682"/>
  <c r="R316" i="682"/>
  <c r="R315" i="682"/>
  <c r="R314" i="682"/>
  <c r="R313" i="682"/>
  <c r="R312" i="682"/>
  <c r="R311" i="682"/>
  <c r="R310" i="682"/>
  <c r="R309" i="682"/>
  <c r="R308" i="682"/>
  <c r="R307" i="682"/>
  <c r="R306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8" i="682"/>
  <c r="R287" i="682"/>
  <c r="R286" i="682"/>
  <c r="R284" i="682"/>
  <c r="R283" i="682"/>
  <c r="R282" i="682"/>
  <c r="R281" i="682"/>
  <c r="R280" i="682"/>
  <c r="R279" i="682"/>
  <c r="R278" i="682"/>
  <c r="R277" i="682"/>
  <c r="R275" i="682"/>
  <c r="R274" i="682"/>
  <c r="R273" i="682"/>
  <c r="R266" i="682"/>
  <c r="R265" i="682"/>
  <c r="R264" i="682"/>
  <c r="R263" i="682"/>
  <c r="R262" i="682"/>
  <c r="R2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R145" i="682"/>
  <c r="R144" i="682"/>
  <c r="R142" i="682"/>
  <c r="R141" i="682"/>
  <c r="R140" i="682"/>
  <c r="R139" i="682"/>
  <c r="R138" i="682"/>
  <c r="R137" i="682"/>
  <c r="R136" i="682"/>
  <c r="R135" i="682"/>
  <c r="R134" i="682"/>
  <c r="R133" i="682"/>
  <c r="R132" i="682"/>
  <c r="R131" i="682"/>
  <c r="R130" i="682"/>
  <c r="R129" i="682"/>
  <c r="R128" i="682"/>
  <c r="R127" i="682"/>
  <c r="R126" i="682"/>
  <c r="R125" i="682"/>
  <c r="R124" i="682"/>
  <c r="R122" i="682"/>
  <c r="R121" i="682"/>
  <c r="R119" i="682"/>
  <c r="R118" i="682"/>
  <c r="R117" i="682"/>
  <c r="R116" i="682"/>
  <c r="R115" i="682"/>
  <c r="R114" i="682"/>
  <c r="R113" i="682"/>
  <c r="R112" i="682"/>
  <c r="R111" i="682"/>
  <c r="R110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4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6" i="682"/>
  <c r="R44" i="682"/>
  <c r="R42" i="682"/>
  <c r="S42" i="682" s="1"/>
  <c r="R40" i="682"/>
  <c r="R39" i="682"/>
  <c r="R38" i="682"/>
  <c r="R37" i="682"/>
  <c r="R36" i="682"/>
  <c r="R35" i="682"/>
  <c r="R34" i="682"/>
  <c r="R33" i="682"/>
  <c r="R32" i="682"/>
  <c r="R27" i="682"/>
  <c r="R26" i="682"/>
  <c r="R25" i="682"/>
  <c r="R22" i="682"/>
  <c r="R21" i="682"/>
  <c r="R20" i="682"/>
  <c r="K403" i="682"/>
  <c r="K421" i="682"/>
  <c r="U297" i="681"/>
  <c r="R297" i="681"/>
  <c r="R380" i="682" l="1"/>
  <c r="S297" i="681"/>
  <c r="T332" i="682" l="1"/>
  <c r="T327" i="682"/>
  <c r="W65" i="682"/>
  <c r="S65" i="682" s="1"/>
  <c r="T65" i="682"/>
  <c r="W115" i="682"/>
  <c r="S115" i="682" s="1"/>
  <c r="T116" i="682"/>
  <c r="T115" i="682"/>
  <c r="T114" i="682"/>
  <c r="T113" i="682"/>
  <c r="T112" i="682"/>
  <c r="T111" i="682"/>
  <c r="T110" i="682"/>
  <c r="T109" i="682"/>
  <c r="T108" i="682"/>
  <c r="T107" i="682"/>
  <c r="T106" i="682"/>
  <c r="T105" i="682"/>
  <c r="T104" i="682"/>
  <c r="T103" i="682"/>
  <c r="T102" i="682"/>
  <c r="T101" i="682"/>
  <c r="T100" i="682"/>
  <c r="T99" i="682"/>
  <c r="T98" i="682"/>
  <c r="T97" i="682"/>
  <c r="T96" i="682"/>
  <c r="T95" i="682"/>
  <c r="T94" i="682"/>
  <c r="T93" i="682"/>
  <c r="T129" i="682"/>
  <c r="T128" i="682"/>
  <c r="T127" i="682"/>
  <c r="W88" i="682"/>
  <c r="S88" i="682" s="1"/>
  <c r="T89" i="682"/>
  <c r="T88" i="682"/>
  <c r="T87" i="682"/>
  <c r="T86" i="682"/>
  <c r="R123" i="682"/>
  <c r="T42" i="682"/>
  <c r="T40" i="682"/>
  <c r="T39" i="682"/>
  <c r="V121" i="681"/>
  <c r="V108" i="681"/>
  <c r="V87" i="681"/>
  <c r="U87" i="681"/>
  <c r="V43" i="681"/>
  <c r="V41" i="681"/>
  <c r="V40" i="681"/>
  <c r="V64" i="681"/>
  <c r="S64" i="681" s="1"/>
  <c r="W40" i="682"/>
  <c r="S40" i="682" s="1"/>
  <c r="W39" i="682"/>
  <c r="S39" i="682" s="1"/>
  <c r="V71" i="681"/>
  <c r="AC64" i="681"/>
  <c r="U71" i="681"/>
  <c r="T72" i="682"/>
  <c r="R276" i="682" l="1"/>
  <c r="S121" i="681"/>
  <c r="S71" i="681"/>
  <c r="S41" i="681"/>
  <c r="S40" i="681"/>
  <c r="S87" i="681"/>
  <c r="S108" i="681"/>
  <c r="R340" i="682" l="1"/>
  <c r="M420" i="681" l="1"/>
  <c r="U121" i="681" l="1"/>
  <c r="U108" i="681" l="1"/>
  <c r="U64" i="681"/>
  <c r="U40" i="681"/>
  <c r="V310" i="681"/>
  <c r="R310" i="681"/>
  <c r="AC310" i="681"/>
  <c r="R309" i="681"/>
  <c r="AC309" i="681"/>
  <c r="R334" i="681"/>
  <c r="R345" i="681"/>
  <c r="AC345" i="681"/>
  <c r="R412" i="681"/>
  <c r="T413" i="682"/>
  <c r="W298" i="682"/>
  <c r="S298" i="682" s="1"/>
  <c r="W297" i="682"/>
  <c r="S297" i="682" s="1"/>
  <c r="T298" i="682"/>
  <c r="T297" i="682"/>
  <c r="V412" i="681"/>
  <c r="V345" i="681"/>
  <c r="V334" i="681"/>
  <c r="U309" i="681"/>
  <c r="V309" i="681"/>
  <c r="S345" i="681" l="1"/>
  <c r="S310" i="681"/>
  <c r="S412" i="681"/>
  <c r="S334" i="681"/>
  <c r="S309" i="681"/>
  <c r="D440" i="681" l="1"/>
  <c r="D439" i="681"/>
  <c r="D438" i="681"/>
  <c r="W275" i="682" l="1"/>
  <c r="W274" i="682"/>
  <c r="W414" i="682"/>
  <c r="T414" i="682"/>
  <c r="R288" i="681"/>
  <c r="S288" i="681" s="1"/>
  <c r="R287" i="681"/>
  <c r="S287" i="681" s="1"/>
  <c r="V413" i="681"/>
  <c r="R413" i="681"/>
  <c r="U413" i="681"/>
  <c r="W131" i="682"/>
  <c r="W64" i="682"/>
  <c r="T64" i="682"/>
  <c r="W32" i="682"/>
  <c r="T32" i="682"/>
  <c r="V63" i="681"/>
  <c r="U63" i="681"/>
  <c r="AC63" i="681"/>
  <c r="V33" i="681"/>
  <c r="U33" i="681"/>
  <c r="W377" i="682"/>
  <c r="T377" i="682"/>
  <c r="W370" i="682"/>
  <c r="T370" i="682"/>
  <c r="U330" i="681"/>
  <c r="U329" i="681"/>
  <c r="U328" i="681"/>
  <c r="U327" i="681"/>
  <c r="U326" i="681"/>
  <c r="R386" i="681"/>
  <c r="V386" i="681"/>
  <c r="U386" i="681"/>
  <c r="V379" i="681"/>
  <c r="U379" i="681"/>
  <c r="R379" i="681"/>
  <c r="S274" i="682" l="1"/>
  <c r="S414" i="682"/>
  <c r="S370" i="682"/>
  <c r="S275" i="682"/>
  <c r="S413" i="681"/>
  <c r="S64" i="682"/>
  <c r="S63" i="681"/>
  <c r="S33" i="681"/>
  <c r="S32" i="682"/>
  <c r="S377" i="682"/>
  <c r="S379" i="681"/>
  <c r="S386" i="681"/>
  <c r="W299" i="682" l="1"/>
  <c r="W295" i="682"/>
  <c r="W294" i="682"/>
  <c r="W293" i="682"/>
  <c r="W292" i="682"/>
  <c r="W291" i="682"/>
  <c r="W290" i="682"/>
  <c r="W296" i="682"/>
  <c r="V308" i="681"/>
  <c r="V72" i="681"/>
  <c r="AC344" i="682" l="1"/>
  <c r="W412" i="682" l="1"/>
  <c r="T412" i="682"/>
  <c r="W369" i="682"/>
  <c r="T369" i="682"/>
  <c r="T368" i="682"/>
  <c r="T296" i="682"/>
  <c r="S296" i="682"/>
  <c r="AD296" i="682"/>
  <c r="AD344" i="682"/>
  <c r="T260" i="682"/>
  <c r="V411" i="681"/>
  <c r="U411" i="681"/>
  <c r="R411" i="681"/>
  <c r="V378" i="681"/>
  <c r="U378" i="681"/>
  <c r="R378" i="681"/>
  <c r="R308" i="681"/>
  <c r="S308" i="681" s="1"/>
  <c r="AC308" i="681"/>
  <c r="U308" i="681"/>
  <c r="R357" i="681"/>
  <c r="V357" i="681"/>
  <c r="U357" i="681"/>
  <c r="V274" i="681"/>
  <c r="U274" i="681"/>
  <c r="W44" i="682"/>
  <c r="T44" i="682"/>
  <c r="T27" i="682"/>
  <c r="W22" i="682"/>
  <c r="T22" i="682"/>
  <c r="W19" i="682"/>
  <c r="T19" i="682"/>
  <c r="R19" i="682"/>
  <c r="V45" i="681"/>
  <c r="U45" i="681"/>
  <c r="V25" i="681"/>
  <c r="U25" i="681"/>
  <c r="V22" i="681"/>
  <c r="U22" i="681"/>
  <c r="R22" i="681"/>
  <c r="S22" i="682" l="1"/>
  <c r="S412" i="682"/>
  <c r="S369" i="682"/>
  <c r="S25" i="681"/>
  <c r="S378" i="681"/>
  <c r="S357" i="681"/>
  <c r="S274" i="681"/>
  <c r="S44" i="682"/>
  <c r="S19" i="682"/>
  <c r="S22" i="681"/>
  <c r="S411" i="681"/>
  <c r="S45" i="681"/>
  <c r="G239" i="681" l="1"/>
  <c r="H239" i="681"/>
  <c r="I239" i="681"/>
  <c r="J239" i="681"/>
  <c r="K239" i="681"/>
  <c r="L239" i="681"/>
  <c r="M239" i="681"/>
  <c r="N239" i="681"/>
  <c r="O239" i="681"/>
  <c r="Q239" i="681"/>
  <c r="P239" i="681"/>
  <c r="AB330" i="681" l="1"/>
  <c r="AB329" i="681"/>
  <c r="AB328" i="681"/>
  <c r="AB327" i="681"/>
  <c r="AB326" i="681"/>
  <c r="AB295" i="681"/>
  <c r="W114" i="682" l="1"/>
  <c r="W80" i="682"/>
  <c r="T67" i="682"/>
  <c r="S67" i="682"/>
  <c r="S114" i="682" l="1"/>
  <c r="S80" i="682"/>
  <c r="V107" i="681" l="1"/>
  <c r="U107" i="681"/>
  <c r="V79" i="681"/>
  <c r="U79" i="681"/>
  <c r="V66" i="681"/>
  <c r="U66" i="681"/>
  <c r="S66" i="681" l="1"/>
  <c r="S107" i="681"/>
  <c r="S79" i="681"/>
  <c r="R424" i="681" l="1"/>
  <c r="V424" i="681"/>
  <c r="U424" i="681"/>
  <c r="S424" i="681" l="1"/>
  <c r="I403" i="682" l="1"/>
  <c r="G403" i="681"/>
  <c r="V311" i="681" l="1"/>
  <c r="I161" i="682" l="1"/>
  <c r="W85" i="682"/>
  <c r="T85" i="682"/>
  <c r="W79" i="682"/>
  <c r="S85" i="682" l="1"/>
  <c r="U84" i="681"/>
  <c r="V84" i="681"/>
  <c r="AC311" i="681"/>
  <c r="AD299" i="682"/>
  <c r="T299" i="682"/>
  <c r="S299" i="682"/>
  <c r="R311" i="681"/>
  <c r="S311" i="681" s="1"/>
  <c r="U311" i="681"/>
  <c r="V330" i="681"/>
  <c r="V329" i="681"/>
  <c r="V328" i="681"/>
  <c r="V327" i="681"/>
  <c r="V326" i="681"/>
  <c r="R330" i="681"/>
  <c r="R329" i="681"/>
  <c r="R328" i="681"/>
  <c r="R327" i="681"/>
  <c r="R326" i="681"/>
  <c r="S327" i="681" l="1"/>
  <c r="S326" i="681"/>
  <c r="S84" i="681"/>
  <c r="S328" i="681"/>
  <c r="S329" i="681"/>
  <c r="S330" i="681"/>
  <c r="W27" i="682" l="1"/>
  <c r="V30" i="681" l="1"/>
  <c r="U30" i="681"/>
  <c r="S27" i="682" l="1"/>
  <c r="S30" i="681"/>
  <c r="W142" i="682" l="1"/>
  <c r="AC343" i="682" l="1"/>
  <c r="AC340" i="682"/>
  <c r="AB333" i="681"/>
  <c r="AB332" i="681"/>
  <c r="AB331" i="681"/>
  <c r="AB325" i="681"/>
  <c r="AB324" i="681"/>
  <c r="AB323" i="681"/>
  <c r="AB322" i="681"/>
  <c r="AB321" i="681"/>
  <c r="AB320" i="681"/>
  <c r="AB319" i="681"/>
  <c r="AB318" i="681"/>
  <c r="AB316" i="681"/>
  <c r="T142" i="682" l="1"/>
  <c r="S142" i="682"/>
  <c r="AD142" i="682"/>
  <c r="T122" i="682"/>
  <c r="V137" i="681"/>
  <c r="V140" i="681"/>
  <c r="U137" i="681"/>
  <c r="AC137" i="681"/>
  <c r="V113" i="681"/>
  <c r="U113" i="681"/>
  <c r="S137" i="681" l="1"/>
  <c r="S113" i="681"/>
  <c r="W340" i="682"/>
  <c r="T340" i="682"/>
  <c r="AD340" i="682"/>
  <c r="AD343" i="682"/>
  <c r="V384" i="681"/>
  <c r="R384" i="681"/>
  <c r="U384" i="681"/>
  <c r="V353" i="681"/>
  <c r="U353" i="681"/>
  <c r="R353" i="681"/>
  <c r="V387" i="681"/>
  <c r="R387" i="681"/>
  <c r="U387" i="681"/>
  <c r="V356" i="681"/>
  <c r="V366" i="681"/>
  <c r="R356" i="681"/>
  <c r="U356" i="681"/>
  <c r="S353" i="681" l="1"/>
  <c r="S340" i="682"/>
  <c r="S384" i="681"/>
  <c r="S387" i="681"/>
  <c r="S356" i="681"/>
  <c r="W116" i="682" l="1"/>
  <c r="W78" i="682"/>
  <c r="W48" i="682"/>
  <c r="U122" i="681"/>
  <c r="U119" i="681"/>
  <c r="V109" i="681"/>
  <c r="U109" i="681"/>
  <c r="V77" i="681"/>
  <c r="V74" i="681"/>
  <c r="U77" i="681"/>
  <c r="S116" i="682" l="1"/>
  <c r="S109" i="681"/>
  <c r="S77" i="681"/>
  <c r="S78" i="682"/>
  <c r="R407" i="682" l="1"/>
  <c r="W355" i="682" l="1"/>
  <c r="T355" i="682"/>
  <c r="S355" i="682" l="1"/>
  <c r="W368" i="682"/>
  <c r="W411" i="682"/>
  <c r="T411" i="682"/>
  <c r="W417" i="682"/>
  <c r="S417" i="682" s="1"/>
  <c r="T417" i="682"/>
  <c r="W407" i="682"/>
  <c r="S407" i="682" s="1"/>
  <c r="T407" i="682"/>
  <c r="T418" i="682"/>
  <c r="AA1" i="682"/>
  <c r="Y2" i="682"/>
  <c r="Y1" i="682"/>
  <c r="W2" i="682"/>
  <c r="W1" i="682"/>
  <c r="V417" i="681"/>
  <c r="R417" i="681"/>
  <c r="U417" i="681"/>
  <c r="V416" i="681"/>
  <c r="U416" i="681"/>
  <c r="R416" i="681"/>
  <c r="V406" i="681"/>
  <c r="U406" i="681"/>
  <c r="R406" i="681"/>
  <c r="V377" i="681"/>
  <c r="U377" i="681"/>
  <c r="R377" i="681"/>
  <c r="V333" i="681"/>
  <c r="V332" i="681"/>
  <c r="V331" i="681"/>
  <c r="V325" i="681"/>
  <c r="V324" i="681"/>
  <c r="U333" i="681"/>
  <c r="U332" i="681"/>
  <c r="U331" i="681"/>
  <c r="U325" i="681"/>
  <c r="R333" i="681"/>
  <c r="R332" i="681"/>
  <c r="R331" i="681"/>
  <c r="R325" i="681"/>
  <c r="R324" i="681"/>
  <c r="U324" i="681"/>
  <c r="W30" i="682" l="1"/>
  <c r="S30" i="682" s="1"/>
  <c r="W29" i="682"/>
  <c r="S29" i="682" s="1"/>
  <c r="W415" i="682"/>
  <c r="S415" i="682" s="1"/>
  <c r="W261" i="682"/>
  <c r="S261" i="682" s="1"/>
  <c r="W68" i="682"/>
  <c r="W69" i="682"/>
  <c r="S69" i="682" s="1"/>
  <c r="W419" i="682"/>
  <c r="S419" i="682" s="1"/>
  <c r="W143" i="682"/>
  <c r="S143" i="682" s="1"/>
  <c r="W147" i="682"/>
  <c r="S147" i="682" s="1"/>
  <c r="W330" i="682"/>
  <c r="S330" i="682" s="1"/>
  <c r="W329" i="682"/>
  <c r="S329" i="682" s="1"/>
  <c r="W146" i="682"/>
  <c r="S146" i="682" s="1"/>
  <c r="W401" i="682"/>
  <c r="S401" i="682" s="1"/>
  <c r="W83" i="682"/>
  <c r="S83" i="682" s="1"/>
  <c r="W82" i="682"/>
  <c r="S82" i="682" s="1"/>
  <c r="W285" i="682"/>
  <c r="S285" i="682" s="1"/>
  <c r="W338" i="682"/>
  <c r="S338" i="682" s="1"/>
  <c r="W344" i="682"/>
  <c r="S344" i="682" s="1"/>
  <c r="W303" i="682"/>
  <c r="W302" i="682"/>
  <c r="W301" i="682"/>
  <c r="W327" i="682"/>
  <c r="S327" i="682" s="1"/>
  <c r="W42" i="682"/>
  <c r="W332" i="682"/>
  <c r="S332" i="682" s="1"/>
  <c r="W413" i="682"/>
  <c r="S413" i="682" s="1"/>
  <c r="W72" i="682"/>
  <c r="S72" i="682" s="1"/>
  <c r="W260" i="682"/>
  <c r="S260" i="682" s="1"/>
  <c r="W400" i="682"/>
  <c r="S400" i="682" s="1"/>
  <c r="W67" i="682"/>
  <c r="W322" i="682"/>
  <c r="S322" i="682" s="1"/>
  <c r="W320" i="682"/>
  <c r="S320" i="682" s="1"/>
  <c r="W323" i="682"/>
  <c r="S323" i="682" s="1"/>
  <c r="W321" i="682"/>
  <c r="S321" i="682" s="1"/>
  <c r="W319" i="682"/>
  <c r="S319" i="682" s="1"/>
  <c r="W375" i="682"/>
  <c r="S375" i="682" s="1"/>
  <c r="W122" i="682"/>
  <c r="S122" i="682" s="1"/>
  <c r="W418" i="682"/>
  <c r="S418" i="682" s="1"/>
  <c r="W378" i="682"/>
  <c r="S378" i="682" s="1"/>
  <c r="W326" i="682"/>
  <c r="S326" i="682" s="1"/>
  <c r="W343" i="682"/>
  <c r="S343" i="682" s="1"/>
  <c r="W300" i="682"/>
  <c r="W317" i="682"/>
  <c r="S317" i="682" s="1"/>
  <c r="W318" i="682"/>
  <c r="S318" i="682" s="1"/>
  <c r="S368" i="682"/>
  <c r="W324" i="682"/>
  <c r="S324" i="682" s="1"/>
  <c r="W325" i="682"/>
  <c r="S325" i="682" s="1"/>
  <c r="S417" i="681"/>
  <c r="S416" i="681"/>
  <c r="S332" i="681"/>
  <c r="S333" i="681"/>
  <c r="S406" i="681"/>
  <c r="S377" i="681"/>
  <c r="S324" i="681"/>
  <c r="S325" i="681"/>
  <c r="S331" i="681"/>
  <c r="S411" i="682" l="1"/>
  <c r="W282" i="682" l="1"/>
  <c r="V410" i="681"/>
  <c r="U410" i="681"/>
  <c r="R410" i="681"/>
  <c r="T282" i="682"/>
  <c r="W289" i="682"/>
  <c r="T289" i="682"/>
  <c r="W262" i="682"/>
  <c r="T262" i="682"/>
  <c r="V295" i="681"/>
  <c r="R295" i="681"/>
  <c r="U295" i="681"/>
  <c r="V301" i="681"/>
  <c r="U301" i="681"/>
  <c r="V276" i="681"/>
  <c r="U276" i="681"/>
  <c r="S410" i="681" l="1"/>
  <c r="S282" i="682"/>
  <c r="S295" i="681"/>
  <c r="S262" i="682"/>
  <c r="S289" i="682"/>
  <c r="G161" i="682" l="1"/>
  <c r="G225" i="682"/>
  <c r="G237" i="682"/>
  <c r="R301" i="681" l="1"/>
  <c r="S301" i="681" s="1"/>
  <c r="S276" i="681"/>
  <c r="T119" i="682" l="1"/>
  <c r="W119" i="682"/>
  <c r="W92" i="682"/>
  <c r="T92" i="682"/>
  <c r="T49" i="682"/>
  <c r="W49" i="682"/>
  <c r="V110" i="681"/>
  <c r="U110" i="681"/>
  <c r="V106" i="681"/>
  <c r="U106" i="681"/>
  <c r="V50" i="681"/>
  <c r="U50" i="681"/>
  <c r="S92" i="682" l="1"/>
  <c r="S49" i="682"/>
  <c r="S106" i="681"/>
  <c r="S119" i="682"/>
  <c r="S50" i="681"/>
  <c r="S110" i="681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14" i="681"/>
  <c r="V51" i="681"/>
  <c r="V49" i="681"/>
  <c r="V48" i="681"/>
  <c r="W148" i="682" l="1"/>
  <c r="T148" i="682"/>
  <c r="W125" i="682"/>
  <c r="T125" i="682"/>
  <c r="W118" i="682"/>
  <c r="T118" i="682"/>
  <c r="W46" i="682"/>
  <c r="U140" i="681"/>
  <c r="AC140" i="681"/>
  <c r="V117" i="681"/>
  <c r="U117" i="681"/>
  <c r="S125" i="682" l="1"/>
  <c r="S148" i="682"/>
  <c r="S140" i="681"/>
  <c r="S117" i="681"/>
  <c r="S46" i="682"/>
  <c r="S118" i="682"/>
  <c r="V47" i="681" l="1"/>
  <c r="S47" i="681" s="1"/>
  <c r="U47" i="681"/>
  <c r="R18" i="682" l="1"/>
  <c r="S48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Y31" i="1169" l="1"/>
  <c r="W129" i="682"/>
  <c r="V190" i="681"/>
  <c r="S190" i="681" s="1"/>
  <c r="U190" i="681"/>
  <c r="V189" i="681"/>
  <c r="U189" i="681"/>
  <c r="W408" i="682"/>
  <c r="W283" i="682"/>
  <c r="T283" i="682"/>
  <c r="W362" i="682"/>
  <c r="T362" i="682"/>
  <c r="V407" i="681"/>
  <c r="R407" i="681"/>
  <c r="V296" i="681"/>
  <c r="R296" i="681"/>
  <c r="U296" i="681"/>
  <c r="V372" i="681"/>
  <c r="U372" i="681"/>
  <c r="R372" i="681"/>
  <c r="V375" i="681"/>
  <c r="S189" i="681" l="1"/>
  <c r="S408" i="682"/>
  <c r="S283" i="682"/>
  <c r="S362" i="682"/>
  <c r="S407" i="681"/>
  <c r="S296" i="681"/>
  <c r="S372" i="681"/>
  <c r="W86" i="682" l="1"/>
  <c r="W89" i="682"/>
  <c r="W127" i="682"/>
  <c r="S129" i="682"/>
  <c r="S79" i="682" l="1"/>
  <c r="S86" i="682"/>
  <c r="S89" i="682"/>
  <c r="S127" i="682"/>
  <c r="V122" i="681"/>
  <c r="V119" i="681"/>
  <c r="V88" i="681"/>
  <c r="V85" i="681"/>
  <c r="U85" i="681"/>
  <c r="V78" i="681"/>
  <c r="U78" i="681"/>
  <c r="S122" i="681" l="1"/>
  <c r="S119" i="681"/>
  <c r="S88" i="681"/>
  <c r="S85" i="681"/>
  <c r="S78" i="681"/>
  <c r="W356" i="682" l="1"/>
  <c r="V86" i="681" l="1"/>
  <c r="T416" i="682"/>
  <c r="T410" i="682"/>
  <c r="T409" i="682"/>
  <c r="T406" i="682"/>
  <c r="T394" i="682"/>
  <c r="T393" i="682"/>
  <c r="T392" i="682"/>
  <c r="T391" i="682"/>
  <c r="T390" i="682"/>
  <c r="T389" i="682"/>
  <c r="T376" i="682"/>
  <c r="T374" i="682"/>
  <c r="T373" i="682"/>
  <c r="T372" i="682"/>
  <c r="T371" i="682"/>
  <c r="T367" i="682"/>
  <c r="T366" i="682"/>
  <c r="T365" i="682"/>
  <c r="T364" i="682"/>
  <c r="T363" i="682"/>
  <c r="T361" i="682"/>
  <c r="T360" i="682"/>
  <c r="T359" i="682"/>
  <c r="T358" i="682"/>
  <c r="T357" i="682"/>
  <c r="T356" i="682"/>
  <c r="T354" i="682"/>
  <c r="T353" i="682"/>
  <c r="T352" i="682"/>
  <c r="T351" i="682"/>
  <c r="T350" i="682"/>
  <c r="T349" i="682"/>
  <c r="T348" i="682"/>
  <c r="T347" i="682"/>
  <c r="T346" i="682"/>
  <c r="T345" i="682"/>
  <c r="T342" i="682"/>
  <c r="T339" i="682"/>
  <c r="T337" i="682"/>
  <c r="T336" i="682"/>
  <c r="T335" i="682"/>
  <c r="T334" i="682"/>
  <c r="T333" i="682"/>
  <c r="T331" i="682"/>
  <c r="T328" i="682"/>
  <c r="T316" i="682"/>
  <c r="T315" i="682"/>
  <c r="T314" i="682"/>
  <c r="T313" i="682"/>
  <c r="T312" i="682"/>
  <c r="T311" i="682"/>
  <c r="T310" i="682"/>
  <c r="T309" i="682"/>
  <c r="T308" i="682"/>
  <c r="T307" i="682"/>
  <c r="T306" i="682"/>
  <c r="T304" i="682"/>
  <c r="T303" i="682"/>
  <c r="T302" i="682"/>
  <c r="T301" i="682"/>
  <c r="T300" i="682"/>
  <c r="T295" i="682"/>
  <c r="T294" i="682"/>
  <c r="T293" i="682"/>
  <c r="T292" i="682"/>
  <c r="T291" i="682"/>
  <c r="T290" i="682"/>
  <c r="T288" i="682"/>
  <c r="T287" i="682"/>
  <c r="T286" i="682"/>
  <c r="T284" i="682"/>
  <c r="T281" i="682"/>
  <c r="T280" i="682"/>
  <c r="T279" i="682"/>
  <c r="T278" i="682"/>
  <c r="T277" i="682"/>
  <c r="T276" i="682"/>
  <c r="T273" i="682"/>
  <c r="T272" i="682"/>
  <c r="T266" i="682"/>
  <c r="T265" i="682"/>
  <c r="T264" i="682"/>
  <c r="T263" i="682"/>
  <c r="T259" i="682"/>
  <c r="T258" i="682"/>
  <c r="T257" i="682"/>
  <c r="T256" i="682"/>
  <c r="T255" i="682"/>
  <c r="T254" i="682"/>
  <c r="T253" i="682"/>
  <c r="T252" i="682"/>
  <c r="T251" i="682"/>
  <c r="T250" i="682"/>
  <c r="T249" i="682"/>
  <c r="T159" i="682"/>
  <c r="T158" i="682"/>
  <c r="T157" i="682"/>
  <c r="T156" i="682"/>
  <c r="T155" i="682"/>
  <c r="T154" i="682"/>
  <c r="T153" i="682"/>
  <c r="T152" i="682"/>
  <c r="T151" i="682"/>
  <c r="T150" i="682"/>
  <c r="T149" i="682"/>
  <c r="T145" i="682"/>
  <c r="T144" i="682"/>
  <c r="T141" i="682"/>
  <c r="T140" i="682"/>
  <c r="T139" i="682"/>
  <c r="T138" i="682"/>
  <c r="T137" i="682"/>
  <c r="T136" i="682"/>
  <c r="T135" i="682"/>
  <c r="T134" i="682"/>
  <c r="T133" i="682"/>
  <c r="T132" i="682"/>
  <c r="T131" i="682"/>
  <c r="T130" i="682"/>
  <c r="T126" i="682"/>
  <c r="T124" i="682"/>
  <c r="T123" i="682"/>
  <c r="T121" i="682"/>
  <c r="T117" i="682"/>
  <c r="T91" i="682"/>
  <c r="T90" i="682"/>
  <c r="T84" i="682"/>
  <c r="T81" i="682"/>
  <c r="T77" i="682"/>
  <c r="T76" i="682"/>
  <c r="T75" i="682"/>
  <c r="T74" i="682"/>
  <c r="T73" i="682"/>
  <c r="T71" i="682"/>
  <c r="T70" i="682"/>
  <c r="T66" i="682"/>
  <c r="T63" i="682"/>
  <c r="T62" i="682"/>
  <c r="T61" i="682"/>
  <c r="T60" i="682"/>
  <c r="T59" i="682"/>
  <c r="T58" i="682"/>
  <c r="T57" i="682"/>
  <c r="T56" i="682"/>
  <c r="T55" i="682"/>
  <c r="T54" i="682"/>
  <c r="T53" i="682"/>
  <c r="T52" i="682"/>
  <c r="T51" i="682"/>
  <c r="T50" i="682"/>
  <c r="T48" i="682"/>
  <c r="T47" i="682"/>
  <c r="T38" i="682"/>
  <c r="T37" i="682"/>
  <c r="T36" i="682"/>
  <c r="T35" i="682"/>
  <c r="T34" i="682"/>
  <c r="T33" i="682"/>
  <c r="T26" i="682"/>
  <c r="T25" i="682"/>
  <c r="T21" i="682"/>
  <c r="T20" i="682"/>
  <c r="T18" i="682"/>
  <c r="U434" i="681"/>
  <c r="U433" i="681"/>
  <c r="U427" i="681"/>
  <c r="U426" i="681"/>
  <c r="U423" i="681"/>
  <c r="U422" i="681"/>
  <c r="U421" i="681"/>
  <c r="U420" i="681"/>
  <c r="U419" i="681"/>
  <c r="U415" i="681"/>
  <c r="U409" i="681"/>
  <c r="U408" i="681"/>
  <c r="U405" i="681"/>
  <c r="U404" i="681"/>
  <c r="U403" i="681"/>
  <c r="U402" i="681"/>
  <c r="U401" i="681"/>
  <c r="U400" i="681"/>
  <c r="U399" i="681"/>
  <c r="U398" i="681"/>
  <c r="U397" i="681"/>
  <c r="U396" i="681"/>
  <c r="U395" i="681"/>
  <c r="U394" i="681"/>
  <c r="U393" i="681"/>
  <c r="U392" i="681"/>
  <c r="U391" i="681"/>
  <c r="U390" i="681"/>
  <c r="U389" i="681"/>
  <c r="U388" i="681"/>
  <c r="U385" i="681"/>
  <c r="U383" i="681"/>
  <c r="U382" i="681"/>
  <c r="U381" i="681"/>
  <c r="U380" i="681"/>
  <c r="U376" i="681"/>
  <c r="U375" i="681"/>
  <c r="U374" i="681"/>
  <c r="U373" i="681"/>
  <c r="U371" i="681"/>
  <c r="U370" i="681"/>
  <c r="U369" i="681"/>
  <c r="U368" i="681"/>
  <c r="U367" i="681"/>
  <c r="U366" i="681"/>
  <c r="U365" i="681"/>
  <c r="U364" i="681"/>
  <c r="U363" i="681"/>
  <c r="U362" i="681"/>
  <c r="U361" i="681"/>
  <c r="U360" i="681"/>
  <c r="U359" i="681"/>
  <c r="U358" i="681"/>
  <c r="U355" i="681"/>
  <c r="U352" i="681"/>
  <c r="U350" i="681"/>
  <c r="U349" i="681"/>
  <c r="U348" i="681"/>
  <c r="U347" i="681"/>
  <c r="U346" i="681"/>
  <c r="U344" i="681"/>
  <c r="U343" i="681"/>
  <c r="U342" i="681"/>
  <c r="U341" i="681"/>
  <c r="U340" i="681"/>
  <c r="U339" i="681"/>
  <c r="U338" i="681"/>
  <c r="U335" i="681"/>
  <c r="U323" i="681"/>
  <c r="U322" i="681"/>
  <c r="U321" i="681"/>
  <c r="U320" i="681"/>
  <c r="U319" i="681"/>
  <c r="U318" i="681"/>
  <c r="U316" i="681"/>
  <c r="U315" i="681"/>
  <c r="U314" i="681"/>
  <c r="U313" i="681"/>
  <c r="U312" i="681"/>
  <c r="U307" i="681"/>
  <c r="U306" i="681"/>
  <c r="U305" i="681"/>
  <c r="U304" i="681"/>
  <c r="U303" i="681"/>
  <c r="U302" i="681"/>
  <c r="U300" i="681"/>
  <c r="U299" i="681"/>
  <c r="U298" i="681"/>
  <c r="U294" i="681"/>
  <c r="U293" i="681"/>
  <c r="U292" i="681"/>
  <c r="U291" i="681"/>
  <c r="U290" i="681"/>
  <c r="U289" i="681"/>
  <c r="U286" i="681"/>
  <c r="U280" i="681"/>
  <c r="U279" i="681"/>
  <c r="U278" i="681"/>
  <c r="U277" i="681"/>
  <c r="U273" i="681"/>
  <c r="U272" i="681"/>
  <c r="U271" i="681"/>
  <c r="U270" i="681"/>
  <c r="U269" i="681"/>
  <c r="U268" i="681"/>
  <c r="U267" i="681"/>
  <c r="U266" i="681"/>
  <c r="U265" i="681"/>
  <c r="U264" i="681"/>
  <c r="U263" i="681"/>
  <c r="U233" i="681"/>
  <c r="U232" i="681"/>
  <c r="U231" i="681"/>
  <c r="U230" i="681"/>
  <c r="U229" i="681"/>
  <c r="U228" i="681"/>
  <c r="U227" i="681"/>
  <c r="U226" i="681"/>
  <c r="U225" i="681"/>
  <c r="U224" i="681"/>
  <c r="U223" i="681"/>
  <c r="U222" i="681"/>
  <c r="U221" i="681"/>
  <c r="U220" i="681"/>
  <c r="U219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3" i="681"/>
  <c r="U202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3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61" i="681"/>
  <c r="U160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43" i="681"/>
  <c r="U142" i="681"/>
  <c r="U141" i="681"/>
  <c r="U136" i="681"/>
  <c r="U135" i="681"/>
  <c r="U134" i="681"/>
  <c r="U133" i="681"/>
  <c r="U132" i="681"/>
  <c r="U131" i="681"/>
  <c r="U130" i="681"/>
  <c r="U129" i="681"/>
  <c r="U128" i="681"/>
  <c r="U127" i="681"/>
  <c r="U126" i="681"/>
  <c r="U125" i="681"/>
  <c r="U124" i="681"/>
  <c r="U120" i="681"/>
  <c r="U118" i="681"/>
  <c r="U116" i="681"/>
  <c r="U115" i="681"/>
  <c r="U114" i="681"/>
  <c r="U112" i="681"/>
  <c r="U105" i="681"/>
  <c r="U104" i="681"/>
  <c r="U103" i="681"/>
  <c r="U102" i="681"/>
  <c r="U101" i="681"/>
  <c r="U100" i="681"/>
  <c r="U99" i="681"/>
  <c r="U98" i="681"/>
  <c r="U97" i="681"/>
  <c r="U96" i="681"/>
  <c r="U95" i="681"/>
  <c r="U94" i="681"/>
  <c r="U93" i="681"/>
  <c r="U92" i="681"/>
  <c r="U91" i="681"/>
  <c r="U90" i="681"/>
  <c r="U89" i="681"/>
  <c r="U86" i="681"/>
  <c r="U83" i="681"/>
  <c r="U80" i="681"/>
  <c r="U76" i="681"/>
  <c r="U75" i="681"/>
  <c r="U74" i="681"/>
  <c r="U73" i="681"/>
  <c r="U72" i="681"/>
  <c r="U70" i="681"/>
  <c r="U69" i="681"/>
  <c r="U65" i="681"/>
  <c r="U62" i="681"/>
  <c r="U61" i="681"/>
  <c r="U60" i="681"/>
  <c r="U59" i="681"/>
  <c r="U58" i="681"/>
  <c r="U57" i="681"/>
  <c r="U56" i="681"/>
  <c r="U55" i="681"/>
  <c r="U54" i="681"/>
  <c r="U53" i="681"/>
  <c r="U52" i="681"/>
  <c r="U51" i="681"/>
  <c r="U49" i="681"/>
  <c r="U48" i="681"/>
  <c r="U39" i="681"/>
  <c r="U38" i="681"/>
  <c r="U37" i="681"/>
  <c r="U36" i="681"/>
  <c r="U35" i="681"/>
  <c r="U34" i="681"/>
  <c r="U29" i="681"/>
  <c r="U28" i="681"/>
  <c r="U24" i="681"/>
  <c r="U23" i="681"/>
  <c r="U21" i="681"/>
  <c r="K161" i="682"/>
  <c r="AD339" i="682"/>
  <c r="V120" i="681"/>
  <c r="V118" i="681"/>
  <c r="V115" i="681"/>
  <c r="V70" i="681"/>
  <c r="W117" i="682" l="1"/>
  <c r="S117" i="682" l="1"/>
  <c r="V303" i="681" l="1"/>
  <c r="V302" i="681"/>
  <c r="Q152" i="681" l="1"/>
  <c r="P152" i="681"/>
  <c r="O152" i="681"/>
  <c r="N152" i="681"/>
  <c r="M152" i="681"/>
  <c r="L152" i="681"/>
  <c r="K152" i="681"/>
  <c r="J152" i="681"/>
  <c r="I152" i="681"/>
  <c r="G152" i="681"/>
  <c r="Q282" i="681"/>
  <c r="P282" i="681"/>
  <c r="O282" i="681"/>
  <c r="N282" i="681"/>
  <c r="M282" i="681"/>
  <c r="L282" i="681"/>
  <c r="K282" i="681"/>
  <c r="J282" i="681"/>
  <c r="I282" i="681"/>
  <c r="G282" i="681"/>
  <c r="Q427" i="681"/>
  <c r="P427" i="681"/>
  <c r="O427" i="681"/>
  <c r="N427" i="681"/>
  <c r="M427" i="681"/>
  <c r="L427" i="681"/>
  <c r="K427" i="681"/>
  <c r="J427" i="681"/>
  <c r="I427" i="681"/>
  <c r="H427" i="681"/>
  <c r="G427" i="681"/>
  <c r="Q420" i="681"/>
  <c r="P420" i="681"/>
  <c r="O420" i="681"/>
  <c r="N420" i="681"/>
  <c r="L420" i="681"/>
  <c r="K420" i="681"/>
  <c r="J420" i="681"/>
  <c r="I420" i="681"/>
  <c r="H420" i="681"/>
  <c r="G420" i="681"/>
  <c r="W47" i="682" l="1"/>
  <c r="W399" i="682"/>
  <c r="V423" i="681"/>
  <c r="V273" i="681"/>
  <c r="AC339" i="682"/>
  <c r="AB294" i="681"/>
  <c r="W416" i="682" l="1"/>
  <c r="W376" i="682"/>
  <c r="W339" i="682"/>
  <c r="W316" i="682"/>
  <c r="W315" i="682"/>
  <c r="W328" i="682"/>
  <c r="W272" i="682"/>
  <c r="R272" i="682"/>
  <c r="W288" i="682"/>
  <c r="V415" i="681"/>
  <c r="R415" i="681"/>
  <c r="V385" i="681"/>
  <c r="R385" i="681"/>
  <c r="V352" i="681"/>
  <c r="R352" i="681"/>
  <c r="V323" i="681"/>
  <c r="V322" i="681"/>
  <c r="R323" i="681"/>
  <c r="R322" i="681"/>
  <c r="V338" i="681"/>
  <c r="V335" i="681"/>
  <c r="V321" i="681"/>
  <c r="V320" i="681"/>
  <c r="V319" i="681"/>
  <c r="R335" i="681"/>
  <c r="V286" i="681"/>
  <c r="R286" i="681"/>
  <c r="V300" i="681"/>
  <c r="R300" i="681"/>
  <c r="S416" i="682" l="1"/>
  <c r="S376" i="682"/>
  <c r="S415" i="681"/>
  <c r="S316" i="682"/>
  <c r="S315" i="682"/>
  <c r="S339" i="682"/>
  <c r="S328" i="682"/>
  <c r="S272" i="682"/>
  <c r="S288" i="682"/>
  <c r="S352" i="681"/>
  <c r="S385" i="681"/>
  <c r="S300" i="681"/>
  <c r="S322" i="681"/>
  <c r="S323" i="681"/>
  <c r="S335" i="681"/>
  <c r="S286" i="681"/>
  <c r="W126" i="682" l="1"/>
  <c r="S47" i="682"/>
  <c r="W20" i="682"/>
  <c r="S118" i="681"/>
  <c r="S49" i="681"/>
  <c r="S48" i="681"/>
  <c r="S126" i="682" l="1"/>
  <c r="S20" i="682"/>
  <c r="W410" i="682" l="1"/>
  <c r="W331" i="682"/>
  <c r="W314" i="682"/>
  <c r="W313" i="682"/>
  <c r="W312" i="682"/>
  <c r="W311" i="682"/>
  <c r="W333" i="682"/>
  <c r="W366" i="682"/>
  <c r="W259" i="682"/>
  <c r="W158" i="682"/>
  <c r="W128" i="682"/>
  <c r="W123" i="682"/>
  <c r="W87" i="682"/>
  <c r="W75" i="682"/>
  <c r="W73" i="682"/>
  <c r="V149" i="681"/>
  <c r="V409" i="681"/>
  <c r="S158" i="682" l="1"/>
  <c r="S87" i="682"/>
  <c r="S410" i="682"/>
  <c r="S75" i="682"/>
  <c r="S73" i="682"/>
  <c r="S366" i="682"/>
  <c r="S291" i="682"/>
  <c r="S290" i="682"/>
  <c r="S259" i="682"/>
  <c r="S331" i="682"/>
  <c r="S314" i="682"/>
  <c r="S313" i="682"/>
  <c r="S312" i="682"/>
  <c r="S123" i="682"/>
  <c r="S128" i="682"/>
  <c r="S86" i="681"/>
  <c r="R409" i="681"/>
  <c r="S409" i="681" s="1"/>
  <c r="S149" i="681"/>
  <c r="S74" i="681"/>
  <c r="S72" i="681"/>
  <c r="R375" i="681"/>
  <c r="S375" i="681" s="1"/>
  <c r="R303" i="681"/>
  <c r="S303" i="681" s="1"/>
  <c r="R302" i="681"/>
  <c r="S302" i="681" s="1"/>
  <c r="S273" i="681"/>
  <c r="V277" i="681"/>
  <c r="AB277" i="681"/>
  <c r="R338" i="681"/>
  <c r="S338" i="681" s="1"/>
  <c r="R321" i="681"/>
  <c r="S321" i="681" s="1"/>
  <c r="R320" i="681"/>
  <c r="S320" i="681" s="1"/>
  <c r="R319" i="681"/>
  <c r="S319" i="681" s="1"/>
  <c r="S277" i="681" l="1"/>
  <c r="S115" i="681" l="1"/>
  <c r="S120" i="681"/>
  <c r="W364" i="682" l="1"/>
  <c r="V373" i="681"/>
  <c r="R373" i="681"/>
  <c r="V346" i="681"/>
  <c r="R346" i="681"/>
  <c r="W409" i="682"/>
  <c r="W133" i="682"/>
  <c r="V408" i="681"/>
  <c r="R408" i="681"/>
  <c r="S133" i="682" l="1"/>
  <c r="S346" i="681"/>
  <c r="S408" i="681"/>
  <c r="S364" i="682"/>
  <c r="S333" i="682"/>
  <c r="S409" i="682"/>
  <c r="S373" i="681"/>
  <c r="J251" i="681" l="1"/>
  <c r="P251" i="681"/>
  <c r="AD345" i="682"/>
  <c r="W284" i="682"/>
  <c r="W281" i="682"/>
  <c r="V294" i="681"/>
  <c r="R294" i="681"/>
  <c r="S281" i="682" l="1"/>
  <c r="S294" i="681"/>
  <c r="W153" i="682" l="1"/>
  <c r="W121" i="682"/>
  <c r="W84" i="682"/>
  <c r="W63" i="682"/>
  <c r="W26" i="682"/>
  <c r="W21" i="682"/>
  <c r="V144" i="681"/>
  <c r="V112" i="681"/>
  <c r="V83" i="681"/>
  <c r="V29" i="681"/>
  <c r="V24" i="681"/>
  <c r="S112" i="681" l="1"/>
  <c r="S144" i="681"/>
  <c r="S153" i="682"/>
  <c r="S24" i="681"/>
  <c r="S26" i="682"/>
  <c r="S83" i="681"/>
  <c r="S121" i="682"/>
  <c r="S84" i="682"/>
  <c r="S21" i="682"/>
  <c r="S29" i="681"/>
  <c r="F5" i="1094" l="1"/>
  <c r="F3" i="1094"/>
  <c r="V358" i="681" l="1"/>
  <c r="V65" i="681" l="1"/>
  <c r="W66" i="682"/>
  <c r="S66" i="682"/>
  <c r="W152" i="682"/>
  <c r="W37" i="682"/>
  <c r="AC345" i="682"/>
  <c r="W345" i="682"/>
  <c r="W346" i="682"/>
  <c r="W306" i="682"/>
  <c r="AB298" i="681"/>
  <c r="R366" i="681"/>
  <c r="V38" i="681"/>
  <c r="R358" i="681"/>
  <c r="S358" i="681" s="1"/>
  <c r="V318" i="681"/>
  <c r="R318" i="681"/>
  <c r="V143" i="681"/>
  <c r="V126" i="681"/>
  <c r="S366" i="681" l="1"/>
  <c r="S65" i="681"/>
  <c r="S152" i="682"/>
  <c r="S131" i="682"/>
  <c r="S38" i="681"/>
  <c r="S356" i="682"/>
  <c r="S37" i="682"/>
  <c r="S345" i="682"/>
  <c r="S306" i="682"/>
  <c r="S318" i="681"/>
  <c r="S143" i="681"/>
  <c r="S126" i="681"/>
  <c r="W70" i="682" l="1"/>
  <c r="W81" i="682"/>
  <c r="W38" i="682"/>
  <c r="W145" i="682"/>
  <c r="S145" i="682" l="1"/>
  <c r="S70" i="682"/>
  <c r="S81" i="682"/>
  <c r="S38" i="682"/>
  <c r="Q403" i="681" l="1"/>
  <c r="P403" i="681"/>
  <c r="O403" i="681"/>
  <c r="N403" i="681"/>
  <c r="M403" i="681"/>
  <c r="L403" i="681"/>
  <c r="K403" i="681"/>
  <c r="J403" i="681"/>
  <c r="I403" i="681"/>
  <c r="H403" i="681"/>
  <c r="Q157" i="681"/>
  <c r="P157" i="681"/>
  <c r="O157" i="681"/>
  <c r="N157" i="681"/>
  <c r="M157" i="681"/>
  <c r="L157" i="681"/>
  <c r="K157" i="681"/>
  <c r="J157" i="681"/>
  <c r="I157" i="681"/>
  <c r="H157" i="681"/>
  <c r="V69" i="681"/>
  <c r="V39" i="681"/>
  <c r="V125" i="681"/>
  <c r="S69" i="681" l="1"/>
  <c r="S39" i="681"/>
  <c r="S125" i="681"/>
  <c r="W144" i="682" l="1"/>
  <c r="W130" i="682"/>
  <c r="W74" i="682"/>
  <c r="W33" i="682"/>
  <c r="V73" i="681"/>
  <c r="V155" i="681"/>
  <c r="V340" i="681" l="1"/>
  <c r="S74" i="682"/>
  <c r="S33" i="682"/>
  <c r="S130" i="682"/>
  <c r="S144" i="682"/>
  <c r="R420" i="681"/>
  <c r="V34" i="681"/>
  <c r="V127" i="681"/>
  <c r="V124" i="681"/>
  <c r="W286" i="682"/>
  <c r="S286" i="682"/>
  <c r="W304" i="682"/>
  <c r="S304" i="682"/>
  <c r="W363" i="682"/>
  <c r="V298" i="681"/>
  <c r="R298" i="681"/>
  <c r="V316" i="681"/>
  <c r="R316" i="681"/>
  <c r="S298" i="681" l="1"/>
  <c r="S124" i="681"/>
  <c r="S127" i="681"/>
  <c r="S34" i="681"/>
  <c r="S363" i="682"/>
  <c r="S73" i="681"/>
  <c r="S316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76" i="682" l="1"/>
  <c r="V196" i="681" l="1"/>
  <c r="S196" i="681" s="1"/>
  <c r="W71" i="682" l="1"/>
  <c r="W25" i="682"/>
  <c r="S71" i="682" l="1"/>
  <c r="S70" i="681"/>
  <c r="S25" i="682"/>
  <c r="W373" i="682" l="1"/>
  <c r="W372" i="682"/>
  <c r="W371" i="682"/>
  <c r="W367" i="682"/>
  <c r="V382" i="681"/>
  <c r="W34" i="682" l="1"/>
  <c r="W287" i="682"/>
  <c r="S287" i="682"/>
  <c r="AD342" i="682"/>
  <c r="W18" i="682"/>
  <c r="V75" i="681"/>
  <c r="V35" i="681"/>
  <c r="V299" i="681"/>
  <c r="R299" i="681"/>
  <c r="V28" i="681"/>
  <c r="V21" i="681"/>
  <c r="R21" i="681"/>
  <c r="S76" i="682" l="1"/>
  <c r="S299" i="681"/>
  <c r="S34" i="682"/>
  <c r="S35" i="681"/>
  <c r="S21" i="681"/>
  <c r="S75" i="681"/>
  <c r="S18" i="682"/>
  <c r="S28" i="681"/>
  <c r="N72" i="1027" l="1"/>
  <c r="P72" i="1027"/>
  <c r="Q72" i="1027"/>
  <c r="R72" i="1027"/>
  <c r="W113" i="682" l="1"/>
  <c r="V355" i="681"/>
  <c r="Q421" i="682"/>
  <c r="P421" i="682"/>
  <c r="O421" i="682"/>
  <c r="N421" i="682"/>
  <c r="M421" i="682"/>
  <c r="L421" i="682"/>
  <c r="J421" i="682"/>
  <c r="I421" i="682"/>
  <c r="Q396" i="682"/>
  <c r="P396" i="682"/>
  <c r="O396" i="682"/>
  <c r="N396" i="682"/>
  <c r="M396" i="682"/>
  <c r="L396" i="682"/>
  <c r="K396" i="682"/>
  <c r="J396" i="682"/>
  <c r="I396" i="682"/>
  <c r="Q268" i="682"/>
  <c r="P268" i="682"/>
  <c r="O268" i="682"/>
  <c r="N268" i="682"/>
  <c r="M268" i="682"/>
  <c r="L268" i="682"/>
  <c r="K268" i="682"/>
  <c r="J268" i="682"/>
  <c r="I268" i="682"/>
  <c r="Q161" i="682"/>
  <c r="P161" i="682"/>
  <c r="O161" i="682"/>
  <c r="N161" i="682"/>
  <c r="M161" i="682"/>
  <c r="L161" i="682"/>
  <c r="J161" i="682"/>
  <c r="W342" i="682"/>
  <c r="S342" i="682" s="1"/>
  <c r="AC342" i="682"/>
  <c r="S373" i="682"/>
  <c r="R355" i="681" l="1"/>
  <c r="S355" i="681" s="1"/>
  <c r="R382" i="681"/>
  <c r="S382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105" i="681" l="1"/>
  <c r="V381" i="681" l="1"/>
  <c r="V380" i="681"/>
  <c r="V376" i="681"/>
  <c r="H421" i="682"/>
  <c r="S372" i="682"/>
  <c r="S371" i="682"/>
  <c r="S367" i="682"/>
  <c r="S346" i="682"/>
  <c r="S113" i="682"/>
  <c r="AD337" i="682"/>
  <c r="R381" i="681"/>
  <c r="R380" i="681"/>
  <c r="R376" i="681"/>
  <c r="S105" i="681"/>
  <c r="S376" i="681" l="1"/>
  <c r="S380" i="681"/>
  <c r="S381" i="681"/>
  <c r="W406" i="682" l="1"/>
  <c r="W276" i="682"/>
  <c r="W337" i="682"/>
  <c r="W273" i="682"/>
  <c r="V350" i="681"/>
  <c r="V359" i="681"/>
  <c r="R406" i="682"/>
  <c r="R421" i="682" s="1"/>
  <c r="G421" i="682"/>
  <c r="S273" i="682"/>
  <c r="AC337" i="682"/>
  <c r="AB350" i="681"/>
  <c r="AB359" i="681"/>
  <c r="AB155" i="681"/>
  <c r="AB23" i="681"/>
  <c r="AB116" i="681"/>
  <c r="AB278" i="681"/>
  <c r="AB293" i="681"/>
  <c r="AB292" i="681"/>
  <c r="AB291" i="681"/>
  <c r="AB290" i="681"/>
  <c r="AB289" i="681"/>
  <c r="R350" i="681"/>
  <c r="R359" i="681"/>
  <c r="V289" i="681"/>
  <c r="R289" i="681"/>
  <c r="S406" i="682" l="1"/>
  <c r="S276" i="682"/>
  <c r="S359" i="681"/>
  <c r="S350" i="681"/>
  <c r="S337" i="682"/>
  <c r="S289" i="681"/>
  <c r="V293" i="681" l="1"/>
  <c r="V292" i="681"/>
  <c r="V291" i="681"/>
  <c r="V290" i="681"/>
  <c r="W124" i="682"/>
  <c r="W280" i="682"/>
  <c r="W279" i="682"/>
  <c r="W278" i="682"/>
  <c r="W277" i="682"/>
  <c r="V116" i="681"/>
  <c r="V23" i="681"/>
  <c r="S124" i="682" l="1"/>
  <c r="AC147" i="681" l="1"/>
  <c r="G157" i="681"/>
  <c r="R155" i="681"/>
  <c r="R157" i="681" s="1"/>
  <c r="S116" i="681"/>
  <c r="S23" i="681"/>
  <c r="S280" i="682"/>
  <c r="S279" i="682"/>
  <c r="S278" i="682"/>
  <c r="S277" i="682"/>
  <c r="R293" i="681"/>
  <c r="S293" i="681" s="1"/>
  <c r="R292" i="681"/>
  <c r="S292" i="681" s="1"/>
  <c r="R291" i="681"/>
  <c r="S291" i="681" s="1"/>
  <c r="R290" i="681"/>
  <c r="S155" i="681" l="1"/>
  <c r="S290" i="681"/>
  <c r="W365" i="682"/>
  <c r="V312" i="681"/>
  <c r="H396" i="682" l="1"/>
  <c r="G396" i="682"/>
  <c r="AB374" i="681"/>
  <c r="AB76" i="681"/>
  <c r="AB401" i="681"/>
  <c r="AB315" i="681"/>
  <c r="AB314" i="681"/>
  <c r="AB313" i="681"/>
  <c r="AB312" i="681"/>
  <c r="AB307" i="681"/>
  <c r="AB306" i="681"/>
  <c r="AB305" i="681"/>
  <c r="AB232" i="681"/>
  <c r="V383" i="681" l="1"/>
  <c r="V374" i="681"/>
  <c r="V401" i="681" l="1"/>
  <c r="S401" i="681" s="1"/>
  <c r="W394" i="682"/>
  <c r="R394" i="682"/>
  <c r="S365" i="682"/>
  <c r="W263" i="682"/>
  <c r="W77" i="682"/>
  <c r="W36" i="682"/>
  <c r="V76" i="681"/>
  <c r="V37" i="681"/>
  <c r="V89" i="681"/>
  <c r="AB233" i="681"/>
  <c r="S394" i="682" l="1"/>
  <c r="S300" i="682"/>
  <c r="S263" i="682"/>
  <c r="S77" i="682"/>
  <c r="S76" i="681"/>
  <c r="R360" i="681" l="1"/>
  <c r="V360" i="681"/>
  <c r="AB360" i="681"/>
  <c r="AC360" i="681"/>
  <c r="R374" i="681"/>
  <c r="S374" i="681" s="1"/>
  <c r="R312" i="681"/>
  <c r="S312" i="681" s="1"/>
  <c r="S360" i="681" l="1"/>
  <c r="W374" i="682" l="1"/>
  <c r="W157" i="682"/>
  <c r="V148" i="681"/>
  <c r="V313" i="681" l="1"/>
  <c r="S374" i="682" l="1"/>
  <c r="S36" i="682"/>
  <c r="AD350" i="682"/>
  <c r="AB148" i="681"/>
  <c r="AB147" i="681"/>
  <c r="AB128" i="681"/>
  <c r="AC37" i="681"/>
  <c r="AB37" i="681"/>
  <c r="R383" i="681"/>
  <c r="S383" i="681" s="1"/>
  <c r="S37" i="681" l="1"/>
  <c r="S148" i="681"/>
  <c r="W350" i="682" l="1"/>
  <c r="W132" i="682"/>
  <c r="S350" i="682" l="1"/>
  <c r="V128" i="681"/>
  <c r="S132" i="682" l="1"/>
  <c r="S128" i="681"/>
  <c r="W156" i="682" l="1"/>
  <c r="V147" i="681"/>
  <c r="S147" i="681" l="1"/>
  <c r="S156" i="682"/>
  <c r="M225" i="682"/>
  <c r="M237" i="682"/>
  <c r="M245" i="682"/>
  <c r="M386" i="682"/>
  <c r="M403" i="682"/>
  <c r="H161" i="682"/>
  <c r="H225" i="682"/>
  <c r="H237" i="682"/>
  <c r="H245" i="682"/>
  <c r="H268" i="682"/>
  <c r="H386" i="682"/>
  <c r="H403" i="682"/>
  <c r="M428" i="682" l="1"/>
  <c r="H428" i="682"/>
  <c r="V315" i="681"/>
  <c r="V314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315" i="681" l="1"/>
  <c r="S315" i="681" s="1"/>
  <c r="R314" i="681"/>
  <c r="S314" i="681" s="1"/>
  <c r="R313" i="681"/>
  <c r="S313" i="681" s="1"/>
  <c r="S303" i="682"/>
  <c r="S302" i="682"/>
  <c r="S301" i="682"/>
  <c r="W360" i="682" l="1"/>
  <c r="V370" i="681"/>
  <c r="AD395" i="682" l="1"/>
  <c r="AD393" i="682"/>
  <c r="AD392" i="682"/>
  <c r="AD391" i="682"/>
  <c r="AD390" i="682"/>
  <c r="AD389" i="682"/>
  <c r="AD388" i="682"/>
  <c r="AD387" i="682"/>
  <c r="AD385" i="682"/>
  <c r="AD384" i="682"/>
  <c r="AD383" i="682"/>
  <c r="AD382" i="682"/>
  <c r="AD381" i="682"/>
  <c r="AD379" i="682"/>
  <c r="AD360" i="682"/>
  <c r="AD359" i="682"/>
  <c r="AD358" i="682"/>
  <c r="AD357" i="682"/>
  <c r="AD354" i="682"/>
  <c r="AD353" i="682"/>
  <c r="AD352" i="682"/>
  <c r="AD351" i="682"/>
  <c r="AD349" i="682"/>
  <c r="AD348" i="682"/>
  <c r="AD347" i="682"/>
  <c r="AD336" i="682"/>
  <c r="AD335" i="682"/>
  <c r="AD334" i="682"/>
  <c r="AD311" i="682"/>
  <c r="AD310" i="682"/>
  <c r="AD309" i="682"/>
  <c r="AD308" i="682"/>
  <c r="AD307" i="682"/>
  <c r="AD295" i="682"/>
  <c r="AD294" i="682"/>
  <c r="AD293" i="682"/>
  <c r="AD292" i="682"/>
  <c r="AD270" i="682"/>
  <c r="AD269" i="682"/>
  <c r="AD267" i="682"/>
  <c r="AD266" i="682"/>
  <c r="AD265" i="682"/>
  <c r="AD264" i="682"/>
  <c r="AD258" i="682"/>
  <c r="AD257" i="682"/>
  <c r="AD256" i="682"/>
  <c r="AD255" i="682"/>
  <c r="AD254" i="682"/>
  <c r="AD253" i="682"/>
  <c r="AD252" i="682"/>
  <c r="AD251" i="682"/>
  <c r="AD250" i="682"/>
  <c r="AD249" i="682"/>
  <c r="AD248" i="682"/>
  <c r="AD247" i="682"/>
  <c r="AD246" i="682"/>
  <c r="AD244" i="682"/>
  <c r="AD243" i="682"/>
  <c r="AD242" i="682"/>
  <c r="AD241" i="682"/>
  <c r="AD240" i="682"/>
  <c r="AD239" i="682"/>
  <c r="AD238" i="682"/>
  <c r="AD236" i="682"/>
  <c r="AD235" i="682"/>
  <c r="AD234" i="682"/>
  <c r="AD233" i="682"/>
  <c r="AD232" i="682"/>
  <c r="AD231" i="682"/>
  <c r="AD230" i="682"/>
  <c r="AD229" i="682"/>
  <c r="AD228" i="682"/>
  <c r="AD227" i="682"/>
  <c r="AD226" i="682"/>
  <c r="AD224" i="682"/>
  <c r="AD223" i="682"/>
  <c r="AD222" i="682"/>
  <c r="AD221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9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0" i="682"/>
  <c r="AD159" i="682"/>
  <c r="AD155" i="682"/>
  <c r="AD154" i="682"/>
  <c r="AD151" i="682"/>
  <c r="AD150" i="682"/>
  <c r="AD149" i="682"/>
  <c r="AD141" i="682"/>
  <c r="AD140" i="682"/>
  <c r="AD139" i="682"/>
  <c r="AD138" i="682"/>
  <c r="AD137" i="682"/>
  <c r="AD136" i="682"/>
  <c r="AD135" i="682"/>
  <c r="AD134" i="682"/>
  <c r="AD112" i="682"/>
  <c r="AD111" i="682"/>
  <c r="AD110" i="682"/>
  <c r="AD109" i="682"/>
  <c r="AD108" i="682"/>
  <c r="AD107" i="682"/>
  <c r="AD106" i="682"/>
  <c r="AD105" i="682"/>
  <c r="AD104" i="682"/>
  <c r="AD103" i="682"/>
  <c r="AD102" i="682"/>
  <c r="AD101" i="682"/>
  <c r="AD100" i="682"/>
  <c r="AD99" i="682"/>
  <c r="AD98" i="682"/>
  <c r="AD97" i="682"/>
  <c r="AD96" i="682"/>
  <c r="AD95" i="682"/>
  <c r="AD94" i="682"/>
  <c r="AD93" i="682"/>
  <c r="AD91" i="682"/>
  <c r="AD90" i="682"/>
  <c r="AD62" i="682"/>
  <c r="AD61" i="682"/>
  <c r="AD60" i="682"/>
  <c r="AD59" i="682"/>
  <c r="AD58" i="682"/>
  <c r="AD57" i="682"/>
  <c r="AD56" i="682"/>
  <c r="AD55" i="682"/>
  <c r="AD54" i="682"/>
  <c r="AD53" i="682"/>
  <c r="AD52" i="682"/>
  <c r="AD51" i="682"/>
  <c r="AD50" i="682"/>
  <c r="AD35" i="682"/>
  <c r="AC433" i="681"/>
  <c r="AC426" i="681"/>
  <c r="AC423" i="681"/>
  <c r="AC422" i="681"/>
  <c r="AC421" i="681"/>
  <c r="AC402" i="681"/>
  <c r="AC400" i="681"/>
  <c r="AC399" i="681"/>
  <c r="AC398" i="681"/>
  <c r="AC397" i="681"/>
  <c r="AC395" i="681"/>
  <c r="AC394" i="681"/>
  <c r="AC393" i="681"/>
  <c r="AC392" i="681"/>
  <c r="AC391" i="681"/>
  <c r="AC390" i="681"/>
  <c r="AC388" i="681"/>
  <c r="AC370" i="681"/>
  <c r="AC369" i="681"/>
  <c r="AC368" i="681"/>
  <c r="AC367" i="681"/>
  <c r="AC365" i="681"/>
  <c r="AC364" i="681"/>
  <c r="AC363" i="681"/>
  <c r="AC362" i="681"/>
  <c r="AC361" i="681"/>
  <c r="AC349" i="681"/>
  <c r="AC348" i="681"/>
  <c r="AC347" i="681"/>
  <c r="AC344" i="681"/>
  <c r="AC343" i="681"/>
  <c r="AC342" i="681"/>
  <c r="AC341" i="681"/>
  <c r="AC340" i="681"/>
  <c r="AC339" i="681"/>
  <c r="AC307" i="681"/>
  <c r="AC306" i="681"/>
  <c r="AC305" i="681"/>
  <c r="AC304" i="681"/>
  <c r="AC284" i="681"/>
  <c r="AC283" i="681"/>
  <c r="AC281" i="681"/>
  <c r="AC280" i="681"/>
  <c r="AC279" i="681"/>
  <c r="AC278" i="681"/>
  <c r="AC272" i="681"/>
  <c r="AC271" i="681"/>
  <c r="AC270" i="681"/>
  <c r="AC269" i="681"/>
  <c r="AC268" i="681"/>
  <c r="AC267" i="681"/>
  <c r="AC266" i="681"/>
  <c r="AC265" i="681"/>
  <c r="AC264" i="681"/>
  <c r="AC263" i="681"/>
  <c r="AC262" i="681"/>
  <c r="AC261" i="681"/>
  <c r="AC260" i="681"/>
  <c r="AC258" i="681"/>
  <c r="AC257" i="681"/>
  <c r="AC256" i="681"/>
  <c r="AC255" i="681"/>
  <c r="AC254" i="681"/>
  <c r="AC253" i="681"/>
  <c r="AC252" i="681"/>
  <c r="AC250" i="681"/>
  <c r="AC249" i="681"/>
  <c r="AC248" i="681"/>
  <c r="AC247" i="681"/>
  <c r="AC246" i="681"/>
  <c r="AC245" i="681"/>
  <c r="AC244" i="681"/>
  <c r="AC243" i="681"/>
  <c r="AC242" i="681"/>
  <c r="AC241" i="681"/>
  <c r="AC240" i="681"/>
  <c r="AC238" i="681"/>
  <c r="AC233" i="681"/>
  <c r="AC232" i="681"/>
  <c r="AC231" i="681"/>
  <c r="AC230" i="681"/>
  <c r="AC229" i="681"/>
  <c r="AC228" i="681"/>
  <c r="AC227" i="681"/>
  <c r="AC226" i="681"/>
  <c r="AC225" i="681"/>
  <c r="AC224" i="681"/>
  <c r="AC223" i="681"/>
  <c r="AC222" i="681"/>
  <c r="AC221" i="681"/>
  <c r="AC220" i="681"/>
  <c r="AC219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3" i="681"/>
  <c r="AC202" i="681"/>
  <c r="AC201" i="681"/>
  <c r="AC200" i="681"/>
  <c r="AC199" i="681"/>
  <c r="AC198" i="681"/>
  <c r="AC197" i="681"/>
  <c r="AC195" i="681"/>
  <c r="AC194" i="681"/>
  <c r="AC193" i="681"/>
  <c r="AC192" i="681"/>
  <c r="AC191" i="681"/>
  <c r="AC187" i="681"/>
  <c r="AC186" i="681"/>
  <c r="AC185" i="681"/>
  <c r="AC184" i="681"/>
  <c r="AC183" i="681"/>
  <c r="AC182" i="681"/>
  <c r="AC181" i="681"/>
  <c r="AC180" i="681"/>
  <c r="AC179" i="681"/>
  <c r="AC178" i="681"/>
  <c r="AC177" i="681"/>
  <c r="AC173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61" i="681"/>
  <c r="AC160" i="681"/>
  <c r="AC159" i="681"/>
  <c r="AC158" i="681"/>
  <c r="AC151" i="681"/>
  <c r="AC150" i="681"/>
  <c r="AC146" i="681"/>
  <c r="AC145" i="681"/>
  <c r="AC142" i="681"/>
  <c r="AC141" i="681"/>
  <c r="AC136" i="681"/>
  <c r="AC135" i="681"/>
  <c r="AC134" i="681"/>
  <c r="AC133" i="681"/>
  <c r="AC132" i="681"/>
  <c r="AC131" i="681"/>
  <c r="AC130" i="681"/>
  <c r="AC129" i="681"/>
  <c r="AC114" i="681"/>
  <c r="AC104" i="681"/>
  <c r="AC103" i="681"/>
  <c r="AC102" i="681"/>
  <c r="AC101" i="681"/>
  <c r="AC100" i="681"/>
  <c r="AC99" i="681"/>
  <c r="AC98" i="681"/>
  <c r="AC97" i="681"/>
  <c r="AC96" i="681"/>
  <c r="AC95" i="681"/>
  <c r="AC94" i="681"/>
  <c r="AC93" i="681"/>
  <c r="AC92" i="681"/>
  <c r="AC91" i="681"/>
  <c r="AC90" i="681"/>
  <c r="AC89" i="681"/>
  <c r="AC62" i="681"/>
  <c r="AC61" i="681"/>
  <c r="AC60" i="681"/>
  <c r="AC59" i="681"/>
  <c r="AC58" i="681"/>
  <c r="AC57" i="681"/>
  <c r="AC56" i="681"/>
  <c r="AC55" i="681"/>
  <c r="AC54" i="681"/>
  <c r="AC53" i="681"/>
  <c r="AC52" i="681"/>
  <c r="AC51" i="681"/>
  <c r="AC36" i="681"/>
  <c r="AC20" i="681"/>
  <c r="R423" i="681"/>
  <c r="AD361" i="682"/>
  <c r="S360" i="682"/>
  <c r="AC360" i="682"/>
  <c r="AB370" i="681"/>
  <c r="R370" i="681"/>
  <c r="S370" i="681" s="1"/>
  <c r="AB361" i="681"/>
  <c r="AC371" i="681"/>
  <c r="W348" i="682" l="1"/>
  <c r="V361" i="681"/>
  <c r="V36" i="681"/>
  <c r="V58" i="681"/>
  <c r="V90" i="681"/>
  <c r="V91" i="681"/>
  <c r="V92" i="681"/>
  <c r="V93" i="681"/>
  <c r="V94" i="681"/>
  <c r="V95" i="681"/>
  <c r="V96" i="681"/>
  <c r="V97" i="681"/>
  <c r="V98" i="681"/>
  <c r="V99" i="681"/>
  <c r="V100" i="681"/>
  <c r="V101" i="681"/>
  <c r="V102" i="681"/>
  <c r="V103" i="681"/>
  <c r="V104" i="681"/>
  <c r="V129" i="681"/>
  <c r="V132" i="681"/>
  <c r="V141" i="681"/>
  <c r="V142" i="681"/>
  <c r="V145" i="681"/>
  <c r="V146" i="681"/>
  <c r="V150" i="681"/>
  <c r="V163" i="681"/>
  <c r="V165" i="681"/>
  <c r="V167" i="681"/>
  <c r="V172" i="681"/>
  <c r="V191" i="681"/>
  <c r="S191" i="681" s="1"/>
  <c r="V192" i="681"/>
  <c r="S192" i="681" s="1"/>
  <c r="V193" i="681"/>
  <c r="S193" i="681" s="1"/>
  <c r="V194" i="681"/>
  <c r="S194" i="681" s="1"/>
  <c r="V195" i="681"/>
  <c r="S195" i="681" s="1"/>
  <c r="V197" i="681"/>
  <c r="S197" i="681" s="1"/>
  <c r="V198" i="681"/>
  <c r="S198" i="681" s="1"/>
  <c r="V199" i="681"/>
  <c r="S199" i="681" s="1"/>
  <c r="V200" i="681"/>
  <c r="S200" i="681" s="1"/>
  <c r="V202" i="681"/>
  <c r="S202" i="681" s="1"/>
  <c r="V203" i="681"/>
  <c r="S203" i="681" s="1"/>
  <c r="V204" i="681"/>
  <c r="S204" i="681" s="1"/>
  <c r="V206" i="681"/>
  <c r="S206" i="681" s="1"/>
  <c r="V207" i="681"/>
  <c r="S207" i="681" s="1"/>
  <c r="V208" i="681"/>
  <c r="S208" i="681" s="1"/>
  <c r="V209" i="681"/>
  <c r="S209" i="681" s="1"/>
  <c r="V210" i="681"/>
  <c r="S210" i="681" s="1"/>
  <c r="V211" i="681"/>
  <c r="S211" i="681" s="1"/>
  <c r="V216" i="681"/>
  <c r="S216" i="681" s="1"/>
  <c r="V219" i="681"/>
  <c r="S219" i="681" s="1"/>
  <c r="V222" i="681"/>
  <c r="S222" i="681" s="1"/>
  <c r="V223" i="681"/>
  <c r="S223" i="681" s="1"/>
  <c r="V224" i="681"/>
  <c r="S224" i="681" s="1"/>
  <c r="V225" i="681"/>
  <c r="S225" i="681" s="1"/>
  <c r="V226" i="681"/>
  <c r="S226" i="681" s="1"/>
  <c r="V228" i="681"/>
  <c r="S228" i="681" s="1"/>
  <c r="V230" i="681"/>
  <c r="S230" i="681" s="1"/>
  <c r="V231" i="681"/>
  <c r="S231" i="681" s="1"/>
  <c r="V272" i="681"/>
  <c r="V278" i="681"/>
  <c r="V279" i="681"/>
  <c r="V280" i="681"/>
  <c r="V304" i="681"/>
  <c r="V305" i="681"/>
  <c r="V306" i="681"/>
  <c r="V307" i="681"/>
  <c r="V339" i="681"/>
  <c r="V341" i="681"/>
  <c r="V342" i="681"/>
  <c r="V343" i="681"/>
  <c r="V344" i="681"/>
  <c r="V347" i="681"/>
  <c r="V348" i="681"/>
  <c r="V349" i="681"/>
  <c r="V362" i="681"/>
  <c r="V363" i="681"/>
  <c r="V364" i="681"/>
  <c r="V365" i="681"/>
  <c r="V367" i="681"/>
  <c r="V368" i="681"/>
  <c r="V369" i="681"/>
  <c r="V371" i="681"/>
  <c r="V392" i="681"/>
  <c r="V393" i="681"/>
  <c r="V399" i="681"/>
  <c r="V400" i="681"/>
  <c r="V20" i="681"/>
  <c r="AC239" i="681" l="1"/>
  <c r="S348" i="682"/>
  <c r="R361" i="681"/>
  <c r="S361" i="681" s="1"/>
  <c r="AC361" i="682" l="1"/>
  <c r="W349" i="682" l="1"/>
  <c r="W361" i="682"/>
  <c r="S349" i="682" l="1"/>
  <c r="S361" i="682"/>
  <c r="AB339" i="681"/>
  <c r="R339" i="681"/>
  <c r="S339" i="681" s="1"/>
  <c r="AD380" i="682" l="1"/>
  <c r="AC389" i="681"/>
  <c r="AC266" i="682"/>
  <c r="AC265" i="682"/>
  <c r="AC264" i="682"/>
  <c r="AC258" i="682"/>
  <c r="AC159" i="682"/>
  <c r="AC155" i="682"/>
  <c r="AC154" i="682"/>
  <c r="AC151" i="682"/>
  <c r="AC150" i="682"/>
  <c r="AC149" i="682"/>
  <c r="AC141" i="682"/>
  <c r="AC140" i="682"/>
  <c r="AC139" i="682"/>
  <c r="AC138" i="682"/>
  <c r="AC137" i="682"/>
  <c r="AC136" i="682"/>
  <c r="AC135" i="682"/>
  <c r="AC134" i="682"/>
  <c r="AC112" i="682"/>
  <c r="AC111" i="682"/>
  <c r="AC110" i="682"/>
  <c r="AC109" i="682"/>
  <c r="AC108" i="682"/>
  <c r="AC107" i="682"/>
  <c r="AC106" i="682"/>
  <c r="AC105" i="682"/>
  <c r="AC104" i="682"/>
  <c r="AC103" i="682"/>
  <c r="AC102" i="682"/>
  <c r="AC101" i="682"/>
  <c r="AC100" i="682"/>
  <c r="AC99" i="682"/>
  <c r="AC98" i="682"/>
  <c r="AC97" i="682"/>
  <c r="AC96" i="682"/>
  <c r="AC95" i="682"/>
  <c r="AC94" i="682"/>
  <c r="AC93" i="682"/>
  <c r="AC91" i="682"/>
  <c r="AC90" i="682"/>
  <c r="AC62" i="682"/>
  <c r="AC61" i="682"/>
  <c r="AC60" i="682"/>
  <c r="AC59" i="682"/>
  <c r="AC58" i="682"/>
  <c r="AC57" i="682"/>
  <c r="AC56" i="682"/>
  <c r="AC55" i="682"/>
  <c r="AC54" i="682"/>
  <c r="AC53" i="682"/>
  <c r="AC52" i="682"/>
  <c r="AC51" i="682"/>
  <c r="AC50" i="682"/>
  <c r="AC35" i="682"/>
  <c r="AC393" i="682"/>
  <c r="AC383" i="682"/>
  <c r="AC359" i="682"/>
  <c r="AC358" i="682"/>
  <c r="AC357" i="682"/>
  <c r="AC354" i="682"/>
  <c r="AC353" i="682"/>
  <c r="AC352" i="682"/>
  <c r="AC351" i="682"/>
  <c r="AC347" i="682"/>
  <c r="AC336" i="682"/>
  <c r="AC335" i="682"/>
  <c r="AC334" i="682"/>
  <c r="AC311" i="682"/>
  <c r="AC310" i="682"/>
  <c r="AC309" i="682"/>
  <c r="AC308" i="682"/>
  <c r="AC307" i="682"/>
  <c r="AC295" i="682"/>
  <c r="AC294" i="682"/>
  <c r="AC293" i="682"/>
  <c r="AC292" i="682"/>
  <c r="AB150" i="681"/>
  <c r="AB142" i="681"/>
  <c r="AB136" i="681"/>
  <c r="AB135" i="681"/>
  <c r="AB134" i="681"/>
  <c r="AB133" i="681"/>
  <c r="AB132" i="681"/>
  <c r="AB131" i="681"/>
  <c r="AB130" i="681"/>
  <c r="AB114" i="681"/>
  <c r="AB104" i="681"/>
  <c r="AB103" i="681"/>
  <c r="AB102" i="681"/>
  <c r="AB101" i="681"/>
  <c r="AB100" i="681"/>
  <c r="AB99" i="681"/>
  <c r="AB98" i="681"/>
  <c r="AB97" i="681"/>
  <c r="AB96" i="681"/>
  <c r="AB95" i="681"/>
  <c r="AB94" i="681"/>
  <c r="AB93" i="681"/>
  <c r="AB92" i="681"/>
  <c r="AB91" i="681"/>
  <c r="AB90" i="681"/>
  <c r="AB89" i="681"/>
  <c r="AB62" i="681"/>
  <c r="AB61" i="681"/>
  <c r="AB60" i="681"/>
  <c r="AB59" i="681"/>
  <c r="AB58" i="681"/>
  <c r="AB57" i="681"/>
  <c r="AB56" i="681"/>
  <c r="AB55" i="681"/>
  <c r="AB54" i="681"/>
  <c r="AB53" i="681"/>
  <c r="AB52" i="681"/>
  <c r="AB36" i="681"/>
  <c r="AB228" i="681"/>
  <c r="AB227" i="681"/>
  <c r="AB226" i="681"/>
  <c r="AB225" i="681"/>
  <c r="AB224" i="681"/>
  <c r="AB223" i="681"/>
  <c r="AB222" i="681"/>
  <c r="AB221" i="681"/>
  <c r="AB220" i="681"/>
  <c r="AB219" i="681"/>
  <c r="AB216" i="681"/>
  <c r="AB215" i="681"/>
  <c r="AB214" i="681"/>
  <c r="AB213" i="681"/>
  <c r="AB212" i="681"/>
  <c r="AB211" i="681"/>
  <c r="AB210" i="681"/>
  <c r="AB209" i="681"/>
  <c r="AB208" i="681"/>
  <c r="AB207" i="681"/>
  <c r="AB206" i="681"/>
  <c r="AB205" i="681"/>
  <c r="AB204" i="681"/>
  <c r="AB203" i="681"/>
  <c r="AB202" i="681"/>
  <c r="AB201" i="681"/>
  <c r="AB200" i="681"/>
  <c r="AB199" i="681"/>
  <c r="AB198" i="681"/>
  <c r="AB197" i="681"/>
  <c r="AB195" i="681"/>
  <c r="AB194" i="681"/>
  <c r="AB193" i="681"/>
  <c r="AB192" i="681"/>
  <c r="AB191" i="681"/>
  <c r="AB187" i="681"/>
  <c r="AB186" i="681"/>
  <c r="AB185" i="681"/>
  <c r="AB184" i="681"/>
  <c r="AB183" i="681"/>
  <c r="AB182" i="681"/>
  <c r="AB181" i="681"/>
  <c r="AB180" i="681"/>
  <c r="AB179" i="681"/>
  <c r="AB178" i="681"/>
  <c r="AB177" i="681"/>
  <c r="AB173" i="681"/>
  <c r="AB172" i="681"/>
  <c r="AB171" i="681"/>
  <c r="AB170" i="681"/>
  <c r="AB169" i="681"/>
  <c r="AB168" i="681"/>
  <c r="AB167" i="681"/>
  <c r="AB166" i="681"/>
  <c r="AB165" i="681"/>
  <c r="AB164" i="681"/>
  <c r="AB163" i="681"/>
  <c r="AB280" i="681"/>
  <c r="AB279" i="681"/>
  <c r="AB272" i="681"/>
  <c r="AB400" i="681"/>
  <c r="AB392" i="681"/>
  <c r="AB371" i="681"/>
  <c r="AB369" i="681"/>
  <c r="AB368" i="681"/>
  <c r="AB367" i="681"/>
  <c r="AB365" i="681"/>
  <c r="AB364" i="681"/>
  <c r="AB363" i="681"/>
  <c r="AB362" i="681"/>
  <c r="AB349" i="681"/>
  <c r="AB348" i="681"/>
  <c r="AB347" i="681"/>
  <c r="AB344" i="681"/>
  <c r="AB343" i="681"/>
  <c r="AB342" i="681"/>
  <c r="AB341" i="681"/>
  <c r="AB340" i="681"/>
  <c r="AB304" i="681"/>
  <c r="R371" i="681" l="1"/>
  <c r="S371" i="681" s="1"/>
  <c r="AB146" i="681"/>
  <c r="AB145" i="681"/>
  <c r="AB129" i="681"/>
  <c r="AB51" i="681"/>
  <c r="AB141" i="681"/>
  <c r="U52" i="777" l="1"/>
  <c r="T52" i="777"/>
  <c r="T56" i="777"/>
  <c r="U56" i="777"/>
  <c r="W354" i="682" l="1"/>
  <c r="W357" i="682"/>
  <c r="W358" i="682"/>
  <c r="W359" i="682"/>
  <c r="R369" i="681"/>
  <c r="R368" i="681"/>
  <c r="R367" i="681"/>
  <c r="R365" i="681"/>
  <c r="S358" i="682" l="1"/>
  <c r="S359" i="682"/>
  <c r="S357" i="682"/>
  <c r="S367" i="681"/>
  <c r="S368" i="681"/>
  <c r="S365" i="681"/>
  <c r="S369" i="681"/>
  <c r="S354" i="682"/>
  <c r="R20" i="681" l="1"/>
  <c r="R393" i="681"/>
  <c r="W310" i="682" l="1"/>
  <c r="S310" i="682" l="1"/>
  <c r="R343" i="681"/>
  <c r="S343" i="681" s="1"/>
  <c r="W91" i="682" l="1"/>
  <c r="W90" i="682"/>
  <c r="W62" i="682"/>
  <c r="W61" i="682"/>
  <c r="W60" i="682"/>
  <c r="W59" i="682"/>
  <c r="W58" i="682"/>
  <c r="G268" i="682" l="1"/>
  <c r="W266" i="682"/>
  <c r="W57" i="682"/>
  <c r="AC282" i="681" l="1"/>
  <c r="AD268" i="682"/>
  <c r="S280" i="681"/>
  <c r="S266" i="682"/>
  <c r="Q396" i="681" l="1"/>
  <c r="O396" i="681"/>
  <c r="N396" i="681"/>
  <c r="M396" i="681"/>
  <c r="L396" i="681"/>
  <c r="K396" i="681"/>
  <c r="J396" i="681"/>
  <c r="I396" i="681"/>
  <c r="H396" i="681"/>
  <c r="G396" i="681"/>
  <c r="Q259" i="681"/>
  <c r="P259" i="681"/>
  <c r="O259" i="681"/>
  <c r="N259" i="681"/>
  <c r="M259" i="681"/>
  <c r="L259" i="681"/>
  <c r="K259" i="681"/>
  <c r="J259" i="681"/>
  <c r="I259" i="681"/>
  <c r="H259" i="681"/>
  <c r="G259" i="681"/>
  <c r="Q251" i="681"/>
  <c r="I251" i="681"/>
  <c r="H251" i="681"/>
  <c r="G251" i="681"/>
  <c r="Q403" i="682"/>
  <c r="P403" i="682"/>
  <c r="O403" i="682"/>
  <c r="N403" i="682"/>
  <c r="L403" i="682"/>
  <c r="J403" i="682"/>
  <c r="G403" i="682"/>
  <c r="G428" i="682" s="1"/>
  <c r="Q386" i="682"/>
  <c r="P386" i="682"/>
  <c r="O386" i="682"/>
  <c r="N386" i="682"/>
  <c r="L386" i="682"/>
  <c r="K386" i="682"/>
  <c r="J386" i="682"/>
  <c r="I386" i="682"/>
  <c r="G386" i="682"/>
  <c r="P396" i="681"/>
  <c r="G434" i="681" l="1"/>
  <c r="N434" i="681"/>
  <c r="O434" i="681"/>
  <c r="K434" i="681"/>
  <c r="M434" i="681"/>
  <c r="J434" i="681"/>
  <c r="L434" i="681"/>
  <c r="I434" i="681"/>
  <c r="H434" i="681"/>
  <c r="P434" i="681"/>
  <c r="Q434" i="681"/>
  <c r="AD386" i="682"/>
  <c r="AC427" i="681"/>
  <c r="AC396" i="681"/>
  <c r="AC259" i="681"/>
  <c r="AC251" i="681"/>
  <c r="M437" i="681" l="1"/>
  <c r="H435" i="681"/>
  <c r="H438" i="681"/>
  <c r="W159" i="682"/>
  <c r="R394" i="681" l="1"/>
  <c r="AC403" i="681"/>
  <c r="W223" i="682"/>
  <c r="W220" i="682"/>
  <c r="W213" i="682"/>
  <c r="W212" i="682"/>
  <c r="W203" i="682"/>
  <c r="W202" i="682"/>
  <c r="W201" i="682"/>
  <c r="W189" i="682"/>
  <c r="W188" i="682"/>
  <c r="W187" i="682"/>
  <c r="W176" i="682"/>
  <c r="W169" i="682"/>
  <c r="W168" i="682"/>
  <c r="W167" i="682"/>
  <c r="W137" i="682"/>
  <c r="W112" i="682"/>
  <c r="W111" i="682"/>
  <c r="W110" i="682"/>
  <c r="W109" i="682"/>
  <c r="W108" i="682"/>
  <c r="W107" i="682"/>
  <c r="W106" i="682"/>
  <c r="W105" i="682"/>
  <c r="W104" i="682"/>
  <c r="W103" i="682"/>
  <c r="W102" i="682"/>
  <c r="W101" i="682"/>
  <c r="W100" i="682"/>
  <c r="W99" i="682"/>
  <c r="W35" i="682"/>
  <c r="W50" i="682"/>
  <c r="W383" i="682"/>
  <c r="W353" i="682"/>
  <c r="W352" i="682"/>
  <c r="W351" i="682"/>
  <c r="W336" i="682"/>
  <c r="W335" i="682"/>
  <c r="W334" i="682"/>
  <c r="W309" i="682"/>
  <c r="W307" i="682"/>
  <c r="W264" i="682"/>
  <c r="W180" i="682"/>
  <c r="W393" i="682"/>
  <c r="W392" i="682"/>
  <c r="W391" i="682"/>
  <c r="W390" i="682"/>
  <c r="W389" i="682"/>
  <c r="W384" i="682"/>
  <c r="W347" i="682"/>
  <c r="Z347" i="682" s="1"/>
  <c r="W308" i="682"/>
  <c r="W265" i="682"/>
  <c r="W258" i="682"/>
  <c r="W222" i="682"/>
  <c r="W219" i="682"/>
  <c r="W218" i="682"/>
  <c r="W217" i="682"/>
  <c r="W216" i="682"/>
  <c r="W207" i="682"/>
  <c r="W206" i="682"/>
  <c r="W205" i="682"/>
  <c r="W204" i="682"/>
  <c r="W199" i="682"/>
  <c r="W198" i="682"/>
  <c r="W197" i="682"/>
  <c r="W196" i="682"/>
  <c r="W195" i="682"/>
  <c r="W194" i="682"/>
  <c r="W193" i="682"/>
  <c r="W192" i="682"/>
  <c r="W191" i="682"/>
  <c r="W190" i="682"/>
  <c r="W185" i="682"/>
  <c r="W184" i="682"/>
  <c r="W183" i="682"/>
  <c r="W182" i="682"/>
  <c r="W181" i="682"/>
  <c r="W178" i="682"/>
  <c r="W171" i="682"/>
  <c r="W155" i="682"/>
  <c r="W154" i="682"/>
  <c r="Z154" i="682" s="1"/>
  <c r="W151" i="682"/>
  <c r="W150" i="682"/>
  <c r="W149" i="682"/>
  <c r="W134" i="682"/>
  <c r="W97" i="682"/>
  <c r="W98" i="682"/>
  <c r="W96" i="682"/>
  <c r="R399" i="682"/>
  <c r="R393" i="682"/>
  <c r="R392" i="682"/>
  <c r="R391" i="682"/>
  <c r="R390" i="682"/>
  <c r="R384" i="682"/>
  <c r="R383" i="682"/>
  <c r="R258" i="682"/>
  <c r="S159" i="682"/>
  <c r="S141" i="682"/>
  <c r="S140" i="682"/>
  <c r="S139" i="682"/>
  <c r="S138" i="682"/>
  <c r="S136" i="682"/>
  <c r="S135" i="682"/>
  <c r="S95" i="682"/>
  <c r="S94" i="682"/>
  <c r="S93" i="682"/>
  <c r="S91" i="682"/>
  <c r="S90" i="682"/>
  <c r="S62" i="682"/>
  <c r="S61" i="682"/>
  <c r="S60" i="682"/>
  <c r="S59" i="682"/>
  <c r="S58" i="682"/>
  <c r="S57" i="682"/>
  <c r="S56" i="682"/>
  <c r="S55" i="682"/>
  <c r="S54" i="682"/>
  <c r="S53" i="682"/>
  <c r="S52" i="682"/>
  <c r="S51" i="682"/>
  <c r="R257" i="682"/>
  <c r="R256" i="682"/>
  <c r="R255" i="682"/>
  <c r="R254" i="682"/>
  <c r="R253" i="682"/>
  <c r="R252" i="682"/>
  <c r="R251" i="682"/>
  <c r="R250" i="682"/>
  <c r="R249" i="682"/>
  <c r="Q245" i="682"/>
  <c r="P245" i="682"/>
  <c r="O245" i="682"/>
  <c r="N245" i="682"/>
  <c r="L245" i="682"/>
  <c r="K245" i="682"/>
  <c r="J245" i="682"/>
  <c r="I245" i="682"/>
  <c r="G245" i="682"/>
  <c r="F245" i="682"/>
  <c r="R243" i="682"/>
  <c r="R242" i="682"/>
  <c r="R241" i="682"/>
  <c r="Q237" i="682"/>
  <c r="P237" i="682"/>
  <c r="O237" i="682"/>
  <c r="N237" i="682"/>
  <c r="L237" i="682"/>
  <c r="K237" i="682"/>
  <c r="J237" i="682"/>
  <c r="I237" i="682"/>
  <c r="F237" i="682"/>
  <c r="R235" i="682"/>
  <c r="R234" i="682"/>
  <c r="R233" i="682"/>
  <c r="R232" i="682"/>
  <c r="R231" i="682"/>
  <c r="R230" i="682"/>
  <c r="R229" i="682"/>
  <c r="Q225" i="682"/>
  <c r="Q428" i="682" s="1"/>
  <c r="P225" i="682"/>
  <c r="P428" i="682" s="1"/>
  <c r="N225" i="682"/>
  <c r="N428" i="682" s="1"/>
  <c r="L225" i="682"/>
  <c r="L428" i="682" s="1"/>
  <c r="K225" i="682"/>
  <c r="K428" i="682" s="1"/>
  <c r="J225" i="682"/>
  <c r="J428" i="682" s="1"/>
  <c r="F225" i="682"/>
  <c r="R223" i="682"/>
  <c r="R222" i="682"/>
  <c r="R221" i="682"/>
  <c r="R220" i="682"/>
  <c r="R219" i="682"/>
  <c r="R218" i="682"/>
  <c r="R217" i="682"/>
  <c r="R216" i="682"/>
  <c r="R215" i="682"/>
  <c r="R214" i="682"/>
  <c r="R213" i="682"/>
  <c r="R212" i="682"/>
  <c r="R211" i="682"/>
  <c r="R210" i="682"/>
  <c r="R209" i="682"/>
  <c r="R208" i="682"/>
  <c r="R207" i="682"/>
  <c r="R206" i="682"/>
  <c r="R205" i="682"/>
  <c r="R204" i="682"/>
  <c r="R203" i="682"/>
  <c r="R202" i="682"/>
  <c r="R201" i="682"/>
  <c r="R200" i="682"/>
  <c r="R199" i="682"/>
  <c r="R198" i="682"/>
  <c r="R197" i="682"/>
  <c r="R196" i="682"/>
  <c r="R195" i="682"/>
  <c r="O225" i="682"/>
  <c r="O428" i="682" s="1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R166" i="682"/>
  <c r="R165" i="682"/>
  <c r="R164" i="682"/>
  <c r="F161" i="682"/>
  <c r="R17" i="682"/>
  <c r="R16" i="682"/>
  <c r="R15" i="682"/>
  <c r="R14" i="682"/>
  <c r="R13" i="682"/>
  <c r="R12" i="682"/>
  <c r="R11" i="682"/>
  <c r="R10" i="682"/>
  <c r="R9" i="682"/>
  <c r="R161" i="682" l="1"/>
  <c r="AD245" i="682"/>
  <c r="AD237" i="682"/>
  <c r="AC152" i="681"/>
  <c r="S151" i="682"/>
  <c r="S150" i="682"/>
  <c r="R403" i="682"/>
  <c r="S265" i="682"/>
  <c r="S149" i="682"/>
  <c r="S106" i="682"/>
  <c r="S99" i="682"/>
  <c r="S292" i="682"/>
  <c r="S264" i="682"/>
  <c r="S391" i="682"/>
  <c r="S336" i="682"/>
  <c r="S294" i="682"/>
  <c r="R268" i="682"/>
  <c r="S351" i="682"/>
  <c r="S334" i="682"/>
  <c r="S137" i="682"/>
  <c r="S311" i="682"/>
  <c r="S97" i="682"/>
  <c r="S155" i="682"/>
  <c r="S50" i="682"/>
  <c r="S108" i="682"/>
  <c r="S101" i="682"/>
  <c r="S109" i="682"/>
  <c r="S100" i="682"/>
  <c r="S307" i="682"/>
  <c r="S110" i="682"/>
  <c r="S103" i="682"/>
  <c r="S102" i="682"/>
  <c r="S309" i="682"/>
  <c r="S111" i="682"/>
  <c r="S258" i="682"/>
  <c r="S134" i="682"/>
  <c r="S384" i="682"/>
  <c r="S35" i="682"/>
  <c r="S353" i="682"/>
  <c r="S352" i="682"/>
  <c r="S293" i="682"/>
  <c r="S154" i="682"/>
  <c r="S393" i="682"/>
  <c r="S295" i="682"/>
  <c r="S392" i="682"/>
  <c r="S308" i="682"/>
  <c r="S96" i="682"/>
  <c r="S98" i="682"/>
  <c r="S107" i="682"/>
  <c r="S399" i="682"/>
  <c r="S383" i="682"/>
  <c r="S335" i="682"/>
  <c r="S347" i="682"/>
  <c r="S112" i="682"/>
  <c r="S104" i="682"/>
  <c r="S105" i="682"/>
  <c r="R389" i="682"/>
  <c r="R396" i="682" s="1"/>
  <c r="R245" i="682"/>
  <c r="R237" i="682"/>
  <c r="R386" i="682"/>
  <c r="R225" i="682"/>
  <c r="I225" i="682"/>
  <c r="I428" i="682" s="1"/>
  <c r="R428" i="682" l="1"/>
  <c r="H430" i="682"/>
  <c r="H444" i="681" s="1"/>
  <c r="J444" i="681" s="1"/>
  <c r="AD225" i="682"/>
  <c r="S423" i="681" l="1"/>
  <c r="R400" i="681"/>
  <c r="R403" i="681" s="1"/>
  <c r="R392" i="681"/>
  <c r="S392" i="681" s="1"/>
  <c r="R364" i="681"/>
  <c r="S364" i="681" s="1"/>
  <c r="R363" i="681"/>
  <c r="S363" i="681" s="1"/>
  <c r="R362" i="681"/>
  <c r="S362" i="681" s="1"/>
  <c r="R349" i="681"/>
  <c r="S349" i="681" s="1"/>
  <c r="R348" i="681"/>
  <c r="S348" i="681" s="1"/>
  <c r="R347" i="681"/>
  <c r="S347" i="681" s="1"/>
  <c r="R344" i="681"/>
  <c r="S344" i="681" s="1"/>
  <c r="R342" i="681"/>
  <c r="S342" i="681" s="1"/>
  <c r="R341" i="681"/>
  <c r="S341" i="681" s="1"/>
  <c r="R340" i="681"/>
  <c r="S340" i="681" s="1"/>
  <c r="R307" i="681"/>
  <c r="S307" i="681" s="1"/>
  <c r="R306" i="681"/>
  <c r="R304" i="681"/>
  <c r="S279" i="681"/>
  <c r="S278" i="681"/>
  <c r="R271" i="681"/>
  <c r="R270" i="681"/>
  <c r="R269" i="681"/>
  <c r="R268" i="681"/>
  <c r="R267" i="681"/>
  <c r="R266" i="681"/>
  <c r="R265" i="681"/>
  <c r="R264" i="681"/>
  <c r="R263" i="681"/>
  <c r="R255" i="681"/>
  <c r="S114" i="681"/>
  <c r="R243" i="681"/>
  <c r="S187" i="681"/>
  <c r="S186" i="681"/>
  <c r="S184" i="681"/>
  <c r="S182" i="681"/>
  <c r="S181" i="681"/>
  <c r="S180" i="681"/>
  <c r="S179" i="681"/>
  <c r="S178" i="681"/>
  <c r="S177" i="681"/>
  <c r="S173" i="681"/>
  <c r="S172" i="681"/>
  <c r="S171" i="681"/>
  <c r="S170" i="681"/>
  <c r="S169" i="681"/>
  <c r="S168" i="681"/>
  <c r="S165" i="681"/>
  <c r="S164" i="681"/>
  <c r="S163" i="681"/>
  <c r="R160" i="681"/>
  <c r="S146" i="681"/>
  <c r="S136" i="681"/>
  <c r="S135" i="681"/>
  <c r="S134" i="681"/>
  <c r="S133" i="681"/>
  <c r="S131" i="681"/>
  <c r="S130" i="681"/>
  <c r="S104" i="681"/>
  <c r="S103" i="681"/>
  <c r="S102" i="681"/>
  <c r="S101" i="681"/>
  <c r="S100" i="681"/>
  <c r="S99" i="681"/>
  <c r="S98" i="681"/>
  <c r="S97" i="681"/>
  <c r="S96" i="681"/>
  <c r="S95" i="681"/>
  <c r="S94" i="681"/>
  <c r="S93" i="681"/>
  <c r="S92" i="681"/>
  <c r="S91" i="681"/>
  <c r="S90" i="681"/>
  <c r="S89" i="681"/>
  <c r="S62" i="681"/>
  <c r="S61" i="681"/>
  <c r="S60" i="681"/>
  <c r="S59" i="681"/>
  <c r="S58" i="681"/>
  <c r="S57" i="681"/>
  <c r="S56" i="681"/>
  <c r="S55" i="681"/>
  <c r="S54" i="681"/>
  <c r="S53" i="681"/>
  <c r="S52" i="681"/>
  <c r="S51" i="681"/>
  <c r="S36" i="681"/>
  <c r="S20" i="681"/>
  <c r="R19" i="681"/>
  <c r="R18" i="681"/>
  <c r="R17" i="681"/>
  <c r="R16" i="681"/>
  <c r="R15" i="681"/>
  <c r="R14" i="681"/>
  <c r="R13" i="681"/>
  <c r="R12" i="681"/>
  <c r="R11" i="681"/>
  <c r="S141" i="681" l="1"/>
  <c r="S145" i="681"/>
  <c r="S185" i="681"/>
  <c r="S166" i="681"/>
  <c r="S129" i="681"/>
  <c r="R251" i="681"/>
  <c r="S183" i="681"/>
  <c r="S400" i="681"/>
  <c r="S306" i="681"/>
  <c r="S304" i="681"/>
  <c r="R396" i="681"/>
  <c r="S393" i="681"/>
  <c r="R427" i="681"/>
  <c r="S132" i="681"/>
  <c r="S150" i="681"/>
  <c r="R399" i="681"/>
  <c r="R259" i="681"/>
  <c r="R305" i="681"/>
  <c r="R389" i="681" s="1"/>
  <c r="R272" i="681"/>
  <c r="R282" i="681" s="1"/>
  <c r="R239" i="681" l="1"/>
  <c r="R152" i="681"/>
  <c r="S305" i="681"/>
  <c r="S272" i="681"/>
  <c r="R434" i="681" l="1"/>
  <c r="R437" i="681" s="1"/>
  <c r="T437" i="681" s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57" i="682"/>
  <c r="R440" i="681" l="1"/>
  <c r="T440" i="681" s="1"/>
  <c r="AD161" i="682"/>
  <c r="R450" i="681" l="1"/>
  <c r="L79" i="1013"/>
  <c r="V80" i="681" l="1"/>
  <c r="S80" i="681" s="1"/>
</calcChain>
</file>

<file path=xl/sharedStrings.xml><?xml version="1.0" encoding="utf-8"?>
<sst xmlns="http://schemas.openxmlformats.org/spreadsheetml/2006/main" count="60716" uniqueCount="1690">
  <si>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</si>
  <si>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</si>
  <si>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</si>
  <si>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</si>
  <si>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</si>
  <si>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</si>
  <si>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</si>
  <si>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</si>
  <si>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</si>
  <si>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</si>
  <si>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</si>
  <si>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</si>
  <si>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</si>
  <si>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</si>
  <si>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</si>
  <si>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</si>
  <si>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</si>
  <si>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</si>
  <si>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</si>
  <si>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</si>
  <si>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</si>
  <si>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</si>
  <si>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</si>
  <si>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</si>
  <si>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</si>
  <si>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</si>
  <si>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</si>
  <si>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</si>
  <si>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</si>
  <si>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</si>
  <si>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</si>
  <si>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</si>
  <si>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</si>
  <si>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</si>
  <si>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</si>
  <si>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</si>
  <si>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</si>
  <si>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</si>
  <si>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</si>
  <si>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</si>
  <si>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</si>
  <si>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</si>
  <si>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</si>
  <si>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</si>
  <si>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</si>
  <si>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</si>
  <si>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</si>
  <si>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</si>
  <si>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</si>
  <si>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</si>
  <si>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</si>
  <si>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</si>
  <si>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</si>
  <si>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</si>
  <si>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</si>
  <si>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</si>
  <si>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</si>
  <si>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</si>
  <si>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</si>
  <si>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</si>
  <si>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</si>
  <si>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</si>
  <si>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</si>
  <si>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</si>
  <si>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</si>
  <si>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</si>
  <si>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</si>
  <si>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</si>
  <si>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</si>
  <si>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</si>
  <si>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</si>
  <si>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</si>
  <si>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</si>
  <si>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</si>
  <si>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</si>
  <si>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</si>
  <si>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</si>
  <si>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</si>
  <si>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</si>
  <si>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</si>
  <si>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</si>
  <si>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</si>
  <si>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</si>
  <si>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</si>
  <si>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</si>
  <si>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</si>
  <si>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</si>
  <si>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</si>
  <si>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</si>
  <si>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</si>
  <si>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</si>
  <si>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</si>
  <si>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</si>
  <si>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</si>
  <si>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</si>
  <si>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</si>
  <si>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</si>
  <si>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</si>
  <si>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</si>
  <si>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</si>
  <si>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</si>
  <si>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</si>
  <si>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</si>
  <si>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</si>
  <si>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</si>
  <si>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</si>
  <si>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</si>
  <si>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</si>
  <si>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</si>
  <si>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</si>
  <si>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</si>
  <si>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</si>
  <si>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</si>
  <si>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</si>
  <si>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</si>
  <si>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</si>
  <si>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</si>
  <si>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</si>
  <si>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</si>
  <si>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</si>
  <si>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</si>
  <si>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</si>
  <si>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</si>
  <si>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</si>
  <si>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</si>
  <si>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</si>
  <si>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</si>
  <si>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</si>
  <si>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</si>
  <si>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</si>
  <si>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</si>
  <si>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</si>
  <si>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</si>
  <si>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</si>
  <si>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</si>
  <si>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</si>
  <si>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</si>
  <si>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</si>
  <si>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</si>
  <si>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</si>
  <si>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</si>
  <si>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</si>
  <si>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</si>
  <si>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</si>
  <si>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</si>
  <si>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</si>
  <si>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</si>
  <si>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</si>
  <si>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</si>
  <si>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</si>
  <si>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</si>
  <si>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</si>
  <si>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</si>
  <si>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</si>
  <si>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</si>
  <si>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</si>
  <si>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</si>
  <si>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</si>
  <si>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</si>
  <si>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</si>
  <si>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</si>
  <si>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</si>
  <si>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</si>
  <si>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</si>
  <si>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</si>
  <si>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</si>
  <si>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</si>
  <si>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</si>
  <si>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</si>
  <si>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</si>
  <si>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</si>
  <si>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</si>
  <si>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</si>
  <si>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</si>
  <si>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</si>
  <si>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</si>
  <si>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</si>
  <si>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</si>
  <si>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</si>
  <si>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</si>
  <si>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</si>
  <si>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</si>
  <si>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</si>
  <si>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</si>
  <si>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</si>
  <si>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</si>
  <si>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</si>
  <si>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</si>
  <si>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</si>
  <si>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</si>
  <si>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</si>
  <si>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</si>
  <si>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</si>
  <si>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</si>
  <si>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</si>
  <si>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</si>
  <si>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</si>
  <si>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</si>
  <si>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</si>
  <si>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</si>
  <si>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</si>
  <si>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</si>
  <si>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</si>
  <si>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</si>
  <si>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</si>
  <si>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</si>
  <si>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</si>
  <si>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</si>
  <si>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</si>
  <si>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</si>
  <si>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</si>
  <si>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</si>
  <si>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</si>
  <si>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</si>
  <si>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</si>
  <si>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</si>
  <si>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</si>
  <si>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</si>
  <si>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</si>
  <si>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</si>
  <si>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</si>
  <si>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</si>
  <si>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</si>
  <si>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</si>
  <si>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</si>
  <si>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</si>
  <si>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</si>
  <si>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</si>
  <si>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</si>
  <si>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</si>
  <si>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</si>
  <si>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</si>
  <si>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</si>
  <si>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</si>
  <si>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</si>
  <si>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</si>
  <si>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</si>
  <si>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</si>
  <si>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</si>
  <si>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</si>
  <si>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</si>
  <si>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</si>
  <si>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</si>
  <si>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</si>
  <si>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</si>
  <si>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</si>
  <si>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</si>
  <si>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</si>
  <si>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</si>
  <si>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</si>
  <si>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</si>
  <si>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</si>
  <si>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</si>
  <si>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</si>
  <si>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</si>
  <si>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</si>
  <si>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</si>
  <si>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</si>
  <si>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</si>
  <si>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</si>
  <si>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</si>
  <si>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</si>
  <si>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</si>
  <si>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</si>
  <si>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</si>
  <si>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</si>
  <si>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</si>
  <si>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</si>
  <si>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</si>
  <si>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</si>
  <si>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</si>
  <si>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</si>
  <si>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</si>
  <si>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</si>
  <si>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</si>
  <si>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</si>
  <si>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</si>
  <si>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</si>
  <si>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</si>
  <si>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</si>
  <si>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</si>
  <si>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</si>
  <si>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</si>
  <si>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</si>
  <si>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</si>
  <si>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</si>
  <si>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</si>
  <si>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</si>
  <si>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</si>
  <si>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</si>
  <si>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</si>
  <si>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</si>
  <si>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</si>
  <si>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</si>
  <si>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</si>
  <si>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</si>
  <si>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</si>
  <si>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</si>
  <si>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</si>
  <si>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</si>
  <si>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</si>
  <si>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</si>
  <si>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</si>
  <si>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</si>
  <si>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</si>
  <si>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</si>
  <si>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</si>
  <si>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</si>
  <si>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</si>
  <si>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</si>
  <si>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</si>
  <si>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</si>
  <si>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</si>
  <si>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</si>
  <si>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</si>
  <si>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</si>
  <si>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</si>
  <si>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</si>
  <si>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</si>
  <si>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</si>
  <si>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</si>
  <si>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</si>
  <si>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</si>
  <si>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</si>
  <si>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</si>
  <si>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</si>
  <si>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</si>
  <si>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</si>
  <si>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</si>
  <si>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</si>
  <si>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</si>
  <si>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</si>
  <si>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</si>
  <si>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</si>
  <si>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</si>
  <si>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</si>
  <si>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</si>
  <si>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</si>
  <si>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</si>
  <si>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</si>
  <si>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</si>
  <si>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</si>
  <si>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</si>
  <si>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</si>
  <si>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</si>
  <si>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</si>
  <si>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</si>
  <si>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</si>
  <si>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</si>
  <si>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</si>
  <si>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</si>
  <si>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</si>
  <si>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</si>
  <si>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</si>
  <si>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</si>
  <si>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</si>
  <si>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</si>
  <si>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</si>
  <si>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</si>
  <si>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</si>
  <si>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</si>
  <si>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</si>
  <si>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</si>
  <si>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</si>
  <si>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</si>
  <si>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</si>
  <si>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</si>
  <si>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</si>
  <si>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</si>
  <si>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</si>
  <si>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</si>
  <si>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</si>
  <si>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</si>
  <si>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</si>
  <si>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</si>
  <si>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</si>
  <si>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</si>
  <si>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</si>
  <si>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</si>
  <si>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</si>
  <si>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</si>
  <si>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</si>
  <si>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</si>
  <si>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</si>
  <si>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</si>
  <si>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</si>
  <si>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</si>
  <si>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</si>
  <si>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</si>
  <si>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</si>
  <si>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</si>
  <si>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</si>
  <si>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</si>
  <si>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</si>
  <si>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</si>
  <si>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</si>
  <si>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</si>
  <si>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</si>
  <si>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</si>
  <si>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</si>
  <si>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</si>
  <si>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</si>
  <si>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</si>
  <si>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</si>
  <si>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</si>
  <si>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</si>
  <si>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</si>
  <si>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</si>
  <si>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</si>
  <si>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</si>
  <si>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</si>
  <si>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</si>
  <si>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</si>
  <si>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</si>
  <si>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</si>
  <si>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</si>
  <si>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</si>
  <si>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</si>
  <si>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</si>
  <si>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</si>
  <si>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</si>
  <si>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</si>
  <si>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</si>
  <si>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</si>
  <si>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</si>
  <si>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</si>
  <si>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</si>
  <si>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</si>
  <si>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</si>
  <si>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</si>
  <si>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</si>
  <si>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</si>
  <si>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</si>
  <si>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</si>
  <si>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</si>
  <si>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</si>
  <si>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</si>
  <si>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</si>
  <si>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</si>
  <si>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</si>
  <si>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</si>
  <si>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</si>
  <si>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</si>
  <si>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</si>
  <si>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</si>
  <si>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</si>
  <si>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</si>
  <si>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</si>
  <si>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</si>
  <si>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</si>
  <si>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</si>
  <si>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</si>
  <si>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</si>
  <si>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</si>
  <si>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</si>
  <si>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</si>
  <si>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</si>
  <si>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</si>
  <si>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</si>
  <si>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</si>
  <si>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</si>
  <si>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</si>
  <si>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</si>
  <si>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</si>
  <si>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</si>
  <si>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</si>
  <si>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</si>
  <si>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</si>
  <si>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</si>
  <si>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</si>
  <si>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</si>
  <si>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</si>
  <si>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</si>
  <si>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</si>
  <si>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</si>
  <si>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</si>
  <si>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</si>
  <si>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</si>
  <si>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</si>
  <si>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</si>
  <si>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</si>
  <si>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</si>
  <si>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</si>
  <si>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</si>
  <si>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</si>
  <si>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</si>
  <si>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</si>
  <si>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</si>
  <si>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</si>
  <si>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</si>
  <si>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</si>
  <si>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</si>
  <si>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</si>
  <si>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</si>
  <si>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</si>
  <si>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</si>
  <si>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</si>
  <si>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</si>
  <si>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</si>
  <si>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</si>
  <si>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</si>
  <si>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</si>
  <si>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</si>
  <si>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</si>
  <si>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</si>
  <si>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</si>
  <si>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</si>
  <si>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</si>
  <si>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</si>
  <si>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</si>
  <si>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</si>
  <si>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</si>
  <si>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</si>
  <si>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</si>
  <si>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</si>
  <si>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</si>
  <si>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</si>
  <si>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</si>
  <si>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</si>
  <si>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</si>
  <si>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</si>
  <si>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</si>
  <si>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</si>
  <si>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</si>
  <si>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</si>
  <si>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</si>
  <si>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</si>
  <si>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</si>
  <si>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</si>
  <si>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</si>
  <si>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</si>
  <si>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</si>
  <si>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</si>
  <si>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</si>
  <si>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</si>
  <si>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</si>
  <si>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</si>
  <si>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</si>
  <si>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</si>
  <si>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</si>
  <si>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</si>
  <si>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</si>
  <si>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</si>
  <si>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</si>
  <si>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</si>
  <si>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</si>
  <si>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</si>
  <si>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</si>
  <si>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</si>
  <si>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</si>
  <si>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</si>
  <si>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</si>
  <si>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</si>
  <si>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</si>
  <si>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</si>
  <si>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</si>
  <si>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</si>
  <si>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</si>
  <si>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</si>
  <si>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</si>
  <si>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</si>
  <si>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</si>
  <si>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</si>
  <si>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</si>
  <si>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</si>
  <si>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</si>
  <si>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</si>
  <si>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</si>
  <si>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</si>
  <si>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</si>
  <si>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</si>
  <si>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</si>
  <si>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</si>
  <si>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</si>
  <si>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</si>
  <si>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</si>
  <si>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</si>
  <si>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</si>
  <si>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</si>
  <si>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</si>
  <si>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</si>
  <si>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</si>
  <si>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</si>
  <si>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</si>
  <si>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</si>
  <si>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</si>
  <si>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</si>
  <si>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</si>
  <si>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</si>
  <si>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</si>
  <si>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</si>
  <si>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</si>
  <si>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</si>
  <si>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</si>
  <si>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</si>
  <si>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</si>
  <si>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</si>
  <si>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</si>
  <si>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</si>
  <si>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</si>
  <si>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</si>
  <si>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</si>
  <si>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</si>
  <si>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</si>
  <si>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</si>
  <si>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</si>
  <si>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</si>
  <si>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</si>
  <si>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</si>
  <si>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</si>
  <si>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</si>
  <si>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</si>
  <si>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</si>
  <si>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</si>
  <si>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</si>
  <si>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</si>
  <si>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</si>
  <si>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</si>
  <si>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</si>
  <si>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</si>
  <si>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</si>
  <si>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</si>
  <si>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</si>
  <si>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</si>
  <si>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</si>
  <si>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</si>
  <si>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</si>
  <si>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</si>
  <si>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</si>
  <si>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</si>
  <si>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</si>
  <si>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</si>
  <si>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</si>
  <si>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</si>
  <si>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</si>
  <si>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</si>
  <si>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</si>
  <si>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</si>
  <si>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</si>
  <si>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</si>
  <si>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</si>
  <si>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</si>
  <si>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</si>
  <si>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</si>
  <si>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</si>
  <si>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</si>
  <si>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</si>
  <si>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</si>
  <si>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</si>
  <si>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</si>
  <si>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</si>
  <si>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</si>
  <si>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</si>
  <si>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</si>
  <si>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</si>
  <si>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</si>
  <si>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</si>
  <si>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</si>
  <si>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</si>
  <si>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</si>
  <si>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</si>
  <si>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</si>
  <si>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</si>
  <si>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</si>
  <si>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</si>
  <si>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</si>
  <si>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</si>
  <si>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</si>
  <si>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</si>
  <si>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</si>
  <si>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</si>
  <si>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</si>
  <si>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</si>
  <si>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</si>
  <si>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</si>
  <si>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</si>
  <si>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</si>
  <si>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</si>
  <si>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</si>
  <si>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</si>
  <si>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</si>
  <si>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</si>
  <si>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</si>
  <si>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</si>
  <si>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</si>
  <si>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</si>
  <si>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</si>
  <si>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</si>
  <si>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</si>
  <si>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</si>
  <si>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</si>
  <si>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</si>
  <si>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</si>
  <si>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</si>
  <si>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</si>
  <si>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</si>
  <si>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</si>
  <si>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</si>
  <si>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</si>
  <si>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</si>
  <si>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</si>
  <si>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</si>
  <si>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</si>
  <si>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</si>
  <si>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</si>
  <si>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</si>
  <si>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</si>
  <si>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</si>
  <si>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</si>
  <si>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</si>
  <si>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</si>
  <si>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</si>
  <si>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</si>
  <si>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</si>
  <si>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</si>
  <si>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</si>
  <si>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</si>
  <si>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</si>
  <si>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</si>
  <si>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</si>
  <si>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</si>
  <si>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</si>
  <si>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</si>
  <si>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</si>
  <si>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</si>
  <si>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</si>
  <si>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</si>
  <si>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</si>
  <si>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</si>
  <si>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</si>
  <si>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</si>
  <si>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</si>
  <si>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</si>
  <si>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</si>
  <si>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</si>
  <si>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</si>
  <si>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</si>
  <si>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</si>
  <si>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</si>
  <si>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</si>
  <si>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</si>
  <si>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</si>
  <si>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</si>
  <si>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</si>
  <si>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</si>
  <si>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</si>
  <si>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</si>
  <si>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</si>
  <si>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</si>
  <si>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</si>
  <si>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</si>
  <si>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</si>
  <si>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</si>
  <si>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</si>
  <si>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</si>
  <si>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</si>
  <si>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</si>
  <si>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</si>
  <si>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</si>
  <si>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</si>
  <si>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</si>
  <si>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</si>
  <si>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</si>
  <si>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</si>
  <si>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</si>
  <si>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</si>
  <si>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</si>
  <si>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</si>
  <si>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</si>
  <si>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</si>
  <si>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</si>
  <si>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</si>
  <si>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</si>
  <si>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</si>
  <si>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</si>
  <si>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</si>
  <si>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</si>
  <si>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</si>
  <si>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</si>
  <si>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</si>
  <si>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</si>
  <si>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</si>
  <si>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</si>
  <si>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</si>
  <si>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</si>
  <si>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</si>
  <si>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</si>
  <si>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</si>
  <si>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</si>
  <si>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</si>
  <si>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</si>
  <si>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</si>
  <si>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</si>
  <si>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</si>
  <si>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</si>
  <si>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</si>
  <si>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</si>
  <si>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</si>
  <si>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</si>
  <si>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</si>
  <si>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</si>
  <si>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</si>
  <si>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</si>
  <si>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</si>
  <si>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</si>
  <si>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</si>
  <si>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</si>
  <si>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</si>
  <si>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</si>
  <si>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</si>
  <si>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</si>
  <si>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</si>
  <si>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</si>
  <si>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</si>
  <si>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</si>
  <si>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</si>
  <si>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</si>
  <si>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</si>
  <si>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</si>
  <si>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</si>
  <si>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</si>
  <si>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</si>
  <si>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</si>
  <si>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</si>
  <si>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</si>
  <si>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</si>
  <si>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</si>
  <si>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</si>
  <si>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</si>
  <si>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</si>
  <si>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</si>
  <si>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</si>
  <si>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</si>
  <si>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</si>
  <si>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</si>
  <si>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</si>
  <si>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</si>
  <si>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</si>
  <si>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</si>
  <si>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</si>
  <si>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</si>
  <si>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</si>
  <si>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</si>
  <si>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</si>
  <si>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</si>
  <si>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</si>
  <si>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</si>
  <si>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</si>
  <si>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</si>
  <si>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</si>
  <si>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</si>
  <si>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</si>
  <si>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</si>
  <si>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</si>
  <si>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</si>
  <si>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</si>
  <si>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</si>
  <si>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</si>
  <si>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</si>
  <si>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</si>
  <si>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</si>
  <si>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</si>
  <si>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</si>
  <si>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</si>
  <si>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</si>
  <si>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</si>
  <si>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</si>
  <si>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</si>
  <si>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</si>
  <si>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</si>
  <si>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</si>
  <si>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</si>
  <si>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</si>
  <si>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</si>
  <si>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</si>
  <si>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</si>
  <si>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</si>
  <si>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</si>
  <si>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</si>
  <si>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</si>
  <si>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</si>
  <si>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</si>
  <si>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</si>
  <si>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</si>
  <si>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</si>
  <si>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</si>
  <si>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</si>
  <si>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</si>
  <si>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</si>
  <si>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</si>
  <si>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</si>
  <si>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</si>
  <si>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</si>
  <si>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</si>
  <si>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</si>
  <si>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</si>
  <si>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</si>
  <si>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</si>
  <si>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</si>
  <si>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</si>
  <si>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</si>
  <si>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</si>
  <si>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</si>
  <si>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</si>
  <si>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</si>
  <si>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</si>
  <si>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</si>
  <si>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</si>
  <si>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</si>
  <si>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</si>
  <si>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</si>
  <si>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</si>
  <si>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</si>
  <si>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</si>
  <si>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</si>
  <si>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</si>
  <si>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</si>
  <si>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</si>
  <si>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</si>
  <si>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</si>
  <si>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</si>
  <si>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</si>
  <si>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</si>
  <si>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</si>
  <si>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</si>
  <si>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</si>
  <si>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</si>
  <si>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</si>
  <si>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</si>
  <si>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</si>
  <si>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</si>
  <si>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</si>
  <si>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</si>
  <si>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</si>
  <si>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</si>
  <si>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</si>
  <si>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</si>
  <si>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</si>
  <si>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</si>
  <si>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</si>
  <si>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</si>
  <si>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</si>
  <si>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</si>
  <si>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</si>
  <si>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</si>
  <si>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</si>
  <si>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</si>
  <si>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</si>
  <si>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</si>
  <si>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</si>
  <si>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</si>
  <si>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</si>
  <si>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</si>
  <si>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</si>
  <si>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</si>
  <si>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</si>
  <si>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</si>
  <si>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</si>
  <si>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</si>
  <si>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</si>
  <si>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</si>
  <si>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</si>
  <si>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</si>
  <si>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</si>
  <si>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</si>
  <si>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</si>
  <si>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</si>
  <si>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</si>
  <si>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</si>
  <si>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</si>
  <si>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</si>
  <si>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</si>
  <si>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</si>
  <si>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</si>
  <si>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</si>
  <si>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</si>
  <si>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</si>
  <si>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</si>
  <si>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</si>
  <si>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</si>
  <si>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</si>
  <si>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</si>
  <si>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</si>
  <si>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</si>
  <si>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</si>
  <si>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</si>
  <si>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</si>
  <si>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</si>
  <si>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</si>
  <si>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</si>
  <si>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</si>
  <si>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</si>
  <si>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</si>
  <si>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</si>
  <si>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</si>
  <si>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</si>
  <si>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</si>
  <si>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</si>
  <si>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</si>
  <si>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</si>
  <si>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</si>
  <si>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</si>
  <si>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</si>
  <si>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</si>
  <si>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</si>
  <si>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</si>
  <si>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</si>
  <si>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</si>
  <si>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</si>
  <si>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</si>
  <si>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</si>
  <si>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</si>
  <si>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</si>
  <si>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</si>
  <si>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</si>
  <si>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</si>
  <si>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</si>
  <si>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</si>
  <si>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</si>
  <si>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</si>
  <si>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</si>
  <si>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</si>
  <si>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</si>
  <si>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</si>
  <si>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</si>
  <si>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</si>
  <si>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</si>
  <si>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</si>
  <si>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</si>
  <si>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</si>
  <si>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</si>
  <si>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</si>
  <si>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</si>
  <si>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</si>
  <si>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</si>
  <si>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</si>
  <si>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</si>
  <si>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</si>
  <si>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</si>
  <si>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</si>
  <si>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</si>
  <si>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</si>
  <si>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</si>
  <si>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</si>
  <si>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</si>
  <si>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</si>
  <si>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</si>
  <si>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</si>
  <si>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</si>
  <si>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</si>
  <si>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</si>
  <si>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</si>
  <si>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</si>
  <si>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</si>
  <si>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</si>
  <si>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</si>
  <si>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</si>
  <si>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</si>
  <si>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</si>
  <si>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</si>
  <si>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</si>
  <si>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</si>
  <si>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</si>
  <si>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</si>
  <si>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</si>
  <si>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</si>
  <si>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</si>
  <si>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</si>
  <si>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</si>
  <si>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</si>
  <si>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</si>
  <si>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</si>
  <si>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</si>
  <si>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</si>
  <si>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</si>
  <si>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</si>
  <si>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</si>
  <si>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</si>
  <si>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</si>
  <si>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</si>
  <si>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</si>
  <si>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</si>
  <si>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</si>
  <si>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</si>
  <si>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</si>
  <si>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</si>
  <si>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</si>
  <si>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</si>
  <si>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</si>
  <si>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</si>
  <si>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</si>
  <si>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</si>
  <si>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</si>
  <si>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</si>
  <si>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</si>
  <si>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</si>
  <si>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</si>
  <si>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</si>
  <si>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</si>
  <si>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</si>
  <si>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</si>
  <si>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</si>
  <si>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</si>
  <si>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</si>
  <si>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</si>
  <si>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</si>
  <si>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</si>
  <si>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</si>
  <si>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</si>
  <si>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</si>
  <si>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</si>
  <si>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</si>
  <si>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</si>
  <si>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</si>
  <si>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</si>
  <si>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</si>
  <si>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</si>
  <si>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</si>
  <si>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</si>
  <si>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</si>
  <si>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</si>
  <si>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</si>
  <si>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</si>
  <si>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</si>
  <si>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</si>
  <si>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</si>
  <si>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</si>
  <si>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</si>
  <si>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</si>
  <si>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</si>
  <si>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</si>
  <si>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</si>
  <si>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</si>
  <si>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</si>
  <si>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</si>
  <si>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</si>
  <si>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</si>
  <si>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</si>
  <si>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</si>
  <si>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</si>
  <si>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</si>
  <si>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</si>
  <si>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</si>
  <si>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</si>
  <si>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</si>
  <si>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</si>
  <si>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</si>
  <si>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</si>
  <si>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</si>
  <si>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</si>
  <si>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</si>
  <si>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</si>
  <si>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</si>
  <si>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</si>
  <si>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</si>
  <si>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</si>
  <si>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</si>
  <si>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</si>
  <si>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</si>
  <si>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</si>
  <si>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</si>
  <si>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</si>
  <si>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</si>
  <si>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</si>
  <si>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</si>
  <si>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</si>
  <si>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</si>
  <si>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</si>
  <si>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</si>
  <si>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</si>
  <si>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</si>
  <si>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</si>
  <si>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</si>
  <si>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</si>
  <si>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</si>
  <si>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</si>
  <si>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</si>
  <si>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</si>
  <si>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</si>
  <si>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</si>
  <si>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</si>
  <si>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</si>
  <si>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</si>
  <si>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</si>
  <si>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</si>
  <si>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</si>
  <si>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</si>
  <si>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</si>
  <si>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</si>
  <si>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</si>
  <si>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</si>
  <si>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</si>
  <si>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</si>
  <si>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</si>
  <si>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</si>
  <si>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</si>
  <si>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</si>
  <si>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</si>
  <si>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</si>
  <si>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</si>
  <si>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</si>
  <si>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</si>
  <si>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</si>
  <si>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</si>
  <si>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</si>
  <si>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</si>
  <si>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</si>
  <si>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</si>
  <si>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</si>
  <si>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</si>
  <si>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</si>
  <si>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</si>
  <si>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</si>
  <si>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</si>
  <si>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</si>
  <si>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</si>
  <si>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</si>
  <si>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</si>
  <si>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</si>
  <si>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</si>
  <si>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</si>
  <si>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</si>
  <si>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</si>
  <si>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</si>
  <si>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</si>
  <si>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</si>
  <si>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</si>
  <si>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</si>
  <si>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</si>
  <si>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</si>
  <si>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</si>
  <si>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</si>
  <si>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</si>
  <si>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</si>
  <si>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</si>
  <si>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</si>
  <si>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</si>
  <si>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</si>
  <si>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</si>
  <si>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</si>
  <si>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</si>
  <si>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</si>
  <si>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</si>
  <si>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</si>
  <si>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</si>
  <si>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</si>
  <si>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</si>
  <si>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</si>
  <si>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</si>
  <si>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</si>
  <si>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</si>
  <si>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</si>
  <si>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</si>
  <si>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</si>
  <si>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</si>
  <si>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</si>
  <si>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</si>
  <si>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</si>
  <si>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</si>
  <si>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</si>
  <si>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</si>
  <si>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</si>
  <si>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</si>
  <si>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</si>
  <si>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</si>
  <si>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</si>
  <si>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</si>
  <si>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</si>
  <si>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</si>
  <si>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</si>
  <si>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</si>
  <si>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</si>
  <si>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</si>
  <si>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</si>
  <si>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</si>
  <si>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</si>
  <si>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</si>
  <si>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</si>
  <si>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</si>
  <si>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</si>
  <si>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</si>
  <si>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</si>
  <si>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</si>
  <si>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</si>
  <si>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</si>
  <si>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</si>
  <si>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</si>
  <si>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</si>
  <si>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</si>
  <si>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</si>
  <si>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</si>
  <si>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</si>
  <si>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</si>
  <si>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</si>
  <si>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</si>
  <si>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</si>
  <si>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</si>
  <si>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</si>
  <si>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</si>
  <si>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</si>
  <si>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</si>
  <si>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</si>
  <si>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</si>
  <si>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</si>
  <si>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</si>
  <si>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</si>
  <si>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</si>
  <si>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</si>
  <si>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</si>
  <si>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</si>
  <si>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</si>
  <si>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</si>
  <si>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</si>
  <si>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</si>
  <si>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</si>
  <si>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</si>
  <si>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</si>
  <si>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</si>
  <si>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</si>
  <si>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</si>
  <si>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</si>
  <si>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</si>
  <si>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</si>
  <si>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</si>
  <si>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</si>
  <si>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</si>
  <si>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</si>
  <si>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</si>
  <si>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</si>
  <si>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</si>
  <si>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</si>
  <si>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</si>
  <si>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</si>
  <si>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</si>
  <si>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</si>
  <si>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</si>
  <si>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</si>
  <si>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</si>
  <si>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</si>
  <si>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</si>
  <si>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</si>
  <si>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</si>
  <si>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</si>
  <si>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</si>
  <si>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</si>
  <si>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</si>
  <si>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</si>
  <si>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</si>
  <si>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</si>
  <si>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</si>
  <si>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</si>
  <si>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</si>
  <si>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</si>
  <si>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</si>
  <si>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</si>
  <si>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</si>
  <si>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</si>
  <si>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</si>
  <si>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</si>
  <si>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</si>
  <si>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</si>
  <si>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</si>
  <si>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</si>
  <si>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</si>
  <si>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</si>
  <si>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</si>
  <si>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</si>
  <si>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</si>
  <si>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</si>
  <si>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</si>
  <si>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</si>
  <si>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</si>
  <si>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</si>
  <si>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</si>
  <si>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</si>
  <si>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</si>
  <si>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</si>
  <si>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</si>
  <si>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</si>
  <si>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</si>
  <si>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</si>
  <si>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</si>
  <si>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</si>
  <si>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</si>
  <si>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</si>
  <si>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</si>
  <si>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</si>
  <si>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</si>
  <si>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</si>
  <si>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</si>
  <si>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</si>
  <si>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</si>
  <si>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</si>
  <si>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</si>
  <si>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</si>
  <si>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</si>
  <si>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</si>
  <si>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</si>
  <si>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</si>
  <si>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</si>
  <si>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</si>
  <si>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</si>
  <si>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</si>
  <si>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</si>
  <si>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</si>
  <si>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</si>
  <si>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</si>
  <si>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</si>
  <si>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</si>
  <si>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</si>
  <si>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</si>
  <si>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</si>
  <si>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</si>
  <si>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</si>
  <si>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</si>
  <si>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</si>
  <si>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</si>
  <si>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</si>
  <si>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</si>
  <si>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</si>
  <si>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</si>
  <si>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</si>
  <si>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</si>
  <si>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</si>
  <si>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</si>
  <si>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</si>
  <si>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</si>
  <si>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</si>
  <si>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</si>
  <si>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</si>
  <si>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</si>
  <si>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</si>
  <si>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</si>
  <si>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</si>
  <si>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</si>
  <si>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</si>
  <si>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</si>
  <si>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</si>
  <si>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</si>
  <si>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</si>
  <si>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</si>
  <si>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</si>
  <si>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</si>
  <si>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</si>
  <si>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</si>
  <si>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</si>
  <si>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</si>
  <si>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</si>
  <si>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</si>
  <si>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</si>
  <si>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</si>
  <si>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</si>
  <si>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</si>
  <si>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</si>
  <si>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</si>
  <si>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</si>
  <si>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</si>
  <si>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</si>
  <si>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</si>
  <si>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</si>
  <si>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</si>
  <si>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</si>
  <si>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</si>
  <si>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</si>
  <si>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</si>
  <si>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</si>
  <si>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</si>
  <si>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</si>
  <si>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</si>
  <si>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</si>
  <si>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</si>
  <si>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</si>
  <si>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</si>
  <si>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</si>
  <si>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</si>
  <si>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</si>
  <si>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</si>
  <si>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</si>
  <si>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</si>
  <si>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</si>
  <si>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</si>
  <si>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</si>
  <si>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</si>
  <si>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</si>
  <si>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</si>
  <si>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</si>
  <si>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</si>
  <si>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</si>
  <si>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</si>
  <si>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</si>
  <si>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</si>
  <si>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</si>
  <si>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</si>
  <si>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</si>
  <si>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</si>
  <si>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</si>
  <si>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</si>
  <si>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</si>
  <si>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</si>
  <si>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</si>
  <si>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</si>
  <si>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</si>
  <si>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</si>
  <si>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</si>
  <si>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</si>
  <si>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</si>
  <si>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</si>
  <si>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</si>
  <si>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</si>
  <si>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</si>
  <si>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</si>
  <si>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</si>
  <si>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</si>
  <si>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</si>
  <si>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</si>
  <si>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</si>
  <si>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</si>
  <si>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</si>
  <si>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</si>
  <si>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</si>
  <si>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</si>
  <si>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</si>
  <si>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</si>
  <si>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</si>
  <si>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</si>
  <si>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</si>
  <si>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</si>
  <si>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</si>
  <si>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FABULOUS -</t>
  </si>
  <si>
    <t>MHC COLD S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</si>
  <si>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</si>
  <si>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</si>
  <si>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</si>
  <si>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</si>
  <si>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</si>
  <si>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</si>
  <si>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</si>
  <si>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JFC FOOD -</t>
  </si>
  <si>
    <t>BERTAMBEST</t>
  </si>
  <si>
    <t>SOUTHEAST</t>
  </si>
  <si>
    <t>BOUSTEAD S</t>
  </si>
  <si>
    <t>A-T PRECIS</t>
  </si>
  <si>
    <t>MARRYBROWN</t>
  </si>
  <si>
    <t>MB BURWOOD</t>
  </si>
  <si>
    <t>MB MELBOUR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</si>
  <si>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</si>
  <si>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</si>
  <si>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</si>
  <si>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</si>
  <si>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</si>
  <si>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</si>
  <si>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</si>
  <si>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</si>
  <si>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</si>
  <si>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</si>
  <si>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</si>
  <si>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</si>
  <si>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</si>
  <si>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</si>
  <si>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</si>
  <si>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</si>
  <si>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</si>
  <si>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</si>
  <si>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</si>
  <si>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</si>
  <si>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</si>
  <si>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</si>
  <si>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</si>
  <si>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</si>
  <si>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</si>
  <si>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</si>
  <si>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</si>
  <si>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</si>
  <si>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</si>
  <si>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</si>
  <si>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</si>
  <si>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</si>
  <si>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</si>
  <si>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</si>
  <si>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</si>
  <si>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</si>
  <si>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</si>
  <si>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</si>
  <si>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</si>
  <si>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</si>
  <si>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</si>
  <si>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</si>
  <si>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</si>
  <si>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</si>
  <si>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</si>
  <si>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TF-I - MKR</t>
  </si>
  <si>
    <t>TFI - AEMU</t>
  </si>
  <si>
    <t>GLOBAL (OP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</si>
  <si>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</si>
  <si>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</si>
  <si>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</si>
  <si>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</si>
  <si>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</si>
  <si>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</si>
  <si>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</si>
  <si>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</si>
  <si>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</si>
  <si>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</si>
  <si>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</si>
  <si>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</si>
  <si>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</si>
  <si>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</si>
  <si>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BERJAYA OK</t>
  </si>
  <si>
    <t>Kooka Paper Manufacturing Sdn Bhd</t>
  </si>
  <si>
    <t>Rinoca Sdn Bhd</t>
  </si>
  <si>
    <t>Gemilang Coachwork Sdn Bhd - SFi 2</t>
  </si>
  <si>
    <t>Kooka Paper Manufacturing Sdn Bhd (1)</t>
  </si>
  <si>
    <t>Kooka Paper Manufacturing Sdn Bhd (2)</t>
  </si>
  <si>
    <t>Vivendi Asset Sdn Bhd</t>
  </si>
  <si>
    <t xml:space="preserve">  Repayment</t>
  </si>
  <si>
    <t>YBS International Berhad</t>
  </si>
  <si>
    <t>Enviros Survey &amp; Consultancy Sdn Bhd - RCi</t>
  </si>
  <si>
    <t>Enviros Survey &amp; Consultancy Sdn Bhd - SFi</t>
  </si>
  <si>
    <t>OM Materials (Sarawak) Sdn Bhd - RCi</t>
  </si>
  <si>
    <t>DUTA MARIN</t>
  </si>
  <si>
    <t>ENVIROS SU</t>
  </si>
  <si>
    <t>AGRO 19 BH</t>
  </si>
  <si>
    <t>HERNAN - R</t>
  </si>
  <si>
    <t>AMC CINCAR</t>
  </si>
  <si>
    <t>SB Goals Berhad</t>
  </si>
  <si>
    <t>MTC Engineering Sdn Bhd TFi-1</t>
  </si>
  <si>
    <t>MTC Engineering Sdn Bhd TFi-2</t>
  </si>
  <si>
    <t>Kennwu Manufacturing (M) Sdn Bhd - TFi (R&amp;R)</t>
  </si>
  <si>
    <t>Contract Financing Domestic - i Facility</t>
  </si>
  <si>
    <t>Hasilwan (M) Berhad</t>
  </si>
  <si>
    <t>Total Contract Financing Domestic-i Facility</t>
  </si>
  <si>
    <t>MTC Engineering Sdn Bhd - TFi-1</t>
  </si>
  <si>
    <t>MTC Engineering Sdn Bhd - TFi-2</t>
  </si>
  <si>
    <t>Thai Aroi Rice Vermicelli</t>
  </si>
  <si>
    <t>Vivendi Asset Sdn Bhd SFi - 2</t>
  </si>
  <si>
    <t>PING PETRO</t>
  </si>
  <si>
    <t>TRENERGY -</t>
  </si>
  <si>
    <t>THAI AROI</t>
  </si>
  <si>
    <t>CONFAST MO</t>
  </si>
  <si>
    <t>Enapak Packaging Sdn Bhd</t>
  </si>
  <si>
    <t>Evergreen Fibreboard Berhad - SFi</t>
  </si>
  <si>
    <t>Gemilang Coachwork Sdn Bhd - SFi 3</t>
  </si>
  <si>
    <t>GEMILANG C</t>
  </si>
  <si>
    <t>BIFORST 2</t>
  </si>
  <si>
    <t>KENNWU - T</t>
  </si>
  <si>
    <t>2026</t>
  </si>
  <si>
    <t>KENNWU MANUFACTURING (M) SDN. BHD.</t>
  </si>
  <si>
    <t>TERAS (TF-I)</t>
  </si>
  <si>
    <t>Global Tower Corporation Pty Ltd 3</t>
  </si>
  <si>
    <t>Agro 19 Berhad 4</t>
  </si>
  <si>
    <t>SMH RAIL 0</t>
  </si>
  <si>
    <t>KENNWU - S</t>
  </si>
  <si>
    <t>Cost Outstanding (MYR) for Islamic Financing as at 31st July 2026</t>
  </si>
  <si>
    <t>Profit Outstanding (MYR) for Islamic Financing as at 31st July 2026</t>
  </si>
  <si>
    <t>Adventa Berhad</t>
  </si>
  <si>
    <t>Amortisation in July 2026</t>
  </si>
  <si>
    <t>Agro 19 Berhad - RCi</t>
  </si>
  <si>
    <t>Bahru Stainless Sdn Bhd 1</t>
  </si>
  <si>
    <t>Bahru Stainless Sdn Bhd 2</t>
  </si>
  <si>
    <t>EXIM Bank of Malaysia                                    Customer Balances in Local Currency                                    Time 16:52:33     Date  31.07.2026</t>
  </si>
  <si>
    <t>Carryforwd Perio 01 - 07 2026 Reporting Period 07 - 07 2026</t>
  </si>
  <si>
    <t>Exim Production              Customer Balances in Local Currency              Time 16:52:33     Date  31.07.2026</t>
  </si>
  <si>
    <t>EXIM Islamic Banking                                     Customer Balances in Local Currency                                    Time 11:19:07     Date  31.07.2026</t>
  </si>
  <si>
    <t>EXIM Islamic Banking            Customer Balances in Local Currency           Time 11:19:07     Date  31.07.2026</t>
  </si>
  <si>
    <t>EXIM Bank of Malaysia                                    Customer Balances in Local Currency                                    Time 09:03:14     Date  03.08.2026</t>
  </si>
  <si>
    <t>Carryforwd Perio 01 - 06 2026 Reporting Period 07 - 07 2026</t>
  </si>
  <si>
    <t>Exim Production              Customer Balances in Local Currency              Time 09:03:14     Date  03.08.2026</t>
  </si>
  <si>
    <t>EXIM Bank of Malaysia                                    Customer Balances in Local Currency                                    Time 09:08:29     Date  03.08.2026</t>
  </si>
  <si>
    <t>Exim Production              Customer Balances in Local Currency              Time 09:08:29     Date  03.08.2026</t>
  </si>
  <si>
    <t>EXIM Bank of Malaysia                                    Customer Balances in Local Currency                                    Time 09:11:40     Date  03.08.2026</t>
  </si>
  <si>
    <t>Exim Production              Customer Balances in Local Currency              Time 09:11:40     Date  03.08.2026</t>
  </si>
  <si>
    <t>EXIM Bank of Malaysia                                    Customer Balances in Local Currency                                    Time 09:12:42     Date  03.08.2026</t>
  </si>
  <si>
    <t>Exim Production              Customer Balances in Local Currency              Time 09:12:42     Date  03.08.2026</t>
  </si>
  <si>
    <t>EXIM Bank of Malaysia                                    Customer Balances in Local Currency                                    Time 09:13:29     Date  03.08.2026</t>
  </si>
  <si>
    <t>Exim Production              Customer Balances in Local Currency              Time 09:13:29     Date  03.08.2026</t>
  </si>
  <si>
    <t>GLIDE TECH</t>
  </si>
  <si>
    <t>SAGE PROMA</t>
  </si>
  <si>
    <t>ACE CHAMPI</t>
  </si>
  <si>
    <t>MTC - TFI-</t>
  </si>
  <si>
    <t>EXIM Islamic Banking                                     Customer Balances in Local Currency                                    Time 09:31:08     Date  03.08.2026</t>
  </si>
  <si>
    <t>EXIM Islamic Banking            Customer Balances in Local Currency           Time 09:31:08     Date  03.08.2026</t>
  </si>
  <si>
    <t>EXIM Islamic Banking                                     Customer Balances in Local Currency                                    Time 09:28:39     Date  03.08.2026</t>
  </si>
  <si>
    <t>KLITZ VIBR</t>
  </si>
  <si>
    <t>THEAM LEON</t>
  </si>
  <si>
    <t>Exim Production              Customer Balances in Local Currency              Time 09:28:39     Date  03.08.2026</t>
  </si>
  <si>
    <t>EXIM Islamic Banking                                     Customer Balances in Local Currency                                    Time 09:31:47     Date  03.08.2026</t>
  </si>
  <si>
    <t>EXIM Islamic Banking            Customer Balances in Local Currency           Time 09:31:47     Date  03.08.2026</t>
  </si>
  <si>
    <t>Customer Balances as at July 2026</t>
  </si>
  <si>
    <t>EXIM Islamic Banking                                     Customer Balances in Local Currency                                    Time 21:51:23     Date  03.08.2026</t>
  </si>
  <si>
    <t>EXIM Islamic Banking            Customer Balances in Local Currency           Time 21:51:23     Date  03.08.2026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</si>
</sst>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19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36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3" fontId="72" fillId="37" borderId="0" xfId="0" applyNumberFormat="1" applyFont="1" applyFill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4" fontId="70" fillId="37" borderId="13" xfId="0" applyNumberFormat="1" applyFont="1" applyFill="1" applyBorder="1" applyAlignment="1">
      <alignment vertical="center"/>
    </xf>
    <xf numFmtId="4" fontId="70" fillId="0" borderId="22" xfId="0" applyNumberFormat="1" applyFont="1" applyBorder="1" applyAlignment="1">
      <alignment vertical="center"/>
    </xf>
    <xf numFmtId="164" fontId="112" fillId="0" borderId="30" xfId="50" applyFont="1" applyFill="1" applyBorder="1" applyAlignment="1">
      <alignment horizontal="right" vertical="top"/>
    </xf>
    <xf numFmtId="164" fontId="72" fillId="37" borderId="0" xfId="1" quotePrefix="1" applyFont="1" applyFill="1" applyBorder="1" applyAlignment="1">
      <alignment horizontal="right" vertical="center"/>
    </xf>
    <xf numFmtId="164" fontId="72" fillId="37" borderId="0" xfId="1" applyFont="1" applyFill="1" applyBorder="1" applyAlignment="1">
      <alignment horizontal="right" vertical="center"/>
    </xf>
    <xf numFmtId="169" fontId="1" fillId="53" borderId="31" xfId="0" applyNumberFormat="1" applyFont="1" applyFill="1" applyBorder="1" applyAlignment="1">
      <alignment vertical="center"/>
    </xf>
    <xf numFmtId="37" fontId="90" fillId="37" borderId="0" xfId="0" applyNumberFormat="1" applyFont="1" applyFill="1" applyAlignment="1">
      <alignment horizontal="right" vertical="center"/>
    </xf>
    <xf numFmtId="4" fontId="69" fillId="37" borderId="31" xfId="0" applyNumberFormat="1" applyFont="1" applyFill="1" applyBorder="1" applyAlignment="1">
      <alignment vertical="center"/>
    </xf>
    <xf numFmtId="0" fontId="71" fillId="0" borderId="38" xfId="0" applyFont="1" applyBorder="1" applyAlignment="1">
      <alignment horizontal="left" vertical="center"/>
    </xf>
    <xf numFmtId="164" fontId="71" fillId="37" borderId="0" xfId="1" quotePrefix="1" applyFont="1" applyFill="1" applyBorder="1" applyAlignment="1">
      <alignment vertical="center"/>
    </xf>
    <xf numFmtId="164" fontId="71" fillId="37" borderId="0" xfId="1" applyFont="1" applyFill="1" applyAlignment="1">
      <alignment vertical="center"/>
    </xf>
    <xf numFmtId="164" fontId="71" fillId="37" borderId="0" xfId="1" applyFont="1" applyFill="1" applyBorder="1" applyAlignment="1">
      <alignment horizontal="right" vertical="center"/>
    </xf>
    <xf numFmtId="0" fontId="71" fillId="37" borderId="0" xfId="0" applyFont="1" applyFill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Alignment="1">
      <alignment horizontal="left" vertical="center"/>
    </xf>
    <xf numFmtId="4" fontId="69" fillId="0" borderId="31" xfId="0" applyNumberFormat="1" applyFont="1" applyBorder="1" applyAlignment="1">
      <alignment vertical="center"/>
    </xf>
    <xf numFmtId="164" fontId="70" fillId="61" borderId="0" xfId="1" applyFont="1" applyFill="1" applyBorder="1" applyAlignment="1">
      <alignment vertical="center"/>
    </xf>
    <xf numFmtId="169" fontId="1" fillId="53" borderId="31" xfId="0" applyNumberFormat="1" applyFont="1" applyFill="1" applyBorder="1"/>
    <xf numFmtId="43" fontId="71" fillId="0" borderId="30" xfId="1" applyNumberFormat="1" applyFont="1" applyFill="1" applyBorder="1" applyAlignment="1">
      <alignment vertical="center"/>
    </xf>
    <xf numFmtId="0" fontId="71" fillId="37" borderId="29" xfId="0" applyFont="1" applyFill="1" applyBorder="1" applyAlignment="1">
      <alignment vertical="center"/>
    </xf>
    <xf numFmtId="4" fontId="76" fillId="0" borderId="17" xfId="0" applyNumberFormat="1" applyFont="1" applyBorder="1" applyAlignment="1">
      <alignment vertical="center"/>
    </xf>
    <xf numFmtId="0" fontId="92" fillId="36" borderId="0" xfId="0" applyFont="1" applyFill="1" applyAlignment="1">
      <alignment horizontal="center"/>
    </xf>
    <xf numFmtId="0" fontId="92" fillId="36" borderId="0" xfId="0" applyFont="1" applyFill="1"/>
    <xf numFmtId="4" fontId="92" fillId="36" borderId="0" xfId="0" applyNumberFormat="1" applyFont="1" applyFill="1"/>
    <xf numFmtId="0" fontId="92" fillId="55" borderId="31" xfId="0" applyFont="1" applyFill="1" applyBorder="1"/>
    <xf numFmtId="0" fontId="92" fillId="55" borderId="31" xfId="0" applyFont="1" applyFill="1" applyBorder="1" applyAlignment="1">
      <alignment wrapText="1"/>
    </xf>
    <xf numFmtId="0" fontId="92" fillId="55" borderId="30" xfId="0" applyFont="1" applyFill="1" applyBorder="1" applyAlignment="1">
      <alignment wrapText="1"/>
    </xf>
    <xf numFmtId="43" fontId="92" fillId="55" borderId="52" xfId="43" applyFont="1" applyFill="1" applyBorder="1" applyAlignment="1">
      <alignment wrapText="1"/>
    </xf>
    <xf numFmtId="43" fontId="92" fillId="55" borderId="58" xfId="43" applyFont="1" applyFill="1" applyBorder="1" applyAlignment="1">
      <alignment horizontal="center" wrapText="1"/>
    </xf>
    <xf numFmtId="43" fontId="92" fillId="55" borderId="58" xfId="43" applyFont="1" applyFill="1" applyBorder="1" applyAlignment="1">
      <alignment wrapText="1"/>
    </xf>
    <xf numFmtId="0" fontId="92" fillId="55" borderId="46" xfId="0" applyFont="1" applyFill="1" applyBorder="1" applyAlignment="1">
      <alignment wrapText="1"/>
    </xf>
    <xf numFmtId="164" fontId="92" fillId="55" borderId="53" xfId="43" applyNumberFormat="1" applyFont="1" applyFill="1" applyBorder="1" applyAlignment="1">
      <alignment wrapText="1"/>
    </xf>
    <xf numFmtId="4" fontId="76" fillId="37" borderId="22" xfId="0" applyNumberFormat="1" applyFont="1" applyFill="1" applyBorder="1" applyAlignment="1">
      <alignment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4" xfId="0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0" fontId="69" fillId="37" borderId="44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94" fillId="37" borderId="0" xfId="0" applyFont="1" applyFill="1" applyAlignment="1">
      <alignment horizontal="center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37" fontId="90" fillId="37" borderId="67" xfId="0" applyNumberFormat="1" applyFont="1" applyFill="1" applyBorder="1" applyAlignment="1">
      <alignment horizontal="right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8F8F8"/>
      <color rgb="FFCCECFF"/>
      <color rgb="FFFFFFCC"/>
      <color rgb="FF99FFCC"/>
      <color rgb="FFFFCCFF"/>
      <color rgb="FF00FFFF"/>
      <color rgb="FFF6D6D6"/>
      <color rgb="FFCCFFFF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customXml" Target="../customXml/item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theme" Target="theme/theme1.xml"/><Relationship Id="rId203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externalLink" Target="externalLinks/externalLink3.xml"/><Relationship Id="rId202" Type="http://schemas.openxmlformats.org/officeDocument/2006/relationships/calcChain" Target="calcChain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8" name="Object 2" hidden="1">
              <a:extLst>
                <a:ext uri="{63B3BB69-23CF-44E3-9099-C40C66FF867C}">
                  <a14:compatExt spid="_x0000_s331778"/>
                </a:ext>
                <a:ext uri="{FF2B5EF4-FFF2-40B4-BE49-F238E27FC236}">
                  <a16:creationId xmlns:a16="http://schemas.microsoft.com/office/drawing/2014/main" id="{00000000-0008-0000-0300-000002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56</xdr:row>
      <xdr:rowOff>44434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60B82-1C90-6E50-E54C-CC787433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Microsoft/Windows/INetCache/Content.Outlook/ESHJ6C5O/0726%20EXIM%20-%20Interest%20on%20Impaired%20Accounts(EXIM%202026).xlsx" TargetMode="External"/><Relationship Id="rId2" Type="http://schemas.openxmlformats.org/officeDocument/2006/relationships/externalLinkPath" Target="file:///C:\Users\eidil\AppData\Local\Microsoft\Windows\INetCache\Content.Outlook\ESHJ6C5O\0726%20EXIM%20-%20Interest%20on%20Impaired%20Accounts(EXIM%202026).xlsx" TargetMode="External"/><Relationship Id="rId1" Type="http://schemas.openxmlformats.org/officeDocument/2006/relationships/externalLinkPath" Target="/Users/eidil/AppData/Local/Microsoft/Windows/INetCache/Content.Outlook/ESHJ6C5O/0726%20EXIM%20-%20Interest%20on%20Impaired%20Accounts(EXIM%202026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7.%20Modification%20loss%20July%202026%20v2.xlsx" TargetMode="External"/><Relationship Id="rId2" Type="http://schemas.openxmlformats.org/officeDocument/2006/relationships/externalLinkPath" Target="file:///C:\Users\eidil\Downloads\07.%20Modification%20loss%20July%202026%20v2.xlsx" TargetMode="External"/><Relationship Id="rId1" Type="http://schemas.openxmlformats.org/officeDocument/2006/relationships/externalLinkPath" Target="/Users/eidil/Downloads/07.%20Modification%20loss%20July%2020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June26"/>
      <sheetName val="Dec25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/>
      <sheetData sheetId="1"/>
      <sheetData sheetId="2"/>
      <sheetData sheetId="3"/>
      <sheetData sheetId="4"/>
      <sheetData sheetId="5">
        <row r="6">
          <cell r="Q6">
            <v>208652.84968688156</v>
          </cell>
          <cell r="AI6">
            <v>9795346.7852507886</v>
          </cell>
        </row>
        <row r="7">
          <cell r="Q7">
            <v>134687.49159481516</v>
          </cell>
          <cell r="AI7">
            <v>8440815.0841488317</v>
          </cell>
        </row>
        <row r="8">
          <cell r="AI8">
            <v>18236161.869399622</v>
          </cell>
        </row>
        <row r="11">
          <cell r="Q11">
            <v>4599.5000862750003</v>
          </cell>
          <cell r="AI11">
            <v>91023.312075691705</v>
          </cell>
        </row>
        <row r="12">
          <cell r="Q12">
            <v>266755.81727160007</v>
          </cell>
          <cell r="AI12">
            <v>2460583.374438819</v>
          </cell>
        </row>
        <row r="13">
          <cell r="Q13">
            <v>11315.726756852779</v>
          </cell>
          <cell r="AI13">
            <v>42037.683364600001</v>
          </cell>
        </row>
        <row r="14">
          <cell r="Q14">
            <v>14983.836666666666</v>
          </cell>
          <cell r="AI14">
            <v>14983.836666666666</v>
          </cell>
        </row>
        <row r="15">
          <cell r="Q15">
            <v>297654.88078139449</v>
          </cell>
          <cell r="AI15">
            <v>2608628.2065457772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ification loss July"/>
      <sheetName val="JV"/>
      <sheetName val="JV forex (reversal)"/>
      <sheetName val="JV forex (permanent)"/>
      <sheetName val="Sheet1 (3)"/>
      <sheetName val="Sheet1 (4)"/>
      <sheetName val="Detail1"/>
      <sheetName val="MirValve adj"/>
      <sheetName val="Sheet1"/>
      <sheetName val="Sheet1 (2)"/>
    </sheetNames>
    <sheetDataSet>
      <sheetData sheetId="0"/>
      <sheetData sheetId="1">
        <row r="47">
          <cell r="F47">
            <v>2618.11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57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57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3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3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3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3.4" thickBot="1" x14ac:dyDescent="0.35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3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" thickBot="1" x14ac:dyDescent="0.35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" thickBot="1" x14ac:dyDescent="0.35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" thickBot="1" x14ac:dyDescent="0.35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3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" thickBot="1" x14ac:dyDescent="0.35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3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" thickBot="1" x14ac:dyDescent="0.35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" thickBot="1" x14ac:dyDescent="0.35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" thickBot="1" x14ac:dyDescent="0.35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3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3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" thickBot="1" x14ac:dyDescent="0.35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" thickBot="1" x14ac:dyDescent="0.35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" thickBot="1" x14ac:dyDescent="0.35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" thickBot="1" x14ac:dyDescent="0.35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3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3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" thickBot="1" x14ac:dyDescent="0.35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3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" thickBot="1" x14ac:dyDescent="0.35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" thickBot="1" x14ac:dyDescent="0.35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" thickBot="1" x14ac:dyDescent="0.35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3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" thickBot="1" x14ac:dyDescent="0.35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" thickBot="1" x14ac:dyDescent="0.35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3.4" thickBot="1" x14ac:dyDescent="0.35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" thickBot="1" x14ac:dyDescent="0.35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" thickBot="1" x14ac:dyDescent="0.35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" thickBot="1" x14ac:dyDescent="0.35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3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3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3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3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3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3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3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3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3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3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3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3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64"/>
  <sheetViews>
    <sheetView zoomScaleNormal="100" workbookViewId="0">
      <pane xSplit="3" ySplit="7" topLeftCell="D309" activePane="bottomRight" state="frozen"/>
      <selection activeCell="R404" sqref="R404"/>
      <selection pane="topRight" activeCell="R404" sqref="R404"/>
      <selection pane="bottomLeft" activeCell="R404" sqref="R404"/>
      <selection pane="bottomRight" activeCell="C318" sqref="C318"/>
    </sheetView>
  </sheetViews>
  <sheetFormatPr defaultColWidth="0" defaultRowHeight="15" customHeight="1" x14ac:dyDescent="0.3"/>
  <cols>
    <col min="1" max="1" width="4.3320312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0" hidden="1" customWidth="1"/>
    <col min="20" max="20" width="16.6640625" style="328" hidden="1" customWidth="1"/>
    <col min="21" max="21" width="7.33203125" style="330" hidden="1" customWidth="1"/>
    <col min="22" max="22" width="23.5546875" style="330" hidden="1" customWidth="1"/>
    <col min="23" max="23" width="12.109375" style="330" hidden="1" customWidth="1"/>
    <col min="24" max="24" width="10.6640625" style="330" hidden="1" customWidth="1"/>
    <col min="25" max="27" width="7.33203125" style="330" hidden="1" customWidth="1"/>
    <col min="28" max="28" width="11.6640625" style="330" hidden="1" customWidth="1"/>
    <col min="29" max="29" width="11.33203125" style="330" hidden="1" customWidth="1"/>
    <col min="30" max="33" width="7.33203125" style="330" hidden="1" customWidth="1"/>
    <col min="34" max="44" width="7.33203125" style="545" hidden="1" customWidth="1"/>
    <col min="45" max="47" width="0.33203125" style="545" hidden="1" customWidth="1"/>
    <col min="48" max="58" width="0.33203125" style="544" hidden="1" customWidth="1"/>
    <col min="59" max="254" width="0.33203125" style="550" hidden="1" customWidth="1"/>
    <col min="255" max="16384" width="0.33203125" style="551" hidden="1"/>
  </cols>
  <sheetData>
    <row r="1" spans="1:255" s="519" customFormat="1" ht="15" customHeight="1" x14ac:dyDescent="0.3">
      <c r="A1" s="984" t="s">
        <v>1652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859"/>
      <c r="T1" s="328"/>
      <c r="U1" s="515" t="s">
        <v>0</v>
      </c>
      <c r="V1" s="516">
        <v>4.0810000000000004</v>
      </c>
      <c r="W1" s="515" t="s">
        <v>1</v>
      </c>
      <c r="X1" s="517">
        <v>4.7016999999999998</v>
      </c>
      <c r="Y1" s="515" t="s">
        <v>2</v>
      </c>
      <c r="Z1" s="516">
        <v>3.1854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984"/>
      <c r="B2" s="984"/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859"/>
      <c r="T2" s="328"/>
      <c r="U2" s="515" t="s">
        <v>3</v>
      </c>
      <c r="V2" s="517">
        <v>5.4923999999999999</v>
      </c>
      <c r="W2" s="515" t="s">
        <v>4</v>
      </c>
      <c r="X2" s="517">
        <v>2.8734000000000002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984"/>
      <c r="B3" s="984"/>
      <c r="C3" s="984"/>
      <c r="D3" s="984"/>
      <c r="E3" s="984"/>
      <c r="F3" s="984"/>
      <c r="G3" s="984"/>
      <c r="H3" s="984"/>
      <c r="I3" s="984"/>
      <c r="J3" s="984"/>
      <c r="K3" s="984"/>
      <c r="L3" s="984"/>
      <c r="M3" s="984"/>
      <c r="N3" s="984"/>
      <c r="O3" s="984"/>
      <c r="P3" s="984"/>
      <c r="Q3" s="984"/>
      <c r="R3" s="984"/>
      <c r="S3" s="859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59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59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985" t="s">
        <v>5</v>
      </c>
      <c r="B6" s="987" t="s">
        <v>6</v>
      </c>
      <c r="C6" s="979" t="s">
        <v>7</v>
      </c>
      <c r="D6" s="979" t="s">
        <v>8</v>
      </c>
      <c r="E6" s="989" t="s">
        <v>9</v>
      </c>
      <c r="F6" s="977"/>
      <c r="G6" s="979" t="s">
        <v>1438</v>
      </c>
      <c r="H6" s="989" t="s">
        <v>11</v>
      </c>
      <c r="I6" s="979" t="s">
        <v>12</v>
      </c>
      <c r="J6" s="979" t="s">
        <v>13</v>
      </c>
      <c r="K6" s="318" t="s">
        <v>14</v>
      </c>
      <c r="L6" s="989" t="s">
        <v>15</v>
      </c>
      <c r="M6" s="979" t="s">
        <v>16</v>
      </c>
      <c r="N6" s="318" t="s">
        <v>17</v>
      </c>
      <c r="O6" s="979" t="s">
        <v>12</v>
      </c>
      <c r="P6" s="979" t="s">
        <v>18</v>
      </c>
      <c r="Q6" s="318" t="s">
        <v>19</v>
      </c>
      <c r="R6" s="982" t="s">
        <v>1439</v>
      </c>
      <c r="S6" s="991"/>
      <c r="T6" s="992" t="s">
        <v>20</v>
      </c>
      <c r="U6" s="330"/>
      <c r="V6" s="994" t="s">
        <v>21</v>
      </c>
      <c r="W6" s="990"/>
      <c r="X6" s="990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986"/>
      <c r="B7" s="988"/>
      <c r="C7" s="981"/>
      <c r="D7" s="980"/>
      <c r="E7" s="981"/>
      <c r="F7" s="978"/>
      <c r="G7" s="980"/>
      <c r="H7" s="981"/>
      <c r="I7" s="981"/>
      <c r="J7" s="981"/>
      <c r="K7" s="322" t="s">
        <v>17</v>
      </c>
      <c r="L7" s="981"/>
      <c r="M7" s="981"/>
      <c r="N7" s="322" t="s">
        <v>22</v>
      </c>
      <c r="O7" s="981"/>
      <c r="P7" s="981"/>
      <c r="Q7" s="322" t="s">
        <v>17</v>
      </c>
      <c r="R7" s="983"/>
      <c r="S7" s="991"/>
      <c r="T7" s="993"/>
      <c r="U7" s="521"/>
      <c r="V7" s="995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996" t="s">
        <v>23</v>
      </c>
      <c r="C8" s="996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0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0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0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0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44" si="0">G12+H12+J12+K12+I12-M12-O12-P12-Q12-N12</f>
        <v>8.440110832452774E-9</v>
      </c>
      <c r="S12" s="860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0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0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0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0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0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0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0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0">
        <f t="shared" ref="S20:S128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0">
        <f t="shared" si="1"/>
        <v>-1.7462298274040222E-10</v>
      </c>
      <c r="T21" s="328"/>
      <c r="U21" s="329" t="str">
        <f>D21</f>
        <v>MYR</v>
      </c>
      <c r="V21" s="329">
        <f t="shared" ref="V21:V51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1568</v>
      </c>
      <c r="C22" s="361">
        <v>501285</v>
      </c>
      <c r="D22" s="451" t="s">
        <v>26</v>
      </c>
      <c r="E22" s="679"/>
      <c r="F22" s="363"/>
      <c r="G22" s="364">
        <v>4579063.43</v>
      </c>
      <c r="H22" s="369">
        <v>1237439.1000000001</v>
      </c>
      <c r="I22" s="366"/>
      <c r="J22" s="366"/>
      <c r="K22" s="368"/>
      <c r="L22" s="368"/>
      <c r="M22" s="368">
        <v>965682.83</v>
      </c>
      <c r="N22" s="368"/>
      <c r="O22" s="369"/>
      <c r="P22" s="366"/>
      <c r="Q22" s="368"/>
      <c r="R22" s="556">
        <f t="shared" si="0"/>
        <v>4850819.6999999993</v>
      </c>
      <c r="S22" s="860">
        <f t="shared" si="1"/>
        <v>0</v>
      </c>
      <c r="T22" s="328">
        <v>4850819.6999999993</v>
      </c>
      <c r="U22" s="329" t="str">
        <f>D22</f>
        <v>MYR</v>
      </c>
      <c r="V22" s="329">
        <f t="shared" si="2"/>
        <v>4850819.6999999993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9976471.2899999991</v>
      </c>
      <c r="H23" s="364"/>
      <c r="I23" s="366"/>
      <c r="J23" s="366"/>
      <c r="K23" s="368"/>
      <c r="L23" s="368"/>
      <c r="M23" s="367">
        <v>4092610.84</v>
      </c>
      <c r="N23" s="368"/>
      <c r="O23" s="369"/>
      <c r="P23" s="366"/>
      <c r="Q23" s="368"/>
      <c r="R23" s="556">
        <f t="shared" si="0"/>
        <v>5883860.4499999993</v>
      </c>
      <c r="S23" s="864">
        <f t="shared" si="1"/>
        <v>0</v>
      </c>
      <c r="T23" s="328">
        <v>5883860.4500000002</v>
      </c>
      <c r="U23" s="329" t="str">
        <f t="shared" ref="U23:U127" si="3">D23</f>
        <v>MYR</v>
      </c>
      <c r="V23" s="329">
        <f t="shared" si="2"/>
        <v>5883860.4500000002</v>
      </c>
      <c r="W23" s="329"/>
      <c r="X23" s="329"/>
      <c r="Y23" s="329"/>
      <c r="Z23" s="329"/>
      <c r="AA23" s="329"/>
      <c r="AB23" s="419">
        <f t="shared" ref="AB23:AB150" si="4">H23+I23-M23-O23</f>
        <v>-4092610.84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29997744.659999982</v>
      </c>
      <c r="H24" s="364">
        <v>17561515.940000001</v>
      </c>
      <c r="I24" s="366"/>
      <c r="J24" s="366"/>
      <c r="K24" s="368"/>
      <c r="L24" s="368"/>
      <c r="M24" s="367">
        <v>19344758.609999999</v>
      </c>
      <c r="N24" s="368"/>
      <c r="O24" s="369"/>
      <c r="P24" s="366"/>
      <c r="Q24" s="368"/>
      <c r="R24" s="556">
        <f t="shared" si="0"/>
        <v>28214501.98999998</v>
      </c>
      <c r="S24" s="860">
        <f t="shared" si="1"/>
        <v>0</v>
      </c>
      <c r="T24" s="328">
        <v>28214501.989999998</v>
      </c>
      <c r="U24" s="329" t="str">
        <f t="shared" si="3"/>
        <v>MYR</v>
      </c>
      <c r="V24" s="329">
        <f>T24</f>
        <v>28214501.989999998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1569</v>
      </c>
      <c r="C25" s="361">
        <v>501291</v>
      </c>
      <c r="D25" s="451" t="s">
        <v>26</v>
      </c>
      <c r="E25" s="679"/>
      <c r="F25" s="363"/>
      <c r="G25" s="364">
        <v>39822432.00999999</v>
      </c>
      <c r="H25" s="364"/>
      <c r="I25" s="366"/>
      <c r="J25" s="366"/>
      <c r="K25" s="368"/>
      <c r="L25" s="368"/>
      <c r="M25" s="367">
        <v>817900.6</v>
      </c>
      <c r="N25" s="368"/>
      <c r="O25" s="369"/>
      <c r="P25" s="366"/>
      <c r="Q25" s="368"/>
      <c r="R25" s="556">
        <f t="shared" si="0"/>
        <v>39004531.409999989</v>
      </c>
      <c r="S25" s="860">
        <f t="shared" si="1"/>
        <v>0</v>
      </c>
      <c r="T25" s="328">
        <v>39004531.410000004</v>
      </c>
      <c r="U25" s="329" t="str">
        <f t="shared" si="3"/>
        <v>MYR</v>
      </c>
      <c r="V25" s="329">
        <f>T25</f>
        <v>39004531.410000004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1649</v>
      </c>
      <c r="C26" s="361">
        <v>501350</v>
      </c>
      <c r="D26" s="451" t="s">
        <v>26</v>
      </c>
      <c r="E26" s="679"/>
      <c r="F26" s="363"/>
      <c r="G26" s="364">
        <v>5000000</v>
      </c>
      <c r="H26" s="364"/>
      <c r="I26" s="366"/>
      <c r="J26" s="366"/>
      <c r="K26" s="368"/>
      <c r="L26" s="368"/>
      <c r="M26" s="367"/>
      <c r="N26" s="368"/>
      <c r="O26" s="369"/>
      <c r="P26" s="366"/>
      <c r="Q26" s="368"/>
      <c r="R26" s="556">
        <f t="shared" si="0"/>
        <v>5000000</v>
      </c>
      <c r="S26" s="860">
        <f t="shared" si="1"/>
        <v>0</v>
      </c>
      <c r="T26" s="328">
        <v>5000000</v>
      </c>
      <c r="U26" s="329" t="str">
        <f t="shared" si="3"/>
        <v>MYR</v>
      </c>
      <c r="V26" s="329">
        <f>T26</f>
        <v>5000000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1656</v>
      </c>
      <c r="C27" s="361">
        <v>501356</v>
      </c>
      <c r="D27" s="451" t="s">
        <v>26</v>
      </c>
      <c r="E27" s="679"/>
      <c r="F27" s="363"/>
      <c r="G27" s="364"/>
      <c r="H27" s="364">
        <v>1357851.05</v>
      </c>
      <c r="I27" s="366"/>
      <c r="J27" s="366"/>
      <c r="K27" s="368"/>
      <c r="L27" s="368"/>
      <c r="M27" s="367"/>
      <c r="N27" s="368"/>
      <c r="O27" s="369"/>
      <c r="P27" s="366"/>
      <c r="Q27" s="368"/>
      <c r="R27" s="556">
        <f t="shared" si="0"/>
        <v>1357851.05</v>
      </c>
      <c r="S27" s="860">
        <f t="shared" si="1"/>
        <v>0</v>
      </c>
      <c r="T27" s="328">
        <v>1357851.05</v>
      </c>
      <c r="U27" s="329" t="str">
        <f t="shared" si="3"/>
        <v>MYR</v>
      </c>
      <c r="V27" s="329">
        <f>T27</f>
        <v>1357851.05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1347</v>
      </c>
      <c r="C28" s="361">
        <v>501129</v>
      </c>
      <c r="D28" s="451" t="s">
        <v>26</v>
      </c>
      <c r="E28" s="679"/>
      <c r="F28" s="363"/>
      <c r="G28" s="364">
        <v>3666201.72</v>
      </c>
      <c r="H28" s="364">
        <v>2026179.21</v>
      </c>
      <c r="I28" s="366"/>
      <c r="J28" s="366"/>
      <c r="K28" s="368"/>
      <c r="L28" s="368"/>
      <c r="M28" s="367">
        <v>1530367.5</v>
      </c>
      <c r="N28" s="368"/>
      <c r="O28" s="369"/>
      <c r="P28" s="366"/>
      <c r="Q28" s="368"/>
      <c r="R28" s="556">
        <f t="shared" si="0"/>
        <v>4162013.4299999997</v>
      </c>
      <c r="S28" s="860">
        <f t="shared" si="1"/>
        <v>0</v>
      </c>
      <c r="T28" s="328">
        <v>4162013.4299999997</v>
      </c>
      <c r="U28" s="329" t="str">
        <f t="shared" si="3"/>
        <v>MYR</v>
      </c>
      <c r="V28" s="329">
        <f>T28</f>
        <v>4162013.4299999997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hidden="1" customHeight="1" x14ac:dyDescent="0.3">
      <c r="A29" s="359">
        <v>6</v>
      </c>
      <c r="B29" s="370" t="s">
        <v>1395</v>
      </c>
      <c r="C29" s="361">
        <v>501161</v>
      </c>
      <c r="D29" s="451" t="s">
        <v>26</v>
      </c>
      <c r="E29" s="679"/>
      <c r="F29" s="363"/>
      <c r="G29" s="364">
        <v>8.7311491370201111E-9</v>
      </c>
      <c r="H29" s="364"/>
      <c r="I29" s="366"/>
      <c r="J29" s="366"/>
      <c r="K29" s="368"/>
      <c r="L29" s="368"/>
      <c r="M29" s="367"/>
      <c r="N29" s="368"/>
      <c r="O29" s="369"/>
      <c r="P29" s="366"/>
      <c r="Q29" s="368"/>
      <c r="R29" s="556">
        <f t="shared" si="0"/>
        <v>8.7311491370201111E-9</v>
      </c>
      <c r="S29" s="860">
        <f t="shared" si="1"/>
        <v>8.7311491370201111E-9</v>
      </c>
      <c r="T29" s="328"/>
      <c r="U29" s="329" t="str">
        <f t="shared" si="3"/>
        <v>MYR</v>
      </c>
      <c r="V29" s="329">
        <f t="shared" si="2"/>
        <v>0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hidden="1" customHeight="1" x14ac:dyDescent="0.3">
      <c r="A30" s="359">
        <v>7</v>
      </c>
      <c r="B30" s="370" t="s">
        <v>1545</v>
      </c>
      <c r="C30" s="361">
        <v>501265</v>
      </c>
      <c r="D30" s="451" t="s">
        <v>26</v>
      </c>
      <c r="E30" s="679"/>
      <c r="F30" s="363"/>
      <c r="G30" s="364">
        <v>0</v>
      </c>
      <c r="H30" s="364"/>
      <c r="I30" s="366"/>
      <c r="J30" s="366"/>
      <c r="K30" s="368"/>
      <c r="L30" s="368"/>
      <c r="M30" s="367"/>
      <c r="N30" s="368"/>
      <c r="O30" s="369"/>
      <c r="P30" s="366"/>
      <c r="Q30" s="368"/>
      <c r="R30" s="556">
        <f t="shared" si="0"/>
        <v>0</v>
      </c>
      <c r="S30" s="860">
        <f t="shared" si="1"/>
        <v>0</v>
      </c>
      <c r="T30" s="328"/>
      <c r="U30" s="329" t="str">
        <f t="shared" si="3"/>
        <v>MYR</v>
      </c>
      <c r="V30" s="329">
        <f t="shared" si="2"/>
        <v>0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customHeight="1" x14ac:dyDescent="0.3">
      <c r="A31" s="359">
        <v>8</v>
      </c>
      <c r="B31" s="370" t="s">
        <v>1657</v>
      </c>
      <c r="C31" s="361">
        <v>501351</v>
      </c>
      <c r="D31" s="451" t="s">
        <v>0</v>
      </c>
      <c r="E31" s="679"/>
      <c r="F31" s="363"/>
      <c r="G31" s="364"/>
      <c r="H31" s="364">
        <v>30652750</v>
      </c>
      <c r="I31" s="366"/>
      <c r="J31" s="366"/>
      <c r="K31" s="368"/>
      <c r="L31" s="368"/>
      <c r="M31" s="367"/>
      <c r="N31" s="368"/>
      <c r="O31" s="369"/>
      <c r="P31" s="366">
        <v>45250</v>
      </c>
      <c r="Q31" s="368"/>
      <c r="R31" s="556">
        <f t="shared" si="0"/>
        <v>30607500</v>
      </c>
      <c r="S31" s="860">
        <f t="shared" si="1"/>
        <v>0</v>
      </c>
      <c r="T31" s="328">
        <v>7500000</v>
      </c>
      <c r="U31" s="329" t="str">
        <f t="shared" si="3"/>
        <v>USD</v>
      </c>
      <c r="V31" s="329">
        <f t="shared" ref="V31:V32" si="5">T31*$V$1</f>
        <v>30607500.000000004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9</v>
      </c>
      <c r="B32" s="370" t="s">
        <v>1658</v>
      </c>
      <c r="C32" s="361">
        <v>501352</v>
      </c>
      <c r="D32" s="451" t="s">
        <v>0</v>
      </c>
      <c r="E32" s="679"/>
      <c r="F32" s="363"/>
      <c r="G32" s="364"/>
      <c r="H32" s="364">
        <v>71567250</v>
      </c>
      <c r="I32" s="366"/>
      <c r="J32" s="366"/>
      <c r="K32" s="368"/>
      <c r="L32" s="368"/>
      <c r="M32" s="367"/>
      <c r="N32" s="368"/>
      <c r="O32" s="369"/>
      <c r="P32" s="366">
        <v>149750</v>
      </c>
      <c r="Q32" s="368"/>
      <c r="R32" s="556">
        <f t="shared" si="0"/>
        <v>71417500</v>
      </c>
      <c r="S32" s="860">
        <f t="shared" si="1"/>
        <v>0</v>
      </c>
      <c r="T32" s="328">
        <v>17500000</v>
      </c>
      <c r="U32" s="329" t="str">
        <f t="shared" si="3"/>
        <v>USD</v>
      </c>
      <c r="V32" s="329">
        <f t="shared" si="5"/>
        <v>71417500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customHeight="1" x14ac:dyDescent="0.3">
      <c r="A33" s="359">
        <v>10</v>
      </c>
      <c r="B33" s="370" t="s">
        <v>1587</v>
      </c>
      <c r="C33" s="361">
        <v>501306</v>
      </c>
      <c r="D33" s="451" t="s">
        <v>26</v>
      </c>
      <c r="E33" s="679"/>
      <c r="F33" s="363"/>
      <c r="G33" s="364">
        <v>4233375.2300000004</v>
      </c>
      <c r="H33" s="364">
        <v>4278767.7300000004</v>
      </c>
      <c r="I33" s="366"/>
      <c r="J33" s="366"/>
      <c r="K33" s="368"/>
      <c r="L33" s="368"/>
      <c r="M33" s="367"/>
      <c r="N33" s="368"/>
      <c r="O33" s="369"/>
      <c r="P33" s="366"/>
      <c r="Q33" s="368"/>
      <c r="R33" s="556">
        <f t="shared" si="0"/>
        <v>8512142.9600000009</v>
      </c>
      <c r="S33" s="860">
        <f t="shared" si="1"/>
        <v>0</v>
      </c>
      <c r="T33" s="328">
        <v>8512142.9600000009</v>
      </c>
      <c r="U33" s="329" t="str">
        <f t="shared" si="3"/>
        <v>MYR</v>
      </c>
      <c r="V33" s="329">
        <f t="shared" si="2"/>
        <v>8512142.9600000009</v>
      </c>
      <c r="W33" s="329"/>
      <c r="X33" s="329"/>
      <c r="Y33" s="329"/>
      <c r="Z33" s="329"/>
      <c r="AA33" s="329"/>
      <c r="AB33" s="419"/>
      <c r="AC33" s="329"/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hidden="1" customHeight="1" x14ac:dyDescent="0.3">
      <c r="A34" s="359">
        <v>8</v>
      </c>
      <c r="B34" s="370" t="s">
        <v>1368</v>
      </c>
      <c r="C34" s="361">
        <v>501137</v>
      </c>
      <c r="D34" s="451" t="s">
        <v>26</v>
      </c>
      <c r="E34" s="679"/>
      <c r="F34" s="363"/>
      <c r="G34" s="364">
        <v>-4.6566128730773926E-10</v>
      </c>
      <c r="H34" s="364"/>
      <c r="I34" s="366"/>
      <c r="J34" s="366"/>
      <c r="K34" s="368"/>
      <c r="L34" s="368"/>
      <c r="M34" s="367"/>
      <c r="N34" s="368"/>
      <c r="O34" s="369"/>
      <c r="P34" s="366"/>
      <c r="Q34" s="368"/>
      <c r="R34" s="556">
        <f t="shared" si="0"/>
        <v>-4.6566128730773926E-10</v>
      </c>
      <c r="S34" s="860">
        <f t="shared" si="1"/>
        <v>-4.6566128730773926E-10</v>
      </c>
      <c r="T34" s="328"/>
      <c r="U34" s="329" t="str">
        <f t="shared" si="3"/>
        <v>MYR</v>
      </c>
      <c r="V34" s="329">
        <f t="shared" si="2"/>
        <v>0</v>
      </c>
      <c r="W34" s="329"/>
      <c r="X34" s="329"/>
      <c r="Y34" s="329"/>
      <c r="Z34" s="329"/>
      <c r="AA34" s="329"/>
      <c r="AB34" s="419"/>
      <c r="AC34" s="329"/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customHeight="1" x14ac:dyDescent="0.3">
      <c r="A35" s="359">
        <v>11</v>
      </c>
      <c r="B35" s="370" t="s">
        <v>1348</v>
      </c>
      <c r="C35" s="361">
        <v>501131</v>
      </c>
      <c r="D35" s="451" t="s">
        <v>26</v>
      </c>
      <c r="E35" s="679"/>
      <c r="F35" s="363"/>
      <c r="G35" s="364">
        <v>1887036.8799999997</v>
      </c>
      <c r="H35" s="364">
        <v>473970.5</v>
      </c>
      <c r="I35" s="366"/>
      <c r="J35" s="366"/>
      <c r="K35" s="368"/>
      <c r="L35" s="368"/>
      <c r="M35" s="367">
        <v>519003.55</v>
      </c>
      <c r="N35" s="368"/>
      <c r="O35" s="369"/>
      <c r="P35" s="414"/>
      <c r="Q35" s="368"/>
      <c r="R35" s="556">
        <f t="shared" si="0"/>
        <v>1842003.8299999998</v>
      </c>
      <c r="S35" s="860">
        <f t="shared" si="1"/>
        <v>0</v>
      </c>
      <c r="T35" s="328">
        <v>1842003.8300000005</v>
      </c>
      <c r="U35" s="329" t="str">
        <f t="shared" si="3"/>
        <v>MYR</v>
      </c>
      <c r="V35" s="329">
        <f t="shared" si="2"/>
        <v>1842003.8300000005</v>
      </c>
      <c r="W35" s="329"/>
      <c r="X35" s="329"/>
      <c r="Y35" s="329"/>
      <c r="Z35" s="329"/>
      <c r="AA35" s="329"/>
      <c r="AB35" s="4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370" t="s">
        <v>37</v>
      </c>
      <c r="C36" s="362">
        <v>501035</v>
      </c>
      <c r="D36" s="451" t="s">
        <v>26</v>
      </c>
      <c r="E36" s="370"/>
      <c r="F36" s="371"/>
      <c r="G36" s="364">
        <v>2441999.9999999995</v>
      </c>
      <c r="H36" s="364"/>
      <c r="I36" s="366"/>
      <c r="J36" s="366"/>
      <c r="K36" s="368"/>
      <c r="L36" s="368"/>
      <c r="M36" s="367"/>
      <c r="N36" s="368"/>
      <c r="O36" s="366"/>
      <c r="P36" s="366"/>
      <c r="Q36" s="368"/>
      <c r="R36" s="556">
        <f t="shared" si="0"/>
        <v>2441999.9999999995</v>
      </c>
      <c r="S36" s="860">
        <f t="shared" si="1"/>
        <v>0</v>
      </c>
      <c r="T36" s="524">
        <v>2442000</v>
      </c>
      <c r="U36" s="329" t="str">
        <f t="shared" si="3"/>
        <v>MYR</v>
      </c>
      <c r="V36" s="329">
        <f t="shared" si="2"/>
        <v>2442000</v>
      </c>
      <c r="W36" s="329"/>
      <c r="X36" s="329"/>
      <c r="Y36" s="329"/>
      <c r="Z36" s="329"/>
      <c r="AA36" s="329"/>
      <c r="AB36" s="419">
        <f t="shared" si="4"/>
        <v>0</v>
      </c>
      <c r="AC36" s="329">
        <f t="shared" ref="AC36:AC179" si="6">G36+H36+I36+J36-M36-O36-P36</f>
        <v>2441999.9999999995</v>
      </c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hidden="1" customHeight="1" x14ac:dyDescent="0.3">
      <c r="A37" s="657">
        <v>10</v>
      </c>
      <c r="B37" s="360" t="s">
        <v>1260</v>
      </c>
      <c r="C37" s="362">
        <v>501086</v>
      </c>
      <c r="D37" s="659" t="s">
        <v>0</v>
      </c>
      <c r="F37" s="371"/>
      <c r="G37" s="364">
        <v>0</v>
      </c>
      <c r="H37" s="364"/>
      <c r="I37" s="366"/>
      <c r="J37" s="366"/>
      <c r="K37" s="368"/>
      <c r="L37" s="368"/>
      <c r="M37" s="367"/>
      <c r="N37" s="368"/>
      <c r="O37" s="366"/>
      <c r="P37" s="366"/>
      <c r="Q37" s="368"/>
      <c r="R37" s="556">
        <f t="shared" si="0"/>
        <v>0</v>
      </c>
      <c r="S37" s="860">
        <f t="shared" si="1"/>
        <v>0</v>
      </c>
      <c r="T37" s="524"/>
      <c r="U37" s="329" t="str">
        <f t="shared" si="3"/>
        <v>USD</v>
      </c>
      <c r="V37" s="329">
        <f>T37*$V$1</f>
        <v>0</v>
      </c>
      <c r="W37" s="329"/>
      <c r="X37" s="329"/>
      <c r="Y37" s="329"/>
      <c r="Z37" s="329"/>
      <c r="AA37" s="329"/>
      <c r="AB37" s="619">
        <f t="shared" si="4"/>
        <v>0</v>
      </c>
      <c r="AC37" s="329">
        <f t="shared" si="6"/>
        <v>0</v>
      </c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hidden="1" customHeight="1" x14ac:dyDescent="0.3">
      <c r="A38" s="657">
        <v>8</v>
      </c>
      <c r="B38" s="360" t="s">
        <v>1260</v>
      </c>
      <c r="C38" s="362">
        <v>501156</v>
      </c>
      <c r="D38" s="659" t="s">
        <v>0</v>
      </c>
      <c r="F38" s="371"/>
      <c r="G38" s="364">
        <v>6.9849193096160889E-10</v>
      </c>
      <c r="H38" s="364"/>
      <c r="I38" s="366"/>
      <c r="J38" s="366"/>
      <c r="K38" s="368"/>
      <c r="L38" s="368"/>
      <c r="M38" s="367"/>
      <c r="N38" s="368"/>
      <c r="O38" s="366"/>
      <c r="P38" s="366"/>
      <c r="Q38" s="368"/>
      <c r="R38" s="556">
        <f t="shared" si="0"/>
        <v>6.9849193096160889E-10</v>
      </c>
      <c r="S38" s="860">
        <f t="shared" si="1"/>
        <v>6.9849193096160889E-10</v>
      </c>
      <c r="T38" s="524"/>
      <c r="U38" s="329" t="str">
        <f t="shared" si="3"/>
        <v>USD</v>
      </c>
      <c r="V38" s="329">
        <f>T38*$V$1</f>
        <v>0</v>
      </c>
      <c r="W38" s="329"/>
      <c r="X38" s="329"/>
      <c r="Y38" s="329"/>
      <c r="Z38" s="329"/>
      <c r="AA38" s="329"/>
      <c r="AB38" s="619"/>
      <c r="AC38" s="329"/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customHeight="1" x14ac:dyDescent="0.3">
      <c r="A39" s="359">
        <v>13</v>
      </c>
      <c r="B39" s="608" t="s">
        <v>1371</v>
      </c>
      <c r="C39" s="483">
        <v>501142</v>
      </c>
      <c r="D39" s="362" t="s">
        <v>26</v>
      </c>
      <c r="F39" s="484"/>
      <c r="G39" s="367">
        <v>6979414.4299999969</v>
      </c>
      <c r="H39" s="364"/>
      <c r="I39" s="366"/>
      <c r="J39" s="366"/>
      <c r="K39" s="368"/>
      <c r="L39" s="368"/>
      <c r="M39" s="367">
        <v>963000</v>
      </c>
      <c r="N39" s="368"/>
      <c r="O39" s="366"/>
      <c r="P39" s="366"/>
      <c r="Q39" s="368"/>
      <c r="R39" s="556">
        <f t="shared" si="0"/>
        <v>6016414.4299999969</v>
      </c>
      <c r="S39" s="860">
        <f t="shared" si="1"/>
        <v>0</v>
      </c>
      <c r="T39" s="524">
        <v>6016414.4299999988</v>
      </c>
      <c r="U39" s="329" t="str">
        <f t="shared" si="3"/>
        <v>MYR</v>
      </c>
      <c r="V39" s="329">
        <f t="shared" si="2"/>
        <v>6016414.4299999988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62">
        <v>14</v>
      </c>
      <c r="B40" s="360" t="s">
        <v>1598</v>
      </c>
      <c r="C40" s="482">
        <v>501293</v>
      </c>
      <c r="D40" s="362" t="s">
        <v>26</v>
      </c>
      <c r="F40" s="484"/>
      <c r="G40" s="367">
        <v>7987464</v>
      </c>
      <c r="H40" s="364">
        <v>1148016.75</v>
      </c>
      <c r="I40" s="366"/>
      <c r="J40" s="366"/>
      <c r="K40" s="368"/>
      <c r="L40" s="368"/>
      <c r="M40" s="367">
        <v>1138300</v>
      </c>
      <c r="N40" s="368"/>
      <c r="O40" s="366"/>
      <c r="P40" s="366"/>
      <c r="Q40" s="368"/>
      <c r="R40" s="556">
        <f t="shared" si="0"/>
        <v>7997180.75</v>
      </c>
      <c r="S40" s="860">
        <f t="shared" si="1"/>
        <v>0</v>
      </c>
      <c r="T40" s="524">
        <v>7997180.75</v>
      </c>
      <c r="U40" s="329" t="str">
        <f t="shared" si="3"/>
        <v>MYR</v>
      </c>
      <c r="V40" s="329">
        <f t="shared" si="2"/>
        <v>7997180.75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362">
        <v>15</v>
      </c>
      <c r="B41" s="360" t="s">
        <v>1597</v>
      </c>
      <c r="C41" s="482">
        <v>501318</v>
      </c>
      <c r="D41" s="362" t="s">
        <v>26</v>
      </c>
      <c r="F41" s="484"/>
      <c r="G41" s="367">
        <v>1998000</v>
      </c>
      <c r="H41" s="364"/>
      <c r="I41" s="366"/>
      <c r="J41" s="366"/>
      <c r="K41" s="368"/>
      <c r="L41" s="368"/>
      <c r="M41" s="367"/>
      <c r="N41" s="368"/>
      <c r="O41" s="366"/>
      <c r="P41" s="366"/>
      <c r="Q41" s="368"/>
      <c r="R41" s="556">
        <f t="shared" si="0"/>
        <v>1998000</v>
      </c>
      <c r="S41" s="860">
        <f t="shared" si="1"/>
        <v>0</v>
      </c>
      <c r="T41" s="524">
        <v>1998000</v>
      </c>
      <c r="U41" s="329"/>
      <c r="V41" s="329">
        <f t="shared" si="2"/>
        <v>1998000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16</v>
      </c>
      <c r="B42" s="360" t="s">
        <v>1639</v>
      </c>
      <c r="C42" s="482">
        <v>501344</v>
      </c>
      <c r="D42" s="362" t="s">
        <v>26</v>
      </c>
      <c r="F42" s="484"/>
      <c r="G42" s="367">
        <v>3001587.5</v>
      </c>
      <c r="H42" s="364">
        <v>2977456.5</v>
      </c>
      <c r="I42" s="366"/>
      <c r="J42" s="366"/>
      <c r="K42" s="368"/>
      <c r="L42" s="368"/>
      <c r="M42" s="367"/>
      <c r="N42" s="368"/>
      <c r="O42" s="366"/>
      <c r="P42" s="366"/>
      <c r="Q42" s="368"/>
      <c r="R42" s="556">
        <f t="shared" si="0"/>
        <v>5979044</v>
      </c>
      <c r="S42" s="860">
        <f t="shared" si="1"/>
        <v>0</v>
      </c>
      <c r="T42" s="524">
        <v>5979044</v>
      </c>
      <c r="U42" s="329" t="s">
        <v>26</v>
      </c>
      <c r="V42" s="329">
        <f t="shared" si="2"/>
        <v>5979044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17</v>
      </c>
      <c r="B43" s="360" t="s">
        <v>1616</v>
      </c>
      <c r="C43" s="482">
        <v>501235</v>
      </c>
      <c r="D43" s="362" t="s">
        <v>0</v>
      </c>
      <c r="F43" s="484"/>
      <c r="G43" s="367">
        <v>4077499.9700000016</v>
      </c>
      <c r="H43" s="364">
        <v>2467270.63</v>
      </c>
      <c r="I43" s="366"/>
      <c r="J43" s="366">
        <v>2096.06</v>
      </c>
      <c r="K43" s="368"/>
      <c r="L43" s="368"/>
      <c r="M43" s="367">
        <v>2465761.6</v>
      </c>
      <c r="N43" s="368"/>
      <c r="O43" s="366"/>
      <c r="P43" s="366">
        <v>105.05</v>
      </c>
      <c r="Q43" s="368"/>
      <c r="R43" s="556">
        <f t="shared" si="0"/>
        <v>4081000.0100000012</v>
      </c>
      <c r="S43" s="860">
        <f t="shared" si="1"/>
        <v>1.0000000707805157E-2</v>
      </c>
      <c r="T43" s="524">
        <v>1000000</v>
      </c>
      <c r="U43" s="329" t="s">
        <v>0</v>
      </c>
      <c r="V43" s="329">
        <f>T43*$V$1</f>
        <v>4081000.0000000005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customHeight="1" x14ac:dyDescent="0.3">
      <c r="A44" s="362">
        <v>18</v>
      </c>
      <c r="B44" s="360" t="s">
        <v>1617</v>
      </c>
      <c r="C44" s="482">
        <v>501323</v>
      </c>
      <c r="D44" s="362" t="s">
        <v>0</v>
      </c>
      <c r="F44" s="484"/>
      <c r="G44" s="367">
        <v>620207.81000000006</v>
      </c>
      <c r="H44" s="364"/>
      <c r="I44" s="366"/>
      <c r="J44" s="366"/>
      <c r="K44" s="368"/>
      <c r="L44" s="368"/>
      <c r="M44" s="367">
        <v>620207.81000000006</v>
      </c>
      <c r="N44" s="368"/>
      <c r="O44" s="366"/>
      <c r="P44" s="366"/>
      <c r="Q44" s="368"/>
      <c r="R44" s="556">
        <f t="shared" si="0"/>
        <v>0</v>
      </c>
      <c r="S44" s="860">
        <f t="shared" si="1"/>
        <v>0</v>
      </c>
      <c r="T44" s="524">
        <v>0</v>
      </c>
      <c r="U44" s="329" t="s">
        <v>26</v>
      </c>
      <c r="V44" s="329">
        <f t="shared" si="2"/>
        <v>0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62">
        <v>19</v>
      </c>
      <c r="B45" s="360" t="s">
        <v>1570</v>
      </c>
      <c r="C45" s="483">
        <v>501290</v>
      </c>
      <c r="D45" s="362" t="s">
        <v>26</v>
      </c>
      <c r="F45" s="484"/>
      <c r="G45" s="367">
        <v>9000000</v>
      </c>
      <c r="H45" s="364">
        <v>2000000</v>
      </c>
      <c r="I45" s="366"/>
      <c r="J45" s="366"/>
      <c r="K45" s="368"/>
      <c r="L45" s="368"/>
      <c r="M45" s="367">
        <v>1000000</v>
      </c>
      <c r="N45" s="368"/>
      <c r="O45" s="366"/>
      <c r="P45" s="366"/>
      <c r="Q45" s="368"/>
      <c r="R45" s="556">
        <f t="shared" si="0"/>
        <v>10000000</v>
      </c>
      <c r="S45" s="860">
        <f t="shared" si="1"/>
        <v>0</v>
      </c>
      <c r="T45" s="524">
        <v>10000000</v>
      </c>
      <c r="U45" s="329" t="str">
        <f t="shared" si="3"/>
        <v>MYR</v>
      </c>
      <c r="V45" s="329">
        <f t="shared" si="2"/>
        <v>10000000</v>
      </c>
      <c r="W45" s="329"/>
      <c r="X45" s="329"/>
      <c r="Y45" s="329"/>
      <c r="Z45" s="329"/>
      <c r="AA45" s="329"/>
      <c r="AB45" s="619"/>
      <c r="AC45" s="329"/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5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customHeight="1" x14ac:dyDescent="0.3">
      <c r="A46" s="848">
        <v>20</v>
      </c>
      <c r="B46" s="360" t="s">
        <v>1640</v>
      </c>
      <c r="C46" s="483">
        <v>501347</v>
      </c>
      <c r="D46" s="362" t="s">
        <v>26</v>
      </c>
      <c r="F46" s="484"/>
      <c r="G46" s="367">
        <v>2433061.58</v>
      </c>
      <c r="H46" s="364">
        <v>1530878.11</v>
      </c>
      <c r="I46" s="366"/>
      <c r="J46" s="366"/>
      <c r="K46" s="368"/>
      <c r="L46" s="368"/>
      <c r="M46" s="367">
        <v>1076768.8</v>
      </c>
      <c r="N46" s="368"/>
      <c r="O46" s="366"/>
      <c r="P46" s="366"/>
      <c r="Q46" s="368"/>
      <c r="R46" s="556">
        <f t="shared" si="0"/>
        <v>2887170.8900000006</v>
      </c>
      <c r="S46" s="860">
        <f t="shared" si="1"/>
        <v>0</v>
      </c>
      <c r="T46" s="524">
        <v>2887170.8899999997</v>
      </c>
      <c r="U46" s="329" t="s">
        <v>26</v>
      </c>
      <c r="V46" s="329">
        <f t="shared" si="2"/>
        <v>2887170.8899999997</v>
      </c>
      <c r="W46" s="329"/>
      <c r="X46" s="329"/>
      <c r="Y46" s="329"/>
      <c r="Z46" s="329"/>
      <c r="AA46" s="329"/>
      <c r="AB46" s="619"/>
      <c r="AC46" s="329"/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5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customHeight="1" x14ac:dyDescent="0.3">
      <c r="A47" s="848">
        <v>21</v>
      </c>
      <c r="B47" s="943" t="s">
        <v>1469</v>
      </c>
      <c r="C47" s="483">
        <v>501232</v>
      </c>
      <c r="D47" s="848" t="s">
        <v>0</v>
      </c>
      <c r="F47" s="484"/>
      <c r="G47" s="367">
        <v>20164419.890000001</v>
      </c>
      <c r="H47" s="364"/>
      <c r="I47" s="366"/>
      <c r="J47" s="366">
        <v>17524.02</v>
      </c>
      <c r="K47" s="368"/>
      <c r="L47" s="368"/>
      <c r="M47" s="367"/>
      <c r="N47" s="368"/>
      <c r="O47" s="366"/>
      <c r="P47" s="366">
        <v>215.49</v>
      </c>
      <c r="Q47" s="368"/>
      <c r="R47" s="556">
        <f t="shared" si="0"/>
        <v>20181728.420000002</v>
      </c>
      <c r="S47" s="860">
        <f t="shared" si="1"/>
        <v>1.1620000004768372E-2</v>
      </c>
      <c r="T47" s="524">
        <v>4945289.9799999995</v>
      </c>
      <c r="U47" s="329" t="str">
        <f t="shared" ref="U47" si="7">D47</f>
        <v>USD</v>
      </c>
      <c r="V47" s="329">
        <f>T47*$V$1</f>
        <v>20181728.408380002</v>
      </c>
      <c r="W47" s="329"/>
      <c r="X47" s="329"/>
      <c r="Y47" s="329"/>
      <c r="Z47" s="329"/>
      <c r="AA47" s="329"/>
      <c r="AB47" s="619"/>
      <c r="AC47" s="329"/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5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customHeight="1" x14ac:dyDescent="0.3">
      <c r="A48" s="362">
        <v>22</v>
      </c>
      <c r="B48" s="360" t="s">
        <v>1441</v>
      </c>
      <c r="C48" s="362">
        <v>501181</v>
      </c>
      <c r="D48" s="362" t="s">
        <v>26</v>
      </c>
      <c r="E48" s="360"/>
      <c r="F48" s="412"/>
      <c r="G48" s="365">
        <v>7417628.1099999985</v>
      </c>
      <c r="H48" s="364">
        <v>5147310.51</v>
      </c>
      <c r="I48" s="366"/>
      <c r="J48" s="366"/>
      <c r="K48" s="368"/>
      <c r="L48" s="368"/>
      <c r="M48" s="367">
        <v>5177733.3</v>
      </c>
      <c r="N48" s="368"/>
      <c r="O48" s="366"/>
      <c r="P48" s="366"/>
      <c r="Q48" s="368"/>
      <c r="R48" s="556">
        <f t="shared" si="0"/>
        <v>7387205.3199999975</v>
      </c>
      <c r="S48" s="860">
        <f t="shared" si="1"/>
        <v>0</v>
      </c>
      <c r="T48" s="524">
        <v>7387205.3200000003</v>
      </c>
      <c r="U48" s="329" t="str">
        <f t="shared" si="3"/>
        <v>MYR</v>
      </c>
      <c r="V48" s="329">
        <f t="shared" si="2"/>
        <v>7387205.3200000003</v>
      </c>
      <c r="W48" s="329"/>
      <c r="X48" s="329"/>
      <c r="Y48" s="329"/>
      <c r="Z48" s="329"/>
      <c r="AA48" s="329"/>
      <c r="AB48" s="619"/>
      <c r="AC48" s="329"/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5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hidden="1" customHeight="1" x14ac:dyDescent="0.3">
      <c r="A49" s="362">
        <v>18</v>
      </c>
      <c r="B49" s="360" t="s">
        <v>1442</v>
      </c>
      <c r="C49" s="362">
        <v>501208</v>
      </c>
      <c r="D49" s="362" t="s">
        <v>26</v>
      </c>
      <c r="E49" s="360"/>
      <c r="F49" s="412"/>
      <c r="G49" s="365">
        <v>4.6566128730773926E-10</v>
      </c>
      <c r="H49" s="364"/>
      <c r="I49" s="366"/>
      <c r="J49" s="366"/>
      <c r="K49" s="368"/>
      <c r="L49" s="368"/>
      <c r="M49" s="367"/>
      <c r="N49" s="368"/>
      <c r="O49" s="366"/>
      <c r="P49" s="366"/>
      <c r="Q49" s="368"/>
      <c r="R49" s="556">
        <f t="shared" si="0"/>
        <v>4.6566128730773926E-10</v>
      </c>
      <c r="S49" s="860">
        <f t="shared" si="1"/>
        <v>4.6566128730773926E-10</v>
      </c>
      <c r="T49" s="524"/>
      <c r="U49" s="329" t="str">
        <f t="shared" si="3"/>
        <v>MYR</v>
      </c>
      <c r="V49" s="329">
        <f t="shared" si="2"/>
        <v>0</v>
      </c>
      <c r="W49" s="329"/>
      <c r="X49" s="329"/>
      <c r="Y49" s="329"/>
      <c r="Z49" s="329"/>
      <c r="AA49" s="329"/>
      <c r="AB49" s="619"/>
      <c r="AC49" s="329"/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5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362">
        <v>15</v>
      </c>
      <c r="B50" s="360" t="s">
        <v>1484</v>
      </c>
      <c r="C50" s="362">
        <v>501242</v>
      </c>
      <c r="D50" s="362" t="s">
        <v>26</v>
      </c>
      <c r="E50" s="360"/>
      <c r="F50" s="412"/>
      <c r="G50" s="365">
        <v>0</v>
      </c>
      <c r="H50" s="364"/>
      <c r="I50" s="366"/>
      <c r="J50" s="366"/>
      <c r="K50" s="368"/>
      <c r="L50" s="368"/>
      <c r="M50" s="367"/>
      <c r="N50" s="368"/>
      <c r="O50" s="366"/>
      <c r="P50" s="366"/>
      <c r="Q50" s="368"/>
      <c r="R50" s="556">
        <f t="shared" si="0"/>
        <v>0</v>
      </c>
      <c r="S50" s="860">
        <f t="shared" si="1"/>
        <v>0</v>
      </c>
      <c r="T50" s="524"/>
      <c r="U50" s="329" t="str">
        <f t="shared" si="3"/>
        <v>MYR</v>
      </c>
      <c r="V50" s="329">
        <f t="shared" si="2"/>
        <v>0</v>
      </c>
      <c r="W50" s="329"/>
      <c r="X50" s="329"/>
      <c r="Y50" s="329"/>
      <c r="Z50" s="329"/>
      <c r="AA50" s="329"/>
      <c r="AB50" s="619"/>
      <c r="AC50" s="329"/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5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customHeight="1" x14ac:dyDescent="0.3">
      <c r="A51" s="375">
        <v>23</v>
      </c>
      <c r="B51" s="820" t="s">
        <v>38</v>
      </c>
      <c r="C51" s="375">
        <v>500784</v>
      </c>
      <c r="D51" s="375" t="s">
        <v>26</v>
      </c>
      <c r="E51" s="820"/>
      <c r="F51" s="397"/>
      <c r="G51" s="366">
        <v>82000000</v>
      </c>
      <c r="H51" s="364">
        <v>55000000</v>
      </c>
      <c r="I51" s="366"/>
      <c r="J51" s="366"/>
      <c r="K51" s="369"/>
      <c r="L51" s="369"/>
      <c r="M51" s="364">
        <v>82000000</v>
      </c>
      <c r="N51" s="369"/>
      <c r="O51" s="366"/>
      <c r="P51" s="366"/>
      <c r="Q51" s="368"/>
      <c r="R51" s="556">
        <f t="shared" si="0"/>
        <v>55000000</v>
      </c>
      <c r="S51" s="860">
        <f t="shared" si="1"/>
        <v>0</v>
      </c>
      <c r="T51" s="525">
        <v>55000000</v>
      </c>
      <c r="U51" s="329" t="str">
        <f t="shared" si="3"/>
        <v>MYR</v>
      </c>
      <c r="V51" s="329">
        <f t="shared" si="2"/>
        <v>55000000</v>
      </c>
      <c r="W51" s="329"/>
      <c r="X51" s="329"/>
      <c r="Y51" s="329"/>
      <c r="Z51" s="329"/>
      <c r="AA51" s="329"/>
      <c r="AB51" s="419">
        <f t="shared" si="4"/>
        <v>-27000000</v>
      </c>
      <c r="AC51" s="329">
        <f t="shared" si="6"/>
        <v>55000000</v>
      </c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2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hidden="1" customHeight="1" x14ac:dyDescent="0.3">
      <c r="A52" s="889"/>
      <c r="B52" s="890" t="s">
        <v>39</v>
      </c>
      <c r="C52" s="891">
        <v>500671</v>
      </c>
      <c r="D52" s="892" t="s">
        <v>26</v>
      </c>
      <c r="E52" s="891"/>
      <c r="F52" s="893"/>
      <c r="G52" s="894">
        <v>0</v>
      </c>
      <c r="H52" s="364"/>
      <c r="I52" s="895"/>
      <c r="J52" s="895"/>
      <c r="K52" s="896"/>
      <c r="L52" s="896"/>
      <c r="M52" s="367"/>
      <c r="N52" s="896"/>
      <c r="O52" s="894"/>
      <c r="P52" s="895"/>
      <c r="Q52" s="896"/>
      <c r="R52" s="556">
        <f t="shared" si="0"/>
        <v>0</v>
      </c>
      <c r="S52" s="860">
        <f t="shared" si="1"/>
        <v>0</v>
      </c>
      <c r="T52" s="328"/>
      <c r="U52" s="329" t="str">
        <f t="shared" si="3"/>
        <v>MYR</v>
      </c>
      <c r="V52" s="329"/>
      <c r="W52" s="329"/>
      <c r="X52" s="329"/>
      <c r="Y52" s="329"/>
      <c r="Z52" s="329"/>
      <c r="AA52" s="329"/>
      <c r="AB52" s="329">
        <f t="shared" si="4"/>
        <v>0</v>
      </c>
      <c r="AC52" s="329">
        <f t="shared" si="6"/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89"/>
      <c r="B53" s="890" t="s">
        <v>40</v>
      </c>
      <c r="C53" s="891">
        <v>500551</v>
      </c>
      <c r="D53" s="892" t="s">
        <v>26</v>
      </c>
      <c r="E53" s="891"/>
      <c r="F53" s="893"/>
      <c r="G53" s="894">
        <v>0</v>
      </c>
      <c r="H53" s="364"/>
      <c r="I53" s="895"/>
      <c r="J53" s="895"/>
      <c r="K53" s="896"/>
      <c r="L53" s="896"/>
      <c r="M53" s="367"/>
      <c r="N53" s="896"/>
      <c r="O53" s="894"/>
      <c r="P53" s="895"/>
      <c r="Q53" s="896"/>
      <c r="R53" s="556">
        <f t="shared" si="0"/>
        <v>0</v>
      </c>
      <c r="S53" s="860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6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89"/>
      <c r="B54" s="890" t="s">
        <v>41</v>
      </c>
      <c r="C54" s="891">
        <v>500531</v>
      </c>
      <c r="D54" s="892" t="s">
        <v>26</v>
      </c>
      <c r="E54" s="891"/>
      <c r="F54" s="893"/>
      <c r="G54" s="894">
        <v>0</v>
      </c>
      <c r="H54" s="365"/>
      <c r="I54" s="897"/>
      <c r="J54" s="895"/>
      <c r="K54" s="896"/>
      <c r="L54" s="896"/>
      <c r="M54" s="367"/>
      <c r="N54" s="896"/>
      <c r="O54" s="894"/>
      <c r="P54" s="895"/>
      <c r="Q54" s="896"/>
      <c r="R54" s="556">
        <f t="shared" si="0"/>
        <v>0</v>
      </c>
      <c r="S54" s="860">
        <f t="shared" si="1"/>
        <v>0</v>
      </c>
      <c r="T54" s="328"/>
      <c r="U54" s="329" t="str">
        <f t="shared" si="3"/>
        <v>MYR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6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89"/>
      <c r="B55" s="890" t="s">
        <v>42</v>
      </c>
      <c r="C55" s="891">
        <v>500628</v>
      </c>
      <c r="D55" s="892" t="s">
        <v>0</v>
      </c>
      <c r="E55" s="891"/>
      <c r="F55" s="893"/>
      <c r="G55" s="894">
        <v>0</v>
      </c>
      <c r="H55" s="365"/>
      <c r="I55" s="897"/>
      <c r="J55" s="895"/>
      <c r="K55" s="896"/>
      <c r="L55" s="896"/>
      <c r="M55" s="367"/>
      <c r="N55" s="896"/>
      <c r="O55" s="894"/>
      <c r="P55" s="895"/>
      <c r="Q55" s="896"/>
      <c r="R55" s="556">
        <f t="shared" si="0"/>
        <v>0</v>
      </c>
      <c r="S55" s="860">
        <f t="shared" si="1"/>
        <v>0</v>
      </c>
      <c r="T55" s="328"/>
      <c r="U55" s="329" t="str">
        <f t="shared" si="3"/>
        <v>USD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6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58"/>
      <c r="BH55" s="358"/>
      <c r="BI55" s="358"/>
      <c r="IU55" s="333"/>
    </row>
    <row r="56" spans="1:255" s="332" customFormat="1" ht="15" hidden="1" customHeight="1" x14ac:dyDescent="0.3">
      <c r="A56" s="889"/>
      <c r="B56" s="890" t="s">
        <v>43</v>
      </c>
      <c r="C56" s="891">
        <v>500739</v>
      </c>
      <c r="D56" s="892" t="s">
        <v>26</v>
      </c>
      <c r="E56" s="891"/>
      <c r="F56" s="893"/>
      <c r="G56" s="894">
        <v>0</v>
      </c>
      <c r="H56" s="365"/>
      <c r="I56" s="897"/>
      <c r="J56" s="895"/>
      <c r="K56" s="896"/>
      <c r="L56" s="896"/>
      <c r="M56" s="367"/>
      <c r="N56" s="896"/>
      <c r="O56" s="894"/>
      <c r="P56" s="895"/>
      <c r="Q56" s="896"/>
      <c r="R56" s="556">
        <f t="shared" si="0"/>
        <v>0</v>
      </c>
      <c r="S56" s="860">
        <f t="shared" si="1"/>
        <v>0</v>
      </c>
      <c r="T56" s="328"/>
      <c r="U56" s="329" t="str">
        <f t="shared" si="3"/>
        <v>MYR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6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hidden="1" customHeight="1" x14ac:dyDescent="0.3">
      <c r="A57" s="889"/>
      <c r="B57" s="890" t="s">
        <v>44</v>
      </c>
      <c r="C57" s="891">
        <v>500588</v>
      </c>
      <c r="D57" s="892" t="s">
        <v>3</v>
      </c>
      <c r="E57" s="891"/>
      <c r="F57" s="893"/>
      <c r="G57" s="894">
        <v>0</v>
      </c>
      <c r="H57" s="365"/>
      <c r="I57" s="897"/>
      <c r="J57" s="895"/>
      <c r="K57" s="896"/>
      <c r="L57" s="896"/>
      <c r="M57" s="367"/>
      <c r="N57" s="896"/>
      <c r="O57" s="894"/>
      <c r="P57" s="895"/>
      <c r="Q57" s="896"/>
      <c r="R57" s="556">
        <f t="shared" si="0"/>
        <v>0</v>
      </c>
      <c r="S57" s="860">
        <f t="shared" si="1"/>
        <v>0</v>
      </c>
      <c r="T57" s="328"/>
      <c r="U57" s="329" t="str">
        <f t="shared" si="3"/>
        <v>GBP</v>
      </c>
      <c r="V57" s="329"/>
      <c r="W57" s="329"/>
      <c r="X57" s="329"/>
      <c r="Y57" s="329"/>
      <c r="Z57" s="329"/>
      <c r="AA57" s="329"/>
      <c r="AB57" s="329">
        <f t="shared" si="4"/>
        <v>0</v>
      </c>
      <c r="AC57" s="329">
        <f t="shared" si="6"/>
        <v>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5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hidden="1" customHeight="1" x14ac:dyDescent="0.3">
      <c r="A58" s="889">
        <v>3</v>
      </c>
      <c r="B58" s="890" t="s">
        <v>45</v>
      </c>
      <c r="C58" s="891">
        <v>500851</v>
      </c>
      <c r="D58" s="892" t="s">
        <v>26</v>
      </c>
      <c r="E58" s="891"/>
      <c r="F58" s="893"/>
      <c r="G58" s="894">
        <v>0</v>
      </c>
      <c r="H58" s="365"/>
      <c r="I58" s="897"/>
      <c r="J58" s="895"/>
      <c r="K58" s="896"/>
      <c r="L58" s="896"/>
      <c r="M58" s="365"/>
      <c r="N58" s="896"/>
      <c r="O58" s="894"/>
      <c r="P58" s="895"/>
      <c r="Q58" s="896"/>
      <c r="R58" s="556">
        <f t="shared" si="0"/>
        <v>0</v>
      </c>
      <c r="S58" s="860">
        <f t="shared" si="1"/>
        <v>0</v>
      </c>
      <c r="T58" s="525"/>
      <c r="U58" s="329" t="str">
        <f t="shared" si="3"/>
        <v>MYR</v>
      </c>
      <c r="V58" s="329">
        <f>T58</f>
        <v>0</v>
      </c>
      <c r="W58" s="329"/>
      <c r="X58" s="329"/>
      <c r="Y58" s="329"/>
      <c r="Z58" s="329"/>
      <c r="AA58" s="329"/>
      <c r="AB58" s="329">
        <f t="shared" si="4"/>
        <v>0</v>
      </c>
      <c r="AC58" s="329">
        <f t="shared" si="6"/>
        <v>0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hidden="1" customHeight="1" x14ac:dyDescent="0.3">
      <c r="A59" s="889"/>
      <c r="B59" s="890" t="s">
        <v>46</v>
      </c>
      <c r="C59" s="891">
        <v>500889</v>
      </c>
      <c r="D59" s="892" t="s">
        <v>26</v>
      </c>
      <c r="E59" s="891"/>
      <c r="F59" s="893"/>
      <c r="G59" s="894">
        <v>0</v>
      </c>
      <c r="H59" s="365"/>
      <c r="I59" s="897"/>
      <c r="J59" s="898"/>
      <c r="K59" s="896"/>
      <c r="L59" s="896"/>
      <c r="M59" s="367"/>
      <c r="N59" s="896"/>
      <c r="O59" s="894"/>
      <c r="P59" s="895"/>
      <c r="Q59" s="896"/>
      <c r="R59" s="556">
        <f t="shared" si="0"/>
        <v>0</v>
      </c>
      <c r="S59" s="860">
        <f t="shared" si="1"/>
        <v>0</v>
      </c>
      <c r="T59" s="328"/>
      <c r="U59" s="329" t="str">
        <f t="shared" si="3"/>
        <v>MYR</v>
      </c>
      <c r="V59" s="329"/>
      <c r="W59" s="329"/>
      <c r="X59" s="329"/>
      <c r="Y59" s="329"/>
      <c r="Z59" s="329"/>
      <c r="AA59" s="329"/>
      <c r="AB59" s="329">
        <f t="shared" si="4"/>
        <v>0</v>
      </c>
      <c r="AC59" s="329">
        <f t="shared" si="6"/>
        <v>0</v>
      </c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hidden="1" customHeight="1" x14ac:dyDescent="0.3">
      <c r="A60" s="889"/>
      <c r="B60" s="890" t="s">
        <v>47</v>
      </c>
      <c r="C60" s="891">
        <v>500967</v>
      </c>
      <c r="D60" s="892" t="s">
        <v>2</v>
      </c>
      <c r="E60" s="891"/>
      <c r="F60" s="893"/>
      <c r="G60" s="894">
        <v>0</v>
      </c>
      <c r="H60" s="365"/>
      <c r="I60" s="897"/>
      <c r="J60" s="896"/>
      <c r="K60" s="896"/>
      <c r="L60" s="896"/>
      <c r="M60" s="365"/>
      <c r="N60" s="896"/>
      <c r="O60" s="894"/>
      <c r="P60" s="895"/>
      <c r="Q60" s="896"/>
      <c r="R60" s="556">
        <f t="shared" si="0"/>
        <v>0</v>
      </c>
      <c r="S60" s="860">
        <f t="shared" si="1"/>
        <v>0</v>
      </c>
      <c r="T60" s="328"/>
      <c r="U60" s="329" t="str">
        <f t="shared" si="3"/>
        <v>SGD</v>
      </c>
      <c r="V60" s="329"/>
      <c r="W60" s="329"/>
      <c r="X60" s="329"/>
      <c r="Y60" s="329"/>
      <c r="Z60" s="329"/>
      <c r="AA60" s="329"/>
      <c r="AB60" s="329">
        <f t="shared" si="4"/>
        <v>0</v>
      </c>
      <c r="AC60" s="329">
        <f t="shared" si="6"/>
        <v>0</v>
      </c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hidden="1" customHeight="1" x14ac:dyDescent="0.3">
      <c r="A61" s="889"/>
      <c r="B61" s="890" t="s">
        <v>48</v>
      </c>
      <c r="C61" s="891">
        <v>500950</v>
      </c>
      <c r="D61" s="892" t="s">
        <v>0</v>
      </c>
      <c r="E61" s="891"/>
      <c r="F61" s="893"/>
      <c r="G61" s="894">
        <v>0</v>
      </c>
      <c r="H61" s="365"/>
      <c r="I61" s="897"/>
      <c r="J61" s="895"/>
      <c r="K61" s="896"/>
      <c r="L61" s="896"/>
      <c r="M61" s="381"/>
      <c r="N61" s="896"/>
      <c r="O61" s="894"/>
      <c r="P61" s="895"/>
      <c r="Q61" s="896"/>
      <c r="R61" s="556">
        <f t="shared" si="0"/>
        <v>0</v>
      </c>
      <c r="S61" s="860">
        <f t="shared" si="1"/>
        <v>0</v>
      </c>
      <c r="T61" s="328"/>
      <c r="U61" s="329" t="str">
        <f t="shared" si="3"/>
        <v>USD</v>
      </c>
      <c r="V61" s="329"/>
      <c r="W61" s="329"/>
      <c r="X61" s="329"/>
      <c r="Y61" s="329"/>
      <c r="Z61" s="329"/>
      <c r="AA61" s="329"/>
      <c r="AB61" s="329">
        <f t="shared" si="4"/>
        <v>0</v>
      </c>
      <c r="AC61" s="329">
        <f t="shared" si="6"/>
        <v>0</v>
      </c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57"/>
      <c r="AZ61" s="327"/>
      <c r="BA61" s="327"/>
      <c r="BB61" s="327"/>
      <c r="BC61" s="327"/>
      <c r="BD61" s="327"/>
      <c r="BE61" s="327"/>
      <c r="BF61" s="327"/>
      <c r="BG61" s="358"/>
      <c r="BI61" s="358"/>
      <c r="IU61" s="333"/>
    </row>
    <row r="62" spans="1:255" s="332" customFormat="1" ht="15" hidden="1" customHeight="1" x14ac:dyDescent="0.3">
      <c r="A62" s="889"/>
      <c r="B62" s="890" t="s">
        <v>49</v>
      </c>
      <c r="C62" s="891">
        <v>500727</v>
      </c>
      <c r="D62" s="892" t="s">
        <v>26</v>
      </c>
      <c r="E62" s="891"/>
      <c r="F62" s="893"/>
      <c r="G62" s="894">
        <v>0</v>
      </c>
      <c r="H62" s="365"/>
      <c r="I62" s="897"/>
      <c r="J62" s="895"/>
      <c r="K62" s="896"/>
      <c r="L62" s="896"/>
      <c r="M62" s="367"/>
      <c r="N62" s="896"/>
      <c r="O62" s="894"/>
      <c r="P62" s="895"/>
      <c r="Q62" s="896"/>
      <c r="R62" s="556">
        <f t="shared" si="0"/>
        <v>0</v>
      </c>
      <c r="S62" s="860">
        <f t="shared" si="1"/>
        <v>0</v>
      </c>
      <c r="T62" s="328"/>
      <c r="U62" s="329" t="str">
        <f t="shared" si="3"/>
        <v>MYR</v>
      </c>
      <c r="V62" s="329"/>
      <c r="W62" s="329"/>
      <c r="X62" s="329"/>
      <c r="Y62" s="329"/>
      <c r="Z62" s="329"/>
      <c r="AA62" s="329"/>
      <c r="AB62" s="329">
        <f t="shared" si="4"/>
        <v>0</v>
      </c>
      <c r="AC62" s="329">
        <f t="shared" si="6"/>
        <v>0</v>
      </c>
      <c r="AD62" s="330"/>
      <c r="AE62" s="330"/>
      <c r="AF62" s="330"/>
      <c r="AG62" s="330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27"/>
      <c r="AW62" s="327"/>
      <c r="AX62" s="327"/>
      <c r="AY62" s="327"/>
      <c r="AZ62" s="327"/>
      <c r="BA62" s="327"/>
      <c r="BB62" s="327"/>
      <c r="BC62" s="327"/>
      <c r="BD62" s="327"/>
      <c r="BE62" s="327"/>
      <c r="BF62" s="327"/>
      <c r="BG62" s="358"/>
      <c r="BH62" s="358"/>
      <c r="BI62" s="358"/>
      <c r="IU62" s="333"/>
    </row>
    <row r="63" spans="1:255" s="332" customFormat="1" ht="15" customHeight="1" x14ac:dyDescent="0.3">
      <c r="A63" s="359">
        <v>24</v>
      </c>
      <c r="B63" s="377" t="s">
        <v>1600</v>
      </c>
      <c r="C63" s="361">
        <v>501310</v>
      </c>
      <c r="D63" s="362" t="s">
        <v>26</v>
      </c>
      <c r="E63" s="361"/>
      <c r="F63" s="371"/>
      <c r="G63" s="364">
        <v>1000000</v>
      </c>
      <c r="H63" s="365"/>
      <c r="I63" s="378"/>
      <c r="J63" s="364"/>
      <c r="K63" s="367"/>
      <c r="L63" s="367"/>
      <c r="M63" s="367"/>
      <c r="N63" s="367"/>
      <c r="O63" s="364"/>
      <c r="P63" s="365"/>
      <c r="Q63" s="367"/>
      <c r="R63" s="556">
        <f t="shared" si="0"/>
        <v>1000000</v>
      </c>
      <c r="S63" s="860">
        <f t="shared" si="1"/>
        <v>0</v>
      </c>
      <c r="T63" s="328">
        <v>1000000</v>
      </c>
      <c r="U63" s="329" t="str">
        <f t="shared" si="3"/>
        <v>MYR</v>
      </c>
      <c r="V63" s="329">
        <f t="shared" ref="V63:V64" si="8">T63</f>
        <v>1000000</v>
      </c>
      <c r="W63" s="329"/>
      <c r="X63" s="329"/>
      <c r="Y63" s="329"/>
      <c r="Z63" s="329"/>
      <c r="AA63" s="329"/>
      <c r="AB63" s="329"/>
      <c r="AC63" s="329">
        <f t="shared" si="6"/>
        <v>1000000</v>
      </c>
      <c r="AD63" s="330"/>
      <c r="AE63" s="330"/>
      <c r="AF63" s="330"/>
      <c r="AG63" s="330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27"/>
      <c r="AW63" s="327"/>
      <c r="AX63" s="327"/>
      <c r="AY63" s="327"/>
      <c r="AZ63" s="327"/>
      <c r="BA63" s="327"/>
      <c r="BB63" s="327"/>
      <c r="BC63" s="327"/>
      <c r="BD63" s="327"/>
      <c r="BE63" s="327"/>
      <c r="BF63" s="327"/>
      <c r="BG63" s="358"/>
      <c r="BH63" s="358"/>
      <c r="BI63" s="358"/>
      <c r="IU63" s="333"/>
    </row>
    <row r="64" spans="1:255" s="332" customFormat="1" ht="15" customHeight="1" x14ac:dyDescent="0.3">
      <c r="A64" s="359">
        <v>25</v>
      </c>
      <c r="B64" s="377" t="s">
        <v>1599</v>
      </c>
      <c r="C64" s="361">
        <v>501261</v>
      </c>
      <c r="D64" s="362" t="s">
        <v>26</v>
      </c>
      <c r="E64" s="361"/>
      <c r="F64" s="371"/>
      <c r="G64" s="364">
        <v>3941526.8800000004</v>
      </c>
      <c r="H64" s="365">
        <v>659242.16</v>
      </c>
      <c r="I64" s="378"/>
      <c r="J64" s="364"/>
      <c r="K64" s="367"/>
      <c r="L64" s="367"/>
      <c r="M64" s="367">
        <v>629866.1</v>
      </c>
      <c r="N64" s="367"/>
      <c r="O64" s="364"/>
      <c r="P64" s="365"/>
      <c r="Q64" s="367"/>
      <c r="R64" s="556">
        <f t="shared" si="0"/>
        <v>3970902.94</v>
      </c>
      <c r="S64" s="860">
        <f t="shared" si="1"/>
        <v>-5.8000069111585617E-4</v>
      </c>
      <c r="T64" s="328">
        <v>3970902.9405800006</v>
      </c>
      <c r="U64" s="329" t="str">
        <f t="shared" si="3"/>
        <v>MYR</v>
      </c>
      <c r="V64" s="329">
        <f t="shared" si="8"/>
        <v>3970902.9405800006</v>
      </c>
      <c r="W64" s="329"/>
      <c r="X64" s="329"/>
      <c r="Y64" s="329"/>
      <c r="Z64" s="329"/>
      <c r="AA64" s="329"/>
      <c r="AB64" s="329"/>
      <c r="AC64" s="329">
        <f t="shared" si="6"/>
        <v>3970902.94</v>
      </c>
      <c r="AD64" s="330"/>
      <c r="AE64" s="330"/>
      <c r="AF64" s="330"/>
      <c r="AG64" s="330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27"/>
      <c r="AW64" s="327"/>
      <c r="AX64" s="327"/>
      <c r="AY64" s="327"/>
      <c r="AZ64" s="327"/>
      <c r="BA64" s="327"/>
      <c r="BB64" s="327"/>
      <c r="BC64" s="327"/>
      <c r="BD64" s="327"/>
      <c r="BE64" s="327"/>
      <c r="BF64" s="327"/>
      <c r="BG64" s="358"/>
      <c r="BH64" s="358"/>
      <c r="BI64" s="358"/>
      <c r="IU64" s="333"/>
    </row>
    <row r="65" spans="1:255" s="332" customFormat="1" ht="15" customHeight="1" x14ac:dyDescent="0.3">
      <c r="A65" s="359">
        <v>26</v>
      </c>
      <c r="B65" s="377" t="s">
        <v>1375</v>
      </c>
      <c r="C65" s="361">
        <v>501147</v>
      </c>
      <c r="D65" s="362" t="s">
        <v>26</v>
      </c>
      <c r="E65" s="361"/>
      <c r="F65" s="371"/>
      <c r="G65" s="364">
        <v>4974124.169999999</v>
      </c>
      <c r="H65" s="365">
        <v>344523.3</v>
      </c>
      <c r="I65" s="387"/>
      <c r="J65" s="369"/>
      <c r="K65" s="368"/>
      <c r="L65" s="368"/>
      <c r="M65" s="367">
        <v>501404</v>
      </c>
      <c r="N65" s="368"/>
      <c r="O65" s="369"/>
      <c r="P65" s="366"/>
      <c r="Q65" s="368"/>
      <c r="R65" s="556">
        <f t="shared" si="0"/>
        <v>4817243.4699999988</v>
      </c>
      <c r="S65" s="860">
        <f t="shared" si="1"/>
        <v>0</v>
      </c>
      <c r="T65" s="328">
        <v>4817243.47</v>
      </c>
      <c r="U65" s="329" t="str">
        <f t="shared" si="3"/>
        <v>MYR</v>
      </c>
      <c r="V65" s="329">
        <f>T65</f>
        <v>4817243.47</v>
      </c>
      <c r="W65" s="329"/>
      <c r="X65" s="329"/>
      <c r="Y65" s="329"/>
      <c r="Z65" s="329"/>
      <c r="AA65" s="329"/>
      <c r="AB65" s="329"/>
      <c r="AC65" s="329"/>
      <c r="AD65" s="330"/>
      <c r="AE65" s="330"/>
      <c r="AF65" s="330"/>
      <c r="AG65" s="330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58"/>
      <c r="BH65" s="358"/>
      <c r="BI65" s="358"/>
      <c r="IU65" s="333"/>
    </row>
    <row r="66" spans="1:255" s="332" customFormat="1" ht="15" customHeight="1" x14ac:dyDescent="0.3">
      <c r="A66" s="359">
        <v>27</v>
      </c>
      <c r="B66" s="377" t="s">
        <v>1558</v>
      </c>
      <c r="C66" s="361">
        <v>501281</v>
      </c>
      <c r="D66" s="362" t="s">
        <v>26</v>
      </c>
      <c r="E66" s="361"/>
      <c r="F66" s="371"/>
      <c r="G66" s="364">
        <v>5000000</v>
      </c>
      <c r="H66" s="365"/>
      <c r="I66" s="387"/>
      <c r="J66" s="369"/>
      <c r="K66" s="368"/>
      <c r="L66" s="368"/>
      <c r="M66" s="367"/>
      <c r="N66" s="368"/>
      <c r="O66" s="369"/>
      <c r="P66" s="366"/>
      <c r="Q66" s="368"/>
      <c r="R66" s="556">
        <f t="shared" si="0"/>
        <v>5000000</v>
      </c>
      <c r="S66" s="860">
        <f t="shared" si="1"/>
        <v>0</v>
      </c>
      <c r="T66" s="328">
        <v>5000000</v>
      </c>
      <c r="U66" s="329" t="str">
        <f t="shared" si="3"/>
        <v>MYR</v>
      </c>
      <c r="V66" s="329">
        <f>T66</f>
        <v>5000000</v>
      </c>
      <c r="W66" s="329"/>
      <c r="X66" s="329"/>
      <c r="Y66" s="329"/>
      <c r="Z66" s="329"/>
      <c r="AA66" s="329"/>
      <c r="AB66" s="329"/>
      <c r="AC66" s="329"/>
      <c r="AD66" s="330"/>
      <c r="AE66" s="330"/>
      <c r="AF66" s="330"/>
      <c r="AG66" s="330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27"/>
      <c r="AW66" s="327"/>
      <c r="AX66" s="327"/>
      <c r="AY66" s="327"/>
      <c r="AZ66" s="327"/>
      <c r="BA66" s="327"/>
      <c r="BB66" s="327"/>
      <c r="BC66" s="327"/>
      <c r="BD66" s="327"/>
      <c r="BE66" s="327"/>
      <c r="BF66" s="327"/>
      <c r="BG66" s="358"/>
      <c r="BH66" s="358"/>
      <c r="BI66" s="358"/>
      <c r="IU66" s="333"/>
    </row>
    <row r="67" spans="1:255" s="332" customFormat="1" ht="15" customHeight="1" x14ac:dyDescent="0.3">
      <c r="A67" s="359">
        <v>28</v>
      </c>
      <c r="B67" s="377" t="s">
        <v>1610</v>
      </c>
      <c r="C67" s="361">
        <v>501331</v>
      </c>
      <c r="D67" s="362" t="s">
        <v>26</v>
      </c>
      <c r="E67" s="361"/>
      <c r="F67" s="371"/>
      <c r="G67" s="364">
        <v>9968289.0399999991</v>
      </c>
      <c r="H67" s="365"/>
      <c r="I67" s="387"/>
      <c r="J67" s="369"/>
      <c r="K67" s="368"/>
      <c r="L67" s="368"/>
      <c r="M67" s="367"/>
      <c r="N67" s="368"/>
      <c r="O67" s="369"/>
      <c r="P67" s="366"/>
      <c r="Q67" s="368"/>
      <c r="R67" s="556">
        <f t="shared" si="0"/>
        <v>9968289.0399999991</v>
      </c>
      <c r="S67" s="860">
        <f t="shared" si="1"/>
        <v>0</v>
      </c>
      <c r="T67" s="328">
        <v>9968289.0399999991</v>
      </c>
      <c r="U67" s="329" t="str">
        <f t="shared" si="3"/>
        <v>MYR</v>
      </c>
      <c r="V67" s="329">
        <f>T67</f>
        <v>9968289.0399999991</v>
      </c>
      <c r="W67" s="329"/>
      <c r="X67" s="329"/>
      <c r="Y67" s="329"/>
      <c r="Z67" s="329"/>
      <c r="AA67" s="329"/>
      <c r="AB67" s="329"/>
      <c r="AC67" s="329"/>
      <c r="AD67" s="330"/>
      <c r="AE67" s="330"/>
      <c r="AF67" s="330"/>
      <c r="AG67" s="330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27"/>
      <c r="AW67" s="327"/>
      <c r="AX67" s="327"/>
      <c r="AY67" s="327"/>
      <c r="AZ67" s="327"/>
      <c r="BA67" s="327"/>
      <c r="BB67" s="327"/>
      <c r="BC67" s="327"/>
      <c r="BD67" s="327"/>
      <c r="BE67" s="327"/>
      <c r="BF67" s="327"/>
      <c r="BG67" s="358"/>
      <c r="BH67" s="358"/>
      <c r="BI67" s="358"/>
      <c r="IU67" s="333"/>
    </row>
    <row r="68" spans="1:255" s="332" customFormat="1" ht="15" customHeight="1" x14ac:dyDescent="0.3">
      <c r="A68" s="359">
        <v>29</v>
      </c>
      <c r="B68" s="377" t="s">
        <v>1641</v>
      </c>
      <c r="C68" s="361">
        <v>501348</v>
      </c>
      <c r="D68" s="362" t="s">
        <v>0</v>
      </c>
      <c r="E68" s="361"/>
      <c r="F68" s="371"/>
      <c r="G68" s="364">
        <v>11993128.820000002</v>
      </c>
      <c r="H68" s="365">
        <v>298810.46000000002</v>
      </c>
      <c r="I68" s="387"/>
      <c r="J68" s="369">
        <v>10559.12</v>
      </c>
      <c r="K68" s="368"/>
      <c r="L68" s="368"/>
      <c r="M68" s="367">
        <v>69434.649999999994</v>
      </c>
      <c r="N68" s="368"/>
      <c r="O68" s="369"/>
      <c r="P68" s="366">
        <v>72.680000000000007</v>
      </c>
      <c r="Q68" s="368"/>
      <c r="R68" s="556">
        <f t="shared" si="0"/>
        <v>12232991.070000002</v>
      </c>
      <c r="S68" s="860">
        <f t="shared" si="1"/>
        <v>4.1235238313674927E-3</v>
      </c>
      <c r="T68" s="328">
        <v>2997547.4309915407</v>
      </c>
      <c r="U68" s="329" t="s">
        <v>0</v>
      </c>
      <c r="V68" s="329">
        <f>T68*$V$1</f>
        <v>12232991.065876478</v>
      </c>
      <c r="W68" s="329"/>
      <c r="X68" s="329"/>
      <c r="Y68" s="329"/>
      <c r="Z68" s="329"/>
      <c r="AA68" s="329"/>
      <c r="AB68" s="329"/>
      <c r="AC68" s="329"/>
      <c r="AD68" s="330"/>
      <c r="AE68" s="330"/>
      <c r="AF68" s="330"/>
      <c r="AG68" s="330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58"/>
      <c r="BH68" s="358"/>
      <c r="BI68" s="358"/>
      <c r="IU68" s="333"/>
    </row>
    <row r="69" spans="1:255" s="332" customFormat="1" ht="15" customHeight="1" x14ac:dyDescent="0.3">
      <c r="A69" s="359">
        <v>30</v>
      </c>
      <c r="B69" s="377" t="s">
        <v>1373</v>
      </c>
      <c r="C69" s="361">
        <v>501149</v>
      </c>
      <c r="D69" s="362" t="s">
        <v>26</v>
      </c>
      <c r="E69" s="361"/>
      <c r="F69" s="371"/>
      <c r="G69" s="364">
        <v>2009545.7400000009</v>
      </c>
      <c r="H69" s="365"/>
      <c r="I69" s="387"/>
      <c r="J69" s="369"/>
      <c r="K69" s="368"/>
      <c r="L69" s="368"/>
      <c r="M69" s="367">
        <v>179846.86</v>
      </c>
      <c r="N69" s="368"/>
      <c r="O69" s="369"/>
      <c r="P69" s="366"/>
      <c r="Q69" s="368"/>
      <c r="R69" s="556">
        <f t="shared" si="0"/>
        <v>1829698.8800000008</v>
      </c>
      <c r="S69" s="860">
        <f t="shared" si="1"/>
        <v>0</v>
      </c>
      <c r="T69" s="328">
        <v>1829698.88</v>
      </c>
      <c r="U69" s="329" t="str">
        <f t="shared" si="3"/>
        <v>MYR</v>
      </c>
      <c r="V69" s="329">
        <f>T69</f>
        <v>1829698.88</v>
      </c>
      <c r="W69" s="329"/>
      <c r="X69" s="329"/>
      <c r="Y69" s="329"/>
      <c r="Z69" s="329"/>
      <c r="AA69" s="329"/>
      <c r="AB69" s="329"/>
      <c r="AC69" s="329"/>
      <c r="AD69" s="330"/>
      <c r="AE69" s="330"/>
      <c r="AF69" s="330"/>
      <c r="AG69" s="330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27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58"/>
      <c r="BH69" s="358"/>
      <c r="BI69" s="358"/>
      <c r="IU69" s="333"/>
    </row>
    <row r="70" spans="1:255" s="334" customFormat="1" ht="15" customHeight="1" x14ac:dyDescent="0.3">
      <c r="A70" s="385">
        <v>31</v>
      </c>
      <c r="B70" s="386" t="s">
        <v>1360</v>
      </c>
      <c r="C70" s="374">
        <v>501128</v>
      </c>
      <c r="D70" s="375" t="s">
        <v>0</v>
      </c>
      <c r="E70" s="374"/>
      <c r="F70" s="376"/>
      <c r="G70" s="369">
        <v>5074542.7799999975</v>
      </c>
      <c r="H70" s="365">
        <v>6292092.5499999998</v>
      </c>
      <c r="I70" s="387"/>
      <c r="J70" s="369"/>
      <c r="K70" s="368"/>
      <c r="L70" s="368"/>
      <c r="M70" s="367">
        <v>808930.62</v>
      </c>
      <c r="N70" s="368"/>
      <c r="O70" s="369">
        <v>802</v>
      </c>
      <c r="P70" s="366">
        <v>24794.3</v>
      </c>
      <c r="Q70" s="368"/>
      <c r="R70" s="556">
        <f t="shared" si="0"/>
        <v>10532108.409999998</v>
      </c>
      <c r="S70" s="931">
        <f t="shared" si="1"/>
        <v>-2.9800031334161758E-3</v>
      </c>
      <c r="T70" s="447">
        <v>2580766.58</v>
      </c>
      <c r="U70" s="329" t="str">
        <f t="shared" si="3"/>
        <v>USD</v>
      </c>
      <c r="V70" s="329">
        <f>T70*$V$1</f>
        <v>10532108.412980001</v>
      </c>
      <c r="W70" s="419"/>
      <c r="X70" s="419"/>
      <c r="Y70" s="419"/>
      <c r="Z70" s="419"/>
      <c r="AA70" s="419"/>
      <c r="AB70" s="419"/>
      <c r="AC70" s="419"/>
      <c r="AD70" s="418"/>
      <c r="AE70" s="418"/>
      <c r="AF70" s="418"/>
      <c r="AG70" s="418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H70" s="384"/>
      <c r="BI70" s="384"/>
      <c r="IU70" s="326"/>
    </row>
    <row r="71" spans="1:255" s="334" customFormat="1" ht="15" customHeight="1" x14ac:dyDescent="0.3">
      <c r="A71" s="385">
        <v>32</v>
      </c>
      <c r="B71" s="386" t="s">
        <v>1606</v>
      </c>
      <c r="C71" s="374">
        <v>501317</v>
      </c>
      <c r="D71" s="375" t="s">
        <v>0</v>
      </c>
      <c r="E71" s="374"/>
      <c r="F71" s="376"/>
      <c r="G71" s="369">
        <v>1750182.72</v>
      </c>
      <c r="H71" s="365"/>
      <c r="I71" s="387"/>
      <c r="J71" s="369">
        <v>1521.92</v>
      </c>
      <c r="K71" s="368"/>
      <c r="L71" s="368"/>
      <c r="M71" s="367"/>
      <c r="N71" s="368"/>
      <c r="O71" s="369"/>
      <c r="P71" s="366">
        <v>19.62</v>
      </c>
      <c r="Q71" s="368"/>
      <c r="R71" s="556">
        <f t="shared" si="0"/>
        <v>1751685.0199999998</v>
      </c>
      <c r="S71" s="931">
        <f t="shared" si="1"/>
        <v>1.8399995751678944E-3</v>
      </c>
      <c r="T71" s="447">
        <v>429229.36</v>
      </c>
      <c r="U71" s="329" t="str">
        <f t="shared" si="3"/>
        <v>USD</v>
      </c>
      <c r="V71" s="329">
        <f>T71*$V$1</f>
        <v>1751685.0181600002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customHeight="1" x14ac:dyDescent="0.3">
      <c r="A72" s="385">
        <v>33</v>
      </c>
      <c r="B72" s="386" t="s">
        <v>1431</v>
      </c>
      <c r="C72" s="374">
        <v>501194</v>
      </c>
      <c r="D72" s="375" t="s">
        <v>26</v>
      </c>
      <c r="E72" s="374"/>
      <c r="F72" s="782"/>
      <c r="G72" s="364">
        <v>6621062.3200000077</v>
      </c>
      <c r="H72" s="365">
        <v>2242091.85</v>
      </c>
      <c r="I72" s="387"/>
      <c r="J72" s="369"/>
      <c r="K72" s="368"/>
      <c r="L72" s="368"/>
      <c r="M72" s="367">
        <v>3097318.36</v>
      </c>
      <c r="N72" s="368"/>
      <c r="O72" s="369"/>
      <c r="P72" s="366"/>
      <c r="Q72" s="368"/>
      <c r="R72" s="556">
        <f t="shared" si="0"/>
        <v>5765835.810000008</v>
      </c>
      <c r="S72" s="860">
        <f t="shared" si="1"/>
        <v>7.4505805969238281E-9</v>
      </c>
      <c r="T72" s="447">
        <v>5765835.8100000005</v>
      </c>
      <c r="U72" s="329" t="str">
        <f t="shared" si="3"/>
        <v>MYR</v>
      </c>
      <c r="V72" s="329">
        <f>T72</f>
        <v>5765835.8100000005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1369</v>
      </c>
      <c r="C73" s="374">
        <v>501140</v>
      </c>
      <c r="D73" s="375" t="s">
        <v>26</v>
      </c>
      <c r="E73" s="374"/>
      <c r="F73" s="376"/>
      <c r="G73" s="369">
        <v>2972218.2800000012</v>
      </c>
      <c r="H73" s="365"/>
      <c r="I73" s="387"/>
      <c r="J73" s="369"/>
      <c r="K73" s="368"/>
      <c r="L73" s="368"/>
      <c r="M73" s="367"/>
      <c r="N73" s="368"/>
      <c r="O73" s="369"/>
      <c r="P73" s="366"/>
      <c r="Q73" s="368"/>
      <c r="R73" s="556">
        <f t="shared" si="0"/>
        <v>2972218.2800000012</v>
      </c>
      <c r="S73" s="860">
        <f t="shared" si="1"/>
        <v>0</v>
      </c>
      <c r="T73" s="447">
        <v>2972218.2800000003</v>
      </c>
      <c r="U73" s="329" t="str">
        <f t="shared" si="3"/>
        <v>MYR</v>
      </c>
      <c r="V73" s="329">
        <f>T73</f>
        <v>2972218.2800000003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1432</v>
      </c>
      <c r="C74" s="374">
        <v>501195</v>
      </c>
      <c r="D74" s="375" t="s">
        <v>26</v>
      </c>
      <c r="E74" s="374"/>
      <c r="F74" s="376"/>
      <c r="G74" s="364">
        <v>6999999.9400000004</v>
      </c>
      <c r="H74" s="365">
        <v>6385305.1100000003</v>
      </c>
      <c r="I74" s="387"/>
      <c r="J74" s="369"/>
      <c r="K74" s="368"/>
      <c r="L74" s="368"/>
      <c r="M74" s="367">
        <v>6762174.9400000004</v>
      </c>
      <c r="N74" s="368"/>
      <c r="O74" s="369"/>
      <c r="P74" s="366"/>
      <c r="Q74" s="368"/>
      <c r="R74" s="556">
        <f t="shared" si="0"/>
        <v>6623130.1100000003</v>
      </c>
      <c r="S74" s="860">
        <f t="shared" si="1"/>
        <v>0</v>
      </c>
      <c r="T74" s="447">
        <v>6623130.1100000003</v>
      </c>
      <c r="U74" s="329" t="str">
        <f t="shared" si="3"/>
        <v>MYR</v>
      </c>
      <c r="V74" s="329">
        <f>T74</f>
        <v>6623130.1100000003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1349</v>
      </c>
      <c r="C75" s="374">
        <v>501133</v>
      </c>
      <c r="D75" s="375" t="s">
        <v>0</v>
      </c>
      <c r="E75" s="374"/>
      <c r="F75" s="376"/>
      <c r="G75" s="369">
        <v>13686067.950000007</v>
      </c>
      <c r="H75" s="366">
        <v>6536917.1100000003</v>
      </c>
      <c r="I75" s="387"/>
      <c r="J75" s="369">
        <v>16604.330000000002</v>
      </c>
      <c r="K75" s="368"/>
      <c r="L75" s="368"/>
      <c r="M75" s="368">
        <v>4073552.14</v>
      </c>
      <c r="N75" s="368"/>
      <c r="O75" s="369"/>
      <c r="P75" s="366">
        <f>228.87+0.06</f>
        <v>228.93</v>
      </c>
      <c r="Q75" s="368"/>
      <c r="R75" s="556">
        <f t="shared" si="0"/>
        <v>16165808.320000004</v>
      </c>
      <c r="S75" s="860">
        <f t="shared" si="1"/>
        <v>5.7000294327735901E-4</v>
      </c>
      <c r="T75" s="447">
        <v>3961237.03</v>
      </c>
      <c r="U75" s="329" t="str">
        <f t="shared" si="3"/>
        <v>USD</v>
      </c>
      <c r="V75" s="329">
        <f>T75*$V$1</f>
        <v>16165808.319430001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hidden="1" customHeight="1" x14ac:dyDescent="0.3">
      <c r="A76" s="385">
        <v>7</v>
      </c>
      <c r="B76" s="386" t="s">
        <v>1275</v>
      </c>
      <c r="C76" s="374">
        <v>501095</v>
      </c>
      <c r="D76" s="375" t="s">
        <v>0</v>
      </c>
      <c r="E76" s="374"/>
      <c r="F76" s="376"/>
      <c r="G76" s="369">
        <v>5.6024873629212379E-10</v>
      </c>
      <c r="H76" s="364"/>
      <c r="I76" s="366"/>
      <c r="J76" s="369"/>
      <c r="K76" s="368"/>
      <c r="L76" s="368"/>
      <c r="M76" s="367"/>
      <c r="N76" s="368"/>
      <c r="O76" s="369"/>
      <c r="P76" s="366"/>
      <c r="Q76" s="368"/>
      <c r="R76" s="556">
        <f t="shared" si="0"/>
        <v>5.6024873629212379E-10</v>
      </c>
      <c r="S76" s="860">
        <f t="shared" si="1"/>
        <v>5.6024873629212379E-10</v>
      </c>
      <c r="T76" s="447"/>
      <c r="U76" s="329" t="str">
        <f t="shared" si="3"/>
        <v>USD</v>
      </c>
      <c r="V76" s="329">
        <f>T76*$V$1</f>
        <v>0</v>
      </c>
      <c r="W76" s="419"/>
      <c r="X76" s="419"/>
      <c r="Y76" s="419"/>
      <c r="Z76" s="419"/>
      <c r="AA76" s="419"/>
      <c r="AB76" s="419">
        <f t="shared" si="4"/>
        <v>0</v>
      </c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hidden="1" customHeight="1" x14ac:dyDescent="0.3">
      <c r="A77" s="385">
        <v>32</v>
      </c>
      <c r="B77" s="386" t="s">
        <v>1500</v>
      </c>
      <c r="C77" s="374">
        <v>501245</v>
      </c>
      <c r="D77" s="375" t="s">
        <v>26</v>
      </c>
      <c r="E77" s="374"/>
      <c r="F77" s="376"/>
      <c r="G77" s="369">
        <v>0</v>
      </c>
      <c r="H77" s="364"/>
      <c r="I77" s="366"/>
      <c r="J77" s="369"/>
      <c r="K77" s="368"/>
      <c r="L77" s="368"/>
      <c r="M77" s="367"/>
      <c r="N77" s="368"/>
      <c r="O77" s="369"/>
      <c r="P77" s="366"/>
      <c r="Q77" s="368"/>
      <c r="R77" s="556">
        <f t="shared" si="0"/>
        <v>0</v>
      </c>
      <c r="S77" s="864">
        <f t="shared" si="1"/>
        <v>0</v>
      </c>
      <c r="T77" s="447"/>
      <c r="U77" s="329" t="str">
        <f t="shared" si="3"/>
        <v>MYR</v>
      </c>
      <c r="V77" s="329">
        <f>T77</f>
        <v>0</v>
      </c>
      <c r="W77" s="419"/>
      <c r="X77" s="419"/>
      <c r="Y77" s="419"/>
      <c r="Z77" s="419"/>
      <c r="AA77" s="419"/>
      <c r="AB77" s="419"/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hidden="1" customHeight="1" x14ac:dyDescent="0.3">
      <c r="A78" s="385">
        <v>25</v>
      </c>
      <c r="B78" s="386" t="s">
        <v>1456</v>
      </c>
      <c r="C78" s="374">
        <v>501213</v>
      </c>
      <c r="D78" s="375" t="s">
        <v>26</v>
      </c>
      <c r="E78" s="374"/>
      <c r="F78" s="376"/>
      <c r="G78" s="369">
        <v>0</v>
      </c>
      <c r="H78" s="364"/>
      <c r="I78" s="366"/>
      <c r="J78" s="369"/>
      <c r="K78" s="368"/>
      <c r="L78" s="368"/>
      <c r="M78" s="367"/>
      <c r="N78" s="368"/>
      <c r="O78" s="369"/>
      <c r="P78" s="366"/>
      <c r="Q78" s="368"/>
      <c r="R78" s="556">
        <f t="shared" si="0"/>
        <v>0</v>
      </c>
      <c r="S78" s="864">
        <f t="shared" si="1"/>
        <v>0</v>
      </c>
      <c r="T78" s="447"/>
      <c r="U78" s="329" t="str">
        <f t="shared" si="3"/>
        <v>MYR</v>
      </c>
      <c r="V78" s="329">
        <f t="shared" ref="V78:V90" si="9">T78</f>
        <v>0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4" customFormat="1" ht="15" hidden="1" customHeight="1" x14ac:dyDescent="0.3">
      <c r="A79" s="385">
        <v>30</v>
      </c>
      <c r="B79" s="386" t="s">
        <v>1559</v>
      </c>
      <c r="C79" s="374">
        <v>501270</v>
      </c>
      <c r="D79" s="375" t="s">
        <v>26</v>
      </c>
      <c r="E79" s="374"/>
      <c r="F79" s="376"/>
      <c r="G79" s="369">
        <v>4.6566128730773926E-10</v>
      </c>
      <c r="H79" s="364"/>
      <c r="I79" s="366"/>
      <c r="J79" s="369"/>
      <c r="K79" s="368"/>
      <c r="L79" s="368"/>
      <c r="M79" s="367"/>
      <c r="N79" s="368"/>
      <c r="O79" s="369"/>
      <c r="P79" s="366"/>
      <c r="Q79" s="368"/>
      <c r="R79" s="556">
        <f t="shared" si="0"/>
        <v>4.6566128730773926E-10</v>
      </c>
      <c r="S79" s="864">
        <f t="shared" si="1"/>
        <v>4.6566128730773926E-10</v>
      </c>
      <c r="T79" s="447"/>
      <c r="U79" s="329" t="str">
        <f t="shared" si="3"/>
        <v>MYR</v>
      </c>
      <c r="V79" s="329">
        <f t="shared" si="9"/>
        <v>0</v>
      </c>
      <c r="W79" s="419"/>
      <c r="X79" s="419"/>
      <c r="Y79" s="419"/>
      <c r="Z79" s="419"/>
      <c r="AA79" s="419"/>
      <c r="AB79" s="419"/>
      <c r="AC79" s="419"/>
      <c r="AD79" s="418"/>
      <c r="AE79" s="418"/>
      <c r="AF79" s="418"/>
      <c r="AG79" s="418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4"/>
      <c r="BH79" s="384"/>
      <c r="BI79" s="384"/>
      <c r="IU79" s="326"/>
    </row>
    <row r="80" spans="1:255" s="334" customFormat="1" ht="15" hidden="1" customHeight="1" x14ac:dyDescent="0.3">
      <c r="A80" s="385">
        <v>33</v>
      </c>
      <c r="B80" s="386" t="s">
        <v>1372</v>
      </c>
      <c r="C80" s="374">
        <v>501145</v>
      </c>
      <c r="D80" s="375" t="s">
        <v>26</v>
      </c>
      <c r="E80" s="374"/>
      <c r="F80" s="376"/>
      <c r="G80" s="369">
        <v>-4.6566128730773926E-10</v>
      </c>
      <c r="H80" s="364"/>
      <c r="I80" s="366"/>
      <c r="J80" s="369"/>
      <c r="K80" s="368"/>
      <c r="L80" s="368"/>
      <c r="M80" s="367"/>
      <c r="N80" s="368"/>
      <c r="O80" s="369"/>
      <c r="P80" s="366"/>
      <c r="Q80" s="368"/>
      <c r="R80" s="556">
        <f t="shared" si="0"/>
        <v>-4.6566128730773926E-10</v>
      </c>
      <c r="S80" s="860">
        <f t="shared" si="1"/>
        <v>-4.6566128730773926E-10</v>
      </c>
      <c r="T80" s="447"/>
      <c r="U80" s="329" t="str">
        <f t="shared" si="3"/>
        <v>MYR</v>
      </c>
      <c r="V80" s="329">
        <f t="shared" si="9"/>
        <v>0</v>
      </c>
      <c r="W80" s="419"/>
      <c r="X80" s="419"/>
      <c r="Y80" s="419"/>
      <c r="Z80" s="419"/>
      <c r="AA80" s="419"/>
      <c r="AB80" s="419"/>
      <c r="AC80" s="419"/>
      <c r="AD80" s="418"/>
      <c r="AE80" s="418"/>
      <c r="AF80" s="418"/>
      <c r="AG80" s="418"/>
      <c r="AH80" s="382"/>
      <c r="AI80" s="382"/>
      <c r="AJ80" s="382"/>
      <c r="AK80" s="382"/>
      <c r="AL80" s="382"/>
      <c r="AM80" s="382"/>
      <c r="AN80" s="382"/>
      <c r="AO80" s="382"/>
      <c r="AP80" s="382"/>
      <c r="AQ80" s="382"/>
      <c r="AR80" s="382"/>
      <c r="AS80" s="382"/>
      <c r="AT80" s="382"/>
      <c r="AU80" s="382"/>
      <c r="AV80" s="383"/>
      <c r="AW80" s="383"/>
      <c r="AX80" s="383"/>
      <c r="AY80" s="383"/>
      <c r="AZ80" s="383"/>
      <c r="BA80" s="383"/>
      <c r="BB80" s="383"/>
      <c r="BC80" s="383"/>
      <c r="BD80" s="383"/>
      <c r="BE80" s="383"/>
      <c r="BF80" s="383"/>
      <c r="BG80" s="384"/>
      <c r="BH80" s="384"/>
      <c r="BI80" s="384"/>
      <c r="IU80" s="326"/>
    </row>
    <row r="81" spans="1:255" s="334" customFormat="1" ht="15" customHeight="1" x14ac:dyDescent="0.3">
      <c r="A81" s="385">
        <v>37</v>
      </c>
      <c r="B81" s="386" t="s">
        <v>1608</v>
      </c>
      <c r="C81" s="374">
        <v>501325</v>
      </c>
      <c r="D81" s="375" t="s">
        <v>0</v>
      </c>
      <c r="E81" s="374"/>
      <c r="F81" s="376"/>
      <c r="G81" s="369">
        <v>18650355.210000008</v>
      </c>
      <c r="H81" s="364">
        <v>5526346.9299999997</v>
      </c>
      <c r="I81" s="366"/>
      <c r="J81" s="369">
        <v>24711.41</v>
      </c>
      <c r="K81" s="368"/>
      <c r="L81" s="368"/>
      <c r="M81" s="367">
        <v>7638325.5599999996</v>
      </c>
      <c r="N81" s="368"/>
      <c r="O81" s="369"/>
      <c r="P81" s="366">
        <v>77.650000000000006</v>
      </c>
      <c r="Q81" s="368"/>
      <c r="R81" s="556">
        <f t="shared" si="0"/>
        <v>16563010.340000009</v>
      </c>
      <c r="S81" s="860">
        <f t="shared" si="1"/>
        <v>4.5900065451860428E-3</v>
      </c>
      <c r="T81" s="447">
        <v>4058566.6100000003</v>
      </c>
      <c r="U81" s="329" t="str">
        <f t="shared" si="3"/>
        <v>USD</v>
      </c>
      <c r="V81" s="329">
        <f>T81*$V$1</f>
        <v>16563010.335410003</v>
      </c>
      <c r="W81" s="419"/>
      <c r="X81" s="419"/>
      <c r="Y81" s="419"/>
      <c r="Z81" s="419"/>
      <c r="AA81" s="419"/>
      <c r="AB81" s="419"/>
      <c r="AC81" s="419"/>
      <c r="AD81" s="418"/>
      <c r="AE81" s="418"/>
      <c r="AF81" s="418"/>
      <c r="AG81" s="418"/>
      <c r="AH81" s="382"/>
      <c r="AI81" s="382"/>
      <c r="AJ81" s="382"/>
      <c r="AK81" s="382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H81" s="384"/>
      <c r="BI81" s="384"/>
      <c r="IU81" s="326"/>
    </row>
    <row r="82" spans="1:255" s="334" customFormat="1" ht="15" customHeight="1" x14ac:dyDescent="0.3">
      <c r="A82" s="385">
        <v>38</v>
      </c>
      <c r="B82" s="386" t="s">
        <v>1612</v>
      </c>
      <c r="C82" s="374">
        <v>501330</v>
      </c>
      <c r="D82" s="375" t="s">
        <v>0</v>
      </c>
      <c r="E82" s="374"/>
      <c r="F82" s="376"/>
      <c r="G82" s="369">
        <v>103032995.96999998</v>
      </c>
      <c r="H82" s="364"/>
      <c r="I82" s="366"/>
      <c r="J82" s="369">
        <v>90240.31</v>
      </c>
      <c r="K82" s="368"/>
      <c r="L82" s="368"/>
      <c r="M82" s="367"/>
      <c r="N82" s="368"/>
      <c r="O82" s="369"/>
      <c r="P82" s="366">
        <f>1800.02-0.06</f>
        <v>1799.96</v>
      </c>
      <c r="Q82" s="368"/>
      <c r="R82" s="556">
        <f t="shared" si="0"/>
        <v>103121436.31999999</v>
      </c>
      <c r="S82" s="860">
        <f t="shared" si="1"/>
        <v>8.259996771812439E-3</v>
      </c>
      <c r="T82" s="447">
        <v>25268668.539999995</v>
      </c>
      <c r="U82" s="329" t="str">
        <f t="shared" si="3"/>
        <v>USD</v>
      </c>
      <c r="V82" s="329">
        <f>T82*$V$1</f>
        <v>103121436.31174</v>
      </c>
      <c r="W82" s="419"/>
      <c r="X82" s="419"/>
      <c r="Y82" s="419"/>
      <c r="Z82" s="419"/>
      <c r="AA82" s="419"/>
      <c r="AB82" s="419"/>
      <c r="AC82" s="419"/>
      <c r="AD82" s="418"/>
      <c r="AE82" s="418"/>
      <c r="AF82" s="418"/>
      <c r="AG82" s="418"/>
      <c r="AH82" s="382"/>
      <c r="AI82" s="382"/>
      <c r="AJ82" s="382"/>
      <c r="AK82" s="382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4"/>
      <c r="BH82" s="384"/>
      <c r="BI82" s="384"/>
      <c r="IU82" s="326"/>
    </row>
    <row r="83" spans="1:255" s="334" customFormat="1" ht="15" customHeight="1" x14ac:dyDescent="0.3">
      <c r="A83" s="385">
        <v>39</v>
      </c>
      <c r="B83" s="386" t="s">
        <v>1397</v>
      </c>
      <c r="C83" s="374">
        <v>501160</v>
      </c>
      <c r="D83" s="375" t="s">
        <v>26</v>
      </c>
      <c r="E83" s="374"/>
      <c r="F83" s="376"/>
      <c r="G83" s="369">
        <v>3371186.7400000012</v>
      </c>
      <c r="H83" s="364">
        <v>1234231.96</v>
      </c>
      <c r="I83" s="366"/>
      <c r="J83" s="364"/>
      <c r="K83" s="368"/>
      <c r="L83" s="368"/>
      <c r="M83" s="367"/>
      <c r="N83" s="368"/>
      <c r="O83" s="369"/>
      <c r="P83" s="366"/>
      <c r="Q83" s="368"/>
      <c r="R83" s="556">
        <f t="shared" si="0"/>
        <v>4605418.7000000011</v>
      </c>
      <c r="S83" s="864">
        <f t="shared" si="1"/>
        <v>0</v>
      </c>
      <c r="T83" s="447">
        <v>4605418.7</v>
      </c>
      <c r="U83" s="329" t="str">
        <f t="shared" si="3"/>
        <v>MYR</v>
      </c>
      <c r="V83" s="329">
        <f t="shared" si="9"/>
        <v>4605418.7</v>
      </c>
      <c r="W83" s="419"/>
      <c r="X83" s="419"/>
      <c r="Y83" s="419"/>
      <c r="Z83" s="419"/>
      <c r="AA83" s="419"/>
      <c r="AB83" s="419"/>
      <c r="AC83" s="419"/>
      <c r="AD83" s="418"/>
      <c r="AE83" s="418"/>
      <c r="AF83" s="418"/>
      <c r="AG83" s="418"/>
      <c r="AH83" s="382"/>
      <c r="AI83" s="382"/>
      <c r="AJ83" s="382"/>
      <c r="AK83" s="382"/>
      <c r="AL83" s="382"/>
      <c r="AM83" s="382"/>
      <c r="AN83" s="382"/>
      <c r="AO83" s="382"/>
      <c r="AP83" s="382"/>
      <c r="AQ83" s="382"/>
      <c r="AR83" s="382"/>
      <c r="AS83" s="382"/>
      <c r="AT83" s="382"/>
      <c r="AU83" s="382"/>
      <c r="AV83" s="383"/>
      <c r="AW83" s="383"/>
      <c r="AX83" s="383"/>
      <c r="AY83" s="383"/>
      <c r="AZ83" s="383"/>
      <c r="BA83" s="383"/>
      <c r="BB83" s="383"/>
      <c r="BC83" s="383"/>
      <c r="BD83" s="383"/>
      <c r="BE83" s="383"/>
      <c r="BF83" s="383"/>
      <c r="BG83" s="384"/>
      <c r="BH83" s="384"/>
      <c r="BI83" s="384"/>
      <c r="IU83" s="326"/>
    </row>
    <row r="84" spans="1:255" s="334" customFormat="1" ht="15" customHeight="1" x14ac:dyDescent="0.3">
      <c r="A84" s="385">
        <v>40</v>
      </c>
      <c r="B84" s="386" t="s">
        <v>1552</v>
      </c>
      <c r="C84" s="374">
        <v>501275</v>
      </c>
      <c r="D84" s="375" t="s">
        <v>26</v>
      </c>
      <c r="E84" s="374"/>
      <c r="F84" s="376"/>
      <c r="G84" s="369">
        <v>3451826.3000000003</v>
      </c>
      <c r="H84" s="364"/>
      <c r="I84" s="366"/>
      <c r="J84" s="364"/>
      <c r="K84" s="368"/>
      <c r="L84" s="368"/>
      <c r="M84" s="367">
        <v>700726.7</v>
      </c>
      <c r="N84" s="368"/>
      <c r="O84" s="369"/>
      <c r="P84" s="366"/>
      <c r="Q84" s="368"/>
      <c r="R84" s="556">
        <f t="shared" si="0"/>
        <v>2751099.6000000006</v>
      </c>
      <c r="S84" s="864">
        <f t="shared" si="1"/>
        <v>0</v>
      </c>
      <c r="T84" s="447">
        <v>2751099.5999999996</v>
      </c>
      <c r="U84" s="329" t="str">
        <f t="shared" si="3"/>
        <v>MYR</v>
      </c>
      <c r="V84" s="329">
        <f t="shared" si="9"/>
        <v>2751099.5999999996</v>
      </c>
      <c r="W84" s="419"/>
      <c r="X84" s="419"/>
      <c r="Y84" s="419"/>
      <c r="Z84" s="419"/>
      <c r="AA84" s="419"/>
      <c r="AB84" s="419"/>
      <c r="AC84" s="419"/>
      <c r="AD84" s="418"/>
      <c r="AE84" s="418"/>
      <c r="AF84" s="418"/>
      <c r="AG84" s="418"/>
      <c r="AH84" s="382"/>
      <c r="AI84" s="382"/>
      <c r="AJ84" s="382"/>
      <c r="AK84" s="382"/>
      <c r="AL84" s="382"/>
      <c r="AM84" s="382"/>
      <c r="AN84" s="382"/>
      <c r="AO84" s="382"/>
      <c r="AP84" s="382"/>
      <c r="AQ84" s="382"/>
      <c r="AR84" s="382"/>
      <c r="AS84" s="382"/>
      <c r="AT84" s="382"/>
      <c r="AU84" s="382"/>
      <c r="AV84" s="383"/>
      <c r="AW84" s="383"/>
      <c r="AX84" s="383"/>
      <c r="AY84" s="383"/>
      <c r="AZ84" s="383"/>
      <c r="BA84" s="383"/>
      <c r="BB84" s="383"/>
      <c r="BC84" s="383"/>
      <c r="BD84" s="383"/>
      <c r="BE84" s="383"/>
      <c r="BF84" s="383"/>
      <c r="BG84" s="384"/>
      <c r="BH84" s="384"/>
      <c r="BI84" s="384"/>
      <c r="IU84" s="326"/>
    </row>
    <row r="85" spans="1:255" s="334" customFormat="1" ht="15" customHeight="1" x14ac:dyDescent="0.3">
      <c r="A85" s="385">
        <v>41</v>
      </c>
      <c r="B85" s="386" t="s">
        <v>1457</v>
      </c>
      <c r="C85" s="374">
        <v>501220</v>
      </c>
      <c r="D85" s="375" t="s">
        <v>26</v>
      </c>
      <c r="E85" s="374"/>
      <c r="F85" s="376"/>
      <c r="G85" s="369">
        <v>16269550</v>
      </c>
      <c r="H85" s="364">
        <v>2910000</v>
      </c>
      <c r="I85" s="366"/>
      <c r="J85" s="369"/>
      <c r="K85" s="368"/>
      <c r="L85" s="368"/>
      <c r="M85" s="367">
        <v>3714000</v>
      </c>
      <c r="N85" s="368"/>
      <c r="O85" s="369"/>
      <c r="P85" s="366"/>
      <c r="Q85" s="368"/>
      <c r="R85" s="556">
        <f t="shared" si="0"/>
        <v>15465550</v>
      </c>
      <c r="S85" s="860">
        <f t="shared" si="1"/>
        <v>0</v>
      </c>
      <c r="T85" s="447">
        <v>15465550</v>
      </c>
      <c r="U85" s="329" t="str">
        <f t="shared" si="3"/>
        <v>MYR</v>
      </c>
      <c r="V85" s="329">
        <f t="shared" si="9"/>
        <v>15465550</v>
      </c>
      <c r="W85" s="419"/>
      <c r="X85" s="419"/>
      <c r="Y85" s="419"/>
      <c r="Z85" s="419"/>
      <c r="AA85" s="419"/>
      <c r="AB85" s="419"/>
      <c r="AC85" s="419"/>
      <c r="AD85" s="418"/>
      <c r="AE85" s="418"/>
      <c r="AF85" s="418"/>
      <c r="AG85" s="418"/>
      <c r="AH85" s="382"/>
      <c r="AI85" s="382"/>
      <c r="AJ85" s="382"/>
      <c r="AK85" s="382"/>
      <c r="AL85" s="382"/>
      <c r="AM85" s="382"/>
      <c r="AN85" s="382"/>
      <c r="AO85" s="382"/>
      <c r="AP85" s="382"/>
      <c r="AQ85" s="382"/>
      <c r="AR85" s="382"/>
      <c r="AS85" s="382"/>
      <c r="AT85" s="382"/>
      <c r="AU85" s="382"/>
      <c r="AV85" s="383"/>
      <c r="AW85" s="383"/>
      <c r="AX85" s="383"/>
      <c r="AY85" s="383"/>
      <c r="AZ85" s="383"/>
      <c r="BA85" s="383"/>
      <c r="BB85" s="383"/>
      <c r="BC85" s="383"/>
      <c r="BD85" s="383"/>
      <c r="BE85" s="383"/>
      <c r="BF85" s="383"/>
      <c r="BG85" s="384"/>
      <c r="BH85" s="384"/>
      <c r="BI85" s="384"/>
      <c r="IU85" s="326"/>
    </row>
    <row r="86" spans="1:255" s="334" customFormat="1" ht="15" customHeight="1" x14ac:dyDescent="0.3">
      <c r="A86" s="385">
        <v>42</v>
      </c>
      <c r="B86" s="386" t="s">
        <v>1602</v>
      </c>
      <c r="C86" s="374">
        <v>501320</v>
      </c>
      <c r="D86" s="375" t="s">
        <v>26</v>
      </c>
      <c r="E86" s="374"/>
      <c r="F86" s="376"/>
      <c r="G86" s="364">
        <v>9675561.2600000016</v>
      </c>
      <c r="H86" s="364"/>
      <c r="I86" s="366"/>
      <c r="J86" s="369"/>
      <c r="K86" s="368"/>
      <c r="L86" s="368"/>
      <c r="M86" s="367">
        <v>1366811.26</v>
      </c>
      <c r="N86" s="368"/>
      <c r="O86" s="369"/>
      <c r="P86" s="366"/>
      <c r="Q86" s="368"/>
      <c r="R86" s="556">
        <f t="shared" si="0"/>
        <v>8308750.0000000019</v>
      </c>
      <c r="S86" s="860">
        <f t="shared" si="1"/>
        <v>0</v>
      </c>
      <c r="T86" s="447">
        <v>8308750</v>
      </c>
      <c r="U86" s="329" t="str">
        <f t="shared" si="3"/>
        <v>MYR</v>
      </c>
      <c r="V86" s="329">
        <f t="shared" si="9"/>
        <v>8308750</v>
      </c>
      <c r="W86" s="419"/>
      <c r="X86" s="419"/>
      <c r="Y86" s="419"/>
      <c r="Z86" s="419"/>
      <c r="AA86" s="419"/>
      <c r="AB86" s="419"/>
      <c r="AC86" s="419"/>
      <c r="AD86" s="418"/>
      <c r="AE86" s="418"/>
      <c r="AF86" s="418"/>
      <c r="AG86" s="418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382"/>
      <c r="AS86" s="382"/>
      <c r="AT86" s="382"/>
      <c r="AU86" s="382"/>
      <c r="AV86" s="383"/>
      <c r="AW86" s="383"/>
      <c r="AX86" s="383"/>
      <c r="AY86" s="383"/>
      <c r="AZ86" s="383"/>
      <c r="BA86" s="383"/>
      <c r="BB86" s="383"/>
      <c r="BC86" s="383"/>
      <c r="BD86" s="383"/>
      <c r="BE86" s="383"/>
      <c r="BF86" s="383"/>
      <c r="BG86" s="384"/>
      <c r="BH86" s="384"/>
      <c r="BI86" s="384"/>
      <c r="IU86" s="326"/>
    </row>
    <row r="87" spans="1:255" s="334" customFormat="1" ht="15" customHeight="1" x14ac:dyDescent="0.3">
      <c r="A87" s="385">
        <v>43</v>
      </c>
      <c r="B87" s="386" t="s">
        <v>1601</v>
      </c>
      <c r="C87" s="374">
        <v>501201</v>
      </c>
      <c r="D87" s="375" t="s">
        <v>26</v>
      </c>
      <c r="E87" s="374"/>
      <c r="F87" s="376"/>
      <c r="G87" s="364">
        <v>39961049.999999993</v>
      </c>
      <c r="H87" s="364"/>
      <c r="I87" s="366"/>
      <c r="J87" s="369"/>
      <c r="K87" s="368"/>
      <c r="L87" s="368"/>
      <c r="M87" s="367">
        <v>4668008.0999999996</v>
      </c>
      <c r="N87" s="368"/>
      <c r="O87" s="369"/>
      <c r="P87" s="366"/>
      <c r="Q87" s="368"/>
      <c r="R87" s="556">
        <f t="shared" si="0"/>
        <v>35293041.899999991</v>
      </c>
      <c r="S87" s="860">
        <f t="shared" si="1"/>
        <v>0</v>
      </c>
      <c r="T87" s="447">
        <v>35293041.899999999</v>
      </c>
      <c r="U87" s="329" t="str">
        <f t="shared" si="3"/>
        <v>MYR</v>
      </c>
      <c r="V87" s="329">
        <f t="shared" si="9"/>
        <v>35293041.899999999</v>
      </c>
      <c r="W87" s="419"/>
      <c r="X87" s="419"/>
      <c r="Y87" s="419"/>
      <c r="Z87" s="419"/>
      <c r="AA87" s="419"/>
      <c r="AB87" s="419"/>
      <c r="AC87" s="419"/>
      <c r="AD87" s="418"/>
      <c r="AE87" s="418"/>
      <c r="AF87" s="418"/>
      <c r="AG87" s="418"/>
      <c r="AH87" s="382"/>
      <c r="AI87" s="382"/>
      <c r="AJ87" s="382"/>
      <c r="AK87" s="382"/>
      <c r="AL87" s="382"/>
      <c r="AM87" s="382"/>
      <c r="AN87" s="382"/>
      <c r="AO87" s="382"/>
      <c r="AP87" s="382"/>
      <c r="AQ87" s="382"/>
      <c r="AR87" s="382"/>
      <c r="AS87" s="382"/>
      <c r="AT87" s="382"/>
      <c r="AU87" s="382"/>
      <c r="AV87" s="383"/>
      <c r="AW87" s="383"/>
      <c r="AX87" s="383"/>
      <c r="AY87" s="383"/>
      <c r="AZ87" s="383"/>
      <c r="BA87" s="383"/>
      <c r="BB87" s="383"/>
      <c r="BC87" s="383"/>
      <c r="BD87" s="383"/>
      <c r="BE87" s="383"/>
      <c r="BF87" s="383"/>
      <c r="BG87" s="384"/>
      <c r="BH87" s="384"/>
      <c r="BI87" s="384"/>
      <c r="IU87" s="326"/>
    </row>
    <row r="88" spans="1:255" s="334" customFormat="1" ht="15" customHeight="1" x14ac:dyDescent="0.3">
      <c r="A88" s="385">
        <v>44</v>
      </c>
      <c r="B88" s="386" t="s">
        <v>1458</v>
      </c>
      <c r="C88" s="374">
        <v>501211</v>
      </c>
      <c r="D88" s="375" t="s">
        <v>26</v>
      </c>
      <c r="E88" s="374"/>
      <c r="F88" s="376"/>
      <c r="G88" s="364">
        <v>1141930.1600000001</v>
      </c>
      <c r="H88" s="364"/>
      <c r="I88" s="366"/>
      <c r="J88" s="369"/>
      <c r="K88" s="368"/>
      <c r="L88" s="368"/>
      <c r="M88" s="367">
        <v>508175.74</v>
      </c>
      <c r="N88" s="368"/>
      <c r="O88" s="369"/>
      <c r="P88" s="366"/>
      <c r="Q88" s="368"/>
      <c r="R88" s="556">
        <f t="shared" si="0"/>
        <v>633754.42000000016</v>
      </c>
      <c r="S88" s="860">
        <f t="shared" si="1"/>
        <v>0</v>
      </c>
      <c r="T88" s="447">
        <v>633754.42000000004</v>
      </c>
      <c r="U88" s="329"/>
      <c r="V88" s="329">
        <f t="shared" si="9"/>
        <v>633754.42000000004</v>
      </c>
      <c r="W88" s="419"/>
      <c r="X88" s="419"/>
      <c r="Y88" s="419"/>
      <c r="Z88" s="419"/>
      <c r="AA88" s="419"/>
      <c r="AB88" s="419"/>
      <c r="AC88" s="419"/>
      <c r="AD88" s="418"/>
      <c r="AE88" s="418"/>
      <c r="AF88" s="418"/>
      <c r="AG88" s="418"/>
      <c r="AH88" s="382"/>
      <c r="AI88" s="382"/>
      <c r="AJ88" s="382"/>
      <c r="AK88" s="382"/>
      <c r="AL88" s="382"/>
      <c r="AM88" s="382"/>
      <c r="AN88" s="382"/>
      <c r="AO88" s="382"/>
      <c r="AP88" s="382"/>
      <c r="AQ88" s="382"/>
      <c r="AR88" s="382"/>
      <c r="AS88" s="382"/>
      <c r="AT88" s="382"/>
      <c r="AU88" s="382"/>
      <c r="AV88" s="383"/>
      <c r="AW88" s="383"/>
      <c r="AX88" s="383"/>
      <c r="AY88" s="383"/>
      <c r="AZ88" s="383"/>
      <c r="BA88" s="383"/>
      <c r="BB88" s="383"/>
      <c r="BC88" s="383"/>
      <c r="BD88" s="383"/>
      <c r="BE88" s="383"/>
      <c r="BF88" s="383"/>
      <c r="BG88" s="384"/>
      <c r="BH88" s="384"/>
      <c r="BI88" s="384"/>
      <c r="IU88" s="326"/>
    </row>
    <row r="89" spans="1:255" s="332" customFormat="1" ht="15" customHeight="1" thickBot="1" x14ac:dyDescent="0.35">
      <c r="A89" s="359">
        <v>45</v>
      </c>
      <c r="B89" s="377" t="s">
        <v>50</v>
      </c>
      <c r="C89" s="361">
        <v>500783</v>
      </c>
      <c r="D89" s="362" t="s">
        <v>26</v>
      </c>
      <c r="E89" s="361"/>
      <c r="F89" s="371"/>
      <c r="G89" s="364">
        <v>17000000</v>
      </c>
      <c r="H89" s="364">
        <v>17000000</v>
      </c>
      <c r="I89" s="366"/>
      <c r="J89" s="369"/>
      <c r="K89" s="369"/>
      <c r="L89" s="369"/>
      <c r="M89" s="364">
        <v>17000000</v>
      </c>
      <c r="N89" s="368"/>
      <c r="O89" s="369"/>
      <c r="P89" s="366"/>
      <c r="Q89" s="368"/>
      <c r="R89" s="556">
        <f t="shared" si="0"/>
        <v>17000000</v>
      </c>
      <c r="S89" s="860">
        <f t="shared" si="1"/>
        <v>0</v>
      </c>
      <c r="T89" s="328">
        <v>17000000</v>
      </c>
      <c r="U89" s="329" t="str">
        <f t="shared" si="3"/>
        <v>MYR</v>
      </c>
      <c r="V89" s="329">
        <f t="shared" si="9"/>
        <v>17000000</v>
      </c>
      <c r="W89" s="329"/>
      <c r="X89" s="329"/>
      <c r="Y89" s="329"/>
      <c r="Z89" s="329"/>
      <c r="AA89" s="329"/>
      <c r="AB89" s="419">
        <f t="shared" si="4"/>
        <v>0</v>
      </c>
      <c r="AC89" s="329">
        <f t="shared" si="6"/>
        <v>17000000</v>
      </c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27"/>
      <c r="AZ89" s="327"/>
      <c r="BA89" s="327"/>
      <c r="BB89" s="327"/>
      <c r="BC89" s="327"/>
      <c r="BD89" s="327"/>
      <c r="BE89" s="327"/>
      <c r="BF89" s="327"/>
      <c r="BG89" s="358"/>
      <c r="BH89" s="358"/>
      <c r="BI89" s="358"/>
      <c r="IU89" s="333"/>
    </row>
    <row r="90" spans="1:255" s="332" customFormat="1" ht="15" customHeight="1" thickBot="1" x14ac:dyDescent="0.35">
      <c r="A90" s="359">
        <v>46</v>
      </c>
      <c r="B90" s="377" t="s">
        <v>51</v>
      </c>
      <c r="C90" s="361">
        <v>500790</v>
      </c>
      <c r="D90" s="362" t="s">
        <v>26</v>
      </c>
      <c r="E90" s="361"/>
      <c r="F90" s="371"/>
      <c r="G90" s="364">
        <v>42400000</v>
      </c>
      <c r="H90" s="365">
        <v>52200000</v>
      </c>
      <c r="I90" s="387"/>
      <c r="J90" s="366"/>
      <c r="K90" s="368"/>
      <c r="L90" s="368"/>
      <c r="M90" s="365">
        <v>49700000</v>
      </c>
      <c r="N90" s="368"/>
      <c r="O90" s="369"/>
      <c r="P90" s="366"/>
      <c r="Q90" s="368"/>
      <c r="R90" s="556">
        <f t="shared" si="0"/>
        <v>44900000</v>
      </c>
      <c r="S90" s="860">
        <f t="shared" si="1"/>
        <v>0</v>
      </c>
      <c r="T90" s="526">
        <v>44900000</v>
      </c>
      <c r="U90" s="329" t="str">
        <f t="shared" si="3"/>
        <v>MYR</v>
      </c>
      <c r="V90" s="329">
        <f t="shared" si="9"/>
        <v>44900000</v>
      </c>
      <c r="W90" s="329"/>
      <c r="X90" s="329"/>
      <c r="Y90" s="329"/>
      <c r="Z90" s="329"/>
      <c r="AA90" s="329"/>
      <c r="AB90" s="419">
        <f t="shared" si="4"/>
        <v>2500000</v>
      </c>
      <c r="AC90" s="329">
        <f t="shared" si="6"/>
        <v>44900000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H90" s="358"/>
      <c r="BI90" s="358"/>
      <c r="IU90" s="333"/>
    </row>
    <row r="91" spans="1:255" s="334" customFormat="1" ht="15" hidden="1" customHeight="1" x14ac:dyDescent="0.3">
      <c r="A91" s="359">
        <v>7</v>
      </c>
      <c r="B91" s="377" t="s">
        <v>52</v>
      </c>
      <c r="C91" s="361">
        <v>500960</v>
      </c>
      <c r="D91" s="362" t="s">
        <v>0</v>
      </c>
      <c r="E91" s="361"/>
      <c r="F91" s="371"/>
      <c r="G91" s="364">
        <v>-2.0499993115663528E-3</v>
      </c>
      <c r="H91" s="365"/>
      <c r="I91" s="387"/>
      <c r="J91" s="366"/>
      <c r="K91" s="368"/>
      <c r="L91" s="368"/>
      <c r="M91" s="381"/>
      <c r="N91" s="368"/>
      <c r="O91" s="369"/>
      <c r="P91" s="366"/>
      <c r="Q91" s="368"/>
      <c r="R91" s="556">
        <f t="shared" si="0"/>
        <v>-2.0499993115663528E-3</v>
      </c>
      <c r="S91" s="861">
        <f t="shared" si="1"/>
        <v>-2.0499993115663528E-3</v>
      </c>
      <c r="T91" s="328"/>
      <c r="U91" s="329" t="str">
        <f t="shared" si="3"/>
        <v>USD</v>
      </c>
      <c r="V91" s="329">
        <f>T91*$V$1</f>
        <v>0</v>
      </c>
      <c r="W91" s="329"/>
      <c r="X91" s="329"/>
      <c r="Y91" s="329"/>
      <c r="Z91" s="329"/>
      <c r="AA91" s="329"/>
      <c r="AB91" s="329">
        <f t="shared" si="4"/>
        <v>0</v>
      </c>
      <c r="AC91" s="329">
        <f t="shared" si="6"/>
        <v>-2.0499993115663528E-3</v>
      </c>
      <c r="AD91" s="330"/>
      <c r="AE91" s="330"/>
      <c r="AF91" s="330"/>
      <c r="AG91" s="330"/>
      <c r="AH91" s="331"/>
      <c r="AI91" s="331"/>
      <c r="AJ91" s="331"/>
      <c r="AK91" s="331"/>
      <c r="AL91" s="382"/>
      <c r="AM91" s="382"/>
      <c r="AN91" s="382"/>
      <c r="AO91" s="382"/>
      <c r="AP91" s="382"/>
      <c r="AQ91" s="382"/>
      <c r="AR91" s="382"/>
      <c r="AS91" s="382"/>
      <c r="AT91" s="382"/>
      <c r="AU91" s="382"/>
      <c r="AV91" s="383"/>
      <c r="AW91" s="383"/>
      <c r="AX91" s="383"/>
      <c r="AY91" s="383"/>
      <c r="AZ91" s="383"/>
      <c r="BA91" s="383"/>
      <c r="BB91" s="383"/>
      <c r="BC91" s="383"/>
      <c r="BD91" s="383"/>
      <c r="BE91" s="383"/>
      <c r="BF91" s="383"/>
      <c r="BG91" s="384"/>
      <c r="BI91" s="384"/>
      <c r="IU91" s="326"/>
    </row>
    <row r="92" spans="1:255" s="332" customFormat="1" ht="15" hidden="1" customHeight="1" thickBot="1" x14ac:dyDescent="0.35">
      <c r="A92" s="385">
        <v>7</v>
      </c>
      <c r="B92" s="386" t="s">
        <v>53</v>
      </c>
      <c r="C92" s="374">
        <v>500865</v>
      </c>
      <c r="D92" s="375" t="s">
        <v>26</v>
      </c>
      <c r="E92" s="374"/>
      <c r="F92" s="376"/>
      <c r="G92" s="369">
        <v>0</v>
      </c>
      <c r="H92" s="365"/>
      <c r="I92" s="387"/>
      <c r="J92" s="366"/>
      <c r="K92" s="368"/>
      <c r="L92" s="368"/>
      <c r="M92" s="367"/>
      <c r="N92" s="368"/>
      <c r="O92" s="369"/>
      <c r="P92" s="366"/>
      <c r="Q92" s="368"/>
      <c r="R92" s="556">
        <f t="shared" si="0"/>
        <v>0</v>
      </c>
      <c r="S92" s="860">
        <f t="shared" si="1"/>
        <v>0</v>
      </c>
      <c r="T92" s="527"/>
      <c r="U92" s="329" t="str">
        <f t="shared" si="3"/>
        <v>MYR</v>
      </c>
      <c r="V92" s="329">
        <f t="shared" ref="V92:V128" si="10">T92</f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6"/>
        <v>0</v>
      </c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H92" s="358"/>
      <c r="BI92" s="358"/>
      <c r="IU92" s="333"/>
    </row>
    <row r="93" spans="1:255" s="332" customFormat="1" ht="15" hidden="1" customHeight="1" x14ac:dyDescent="0.3">
      <c r="A93" s="355"/>
      <c r="B93" s="356" t="s">
        <v>54</v>
      </c>
      <c r="C93" s="348">
        <v>500825</v>
      </c>
      <c r="D93" s="349" t="s">
        <v>26</v>
      </c>
      <c r="E93" s="348"/>
      <c r="F93" s="350"/>
      <c r="G93" s="351">
        <v>0</v>
      </c>
      <c r="H93" s="365"/>
      <c r="I93" s="387"/>
      <c r="J93" s="366"/>
      <c r="K93" s="368"/>
      <c r="L93" s="368"/>
      <c r="M93" s="367"/>
      <c r="N93" s="368"/>
      <c r="O93" s="369"/>
      <c r="P93" s="366"/>
      <c r="Q93" s="368"/>
      <c r="R93" s="556">
        <f t="shared" si="0"/>
        <v>0</v>
      </c>
      <c r="S93" s="860">
        <f t="shared" si="1"/>
        <v>0</v>
      </c>
      <c r="T93" s="328"/>
      <c r="U93" s="329" t="str">
        <f t="shared" si="3"/>
        <v>MYR</v>
      </c>
      <c r="V93" s="329">
        <f t="shared" si="10"/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6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I93" s="358"/>
      <c r="IU93" s="333"/>
    </row>
    <row r="94" spans="1:255" s="332" customFormat="1" ht="15" hidden="1" customHeight="1" x14ac:dyDescent="0.3">
      <c r="A94" s="355"/>
      <c r="B94" s="356" t="s">
        <v>55</v>
      </c>
      <c r="C94" s="348">
        <v>500935</v>
      </c>
      <c r="D94" s="349" t="s">
        <v>0</v>
      </c>
      <c r="E94" s="348"/>
      <c r="F94" s="350"/>
      <c r="G94" s="351">
        <v>0</v>
      </c>
      <c r="H94" s="365"/>
      <c r="I94" s="387"/>
      <c r="J94" s="366"/>
      <c r="K94" s="368"/>
      <c r="L94" s="368"/>
      <c r="M94" s="367"/>
      <c r="N94" s="368"/>
      <c r="O94" s="369"/>
      <c r="P94" s="366"/>
      <c r="Q94" s="368"/>
      <c r="R94" s="556">
        <f t="shared" si="0"/>
        <v>0</v>
      </c>
      <c r="S94" s="860">
        <f t="shared" si="1"/>
        <v>0</v>
      </c>
      <c r="T94" s="328"/>
      <c r="U94" s="329" t="str">
        <f t="shared" si="3"/>
        <v>USD</v>
      </c>
      <c r="V94" s="329">
        <f t="shared" si="10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6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5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hidden="1" customHeight="1" x14ac:dyDescent="0.3">
      <c r="A95" s="355"/>
      <c r="B95" s="356" t="s">
        <v>56</v>
      </c>
      <c r="C95" s="348">
        <v>500949</v>
      </c>
      <c r="D95" s="349" t="s">
        <v>26</v>
      </c>
      <c r="E95" s="348"/>
      <c r="F95" s="350"/>
      <c r="G95" s="351">
        <v>0</v>
      </c>
      <c r="H95" s="365"/>
      <c r="I95" s="387"/>
      <c r="J95" s="366"/>
      <c r="K95" s="368"/>
      <c r="L95" s="368"/>
      <c r="M95" s="367"/>
      <c r="N95" s="368"/>
      <c r="O95" s="369"/>
      <c r="P95" s="366"/>
      <c r="Q95" s="368"/>
      <c r="R95" s="556">
        <f t="shared" si="0"/>
        <v>0</v>
      </c>
      <c r="S95" s="860">
        <f t="shared" si="1"/>
        <v>0</v>
      </c>
      <c r="T95" s="328"/>
      <c r="U95" s="329" t="str">
        <f t="shared" si="3"/>
        <v>MYR</v>
      </c>
      <c r="V95" s="329">
        <f t="shared" si="10"/>
        <v>0</v>
      </c>
      <c r="W95" s="329"/>
      <c r="X95" s="329"/>
      <c r="Y95" s="329"/>
      <c r="Z95" s="329"/>
      <c r="AA95" s="329"/>
      <c r="AB95" s="329">
        <f t="shared" si="4"/>
        <v>0</v>
      </c>
      <c r="AC95" s="329">
        <f t="shared" si="6"/>
        <v>0</v>
      </c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I95" s="358"/>
      <c r="IU95" s="333"/>
    </row>
    <row r="96" spans="1:255" s="332" customFormat="1" ht="15" hidden="1" customHeight="1" x14ac:dyDescent="0.3">
      <c r="A96" s="355"/>
      <c r="B96" s="356" t="s">
        <v>57</v>
      </c>
      <c r="C96" s="348">
        <v>500795</v>
      </c>
      <c r="D96" s="349" t="s">
        <v>0</v>
      </c>
      <c r="E96" s="348"/>
      <c r="F96" s="350"/>
      <c r="G96" s="351">
        <v>0</v>
      </c>
      <c r="H96" s="365"/>
      <c r="I96" s="387"/>
      <c r="J96" s="366"/>
      <c r="K96" s="368"/>
      <c r="L96" s="368"/>
      <c r="M96" s="367"/>
      <c r="N96" s="368"/>
      <c r="O96" s="369"/>
      <c r="P96" s="366"/>
      <c r="Q96" s="368"/>
      <c r="R96" s="556">
        <f t="shared" si="0"/>
        <v>0</v>
      </c>
      <c r="S96" s="860">
        <f t="shared" si="1"/>
        <v>0</v>
      </c>
      <c r="T96" s="328"/>
      <c r="U96" s="329" t="str">
        <f t="shared" si="3"/>
        <v>USD</v>
      </c>
      <c r="V96" s="329">
        <f t="shared" si="10"/>
        <v>0</v>
      </c>
      <c r="W96" s="329"/>
      <c r="X96" s="329"/>
      <c r="Y96" s="329"/>
      <c r="Z96" s="329"/>
      <c r="AA96" s="329"/>
      <c r="AB96" s="329">
        <f t="shared" si="4"/>
        <v>0</v>
      </c>
      <c r="AC96" s="329">
        <f t="shared" si="6"/>
        <v>0</v>
      </c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57"/>
      <c r="AZ96" s="327"/>
      <c r="BA96" s="327"/>
      <c r="BB96" s="327"/>
      <c r="BC96" s="327"/>
      <c r="BD96" s="327"/>
      <c r="BE96" s="327"/>
      <c r="BF96" s="327"/>
      <c r="BG96" s="358"/>
      <c r="BI96" s="358"/>
      <c r="IU96" s="333"/>
    </row>
    <row r="97" spans="1:255" s="332" customFormat="1" ht="15" hidden="1" customHeight="1" x14ac:dyDescent="0.3">
      <c r="A97" s="355"/>
      <c r="B97" s="356" t="s">
        <v>58</v>
      </c>
      <c r="C97" s="348">
        <v>500835</v>
      </c>
      <c r="D97" s="349" t="s">
        <v>0</v>
      </c>
      <c r="E97" s="348"/>
      <c r="F97" s="350"/>
      <c r="G97" s="351">
        <v>0</v>
      </c>
      <c r="H97" s="365"/>
      <c r="I97" s="387"/>
      <c r="J97" s="366"/>
      <c r="K97" s="368"/>
      <c r="L97" s="368"/>
      <c r="M97" s="367"/>
      <c r="N97" s="368"/>
      <c r="O97" s="369"/>
      <c r="P97" s="366"/>
      <c r="Q97" s="368"/>
      <c r="R97" s="556">
        <f t="shared" si="0"/>
        <v>0</v>
      </c>
      <c r="S97" s="860">
        <f t="shared" si="1"/>
        <v>0</v>
      </c>
      <c r="T97" s="328"/>
      <c r="U97" s="329" t="str">
        <f t="shared" si="3"/>
        <v>USD</v>
      </c>
      <c r="V97" s="329">
        <f t="shared" si="10"/>
        <v>0</v>
      </c>
      <c r="W97" s="329"/>
      <c r="X97" s="329"/>
      <c r="Y97" s="329"/>
      <c r="Z97" s="329"/>
      <c r="AA97" s="329"/>
      <c r="AB97" s="329">
        <f t="shared" si="4"/>
        <v>0</v>
      </c>
      <c r="AC97" s="329">
        <f t="shared" si="6"/>
        <v>0</v>
      </c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57"/>
      <c r="AZ97" s="327"/>
      <c r="BA97" s="327"/>
      <c r="BB97" s="327"/>
      <c r="BC97" s="327"/>
      <c r="BD97" s="327"/>
      <c r="BE97" s="327"/>
      <c r="BF97" s="327"/>
      <c r="BG97" s="358"/>
      <c r="BI97" s="358"/>
      <c r="IU97" s="333"/>
    </row>
    <row r="98" spans="1:255" s="332" customFormat="1" ht="15" hidden="1" customHeight="1" x14ac:dyDescent="0.3">
      <c r="A98" s="355"/>
      <c r="B98" s="356" t="s">
        <v>59</v>
      </c>
      <c r="C98" s="348">
        <v>500957</v>
      </c>
      <c r="D98" s="349" t="s">
        <v>26</v>
      </c>
      <c r="E98" s="348"/>
      <c r="F98" s="350"/>
      <c r="G98" s="351">
        <v>0</v>
      </c>
      <c r="H98" s="365"/>
      <c r="I98" s="387"/>
      <c r="J98" s="366"/>
      <c r="K98" s="368"/>
      <c r="L98" s="368"/>
      <c r="M98" s="367"/>
      <c r="N98" s="368"/>
      <c r="O98" s="369"/>
      <c r="P98" s="366"/>
      <c r="Q98" s="368"/>
      <c r="R98" s="556">
        <f t="shared" si="0"/>
        <v>0</v>
      </c>
      <c r="S98" s="860">
        <f t="shared" si="1"/>
        <v>0</v>
      </c>
      <c r="T98" s="328"/>
      <c r="U98" s="329" t="str">
        <f t="shared" si="3"/>
        <v>MYR</v>
      </c>
      <c r="V98" s="329">
        <f t="shared" si="10"/>
        <v>0</v>
      </c>
      <c r="W98" s="329"/>
      <c r="X98" s="329"/>
      <c r="Y98" s="329"/>
      <c r="Z98" s="329"/>
      <c r="AA98" s="329"/>
      <c r="AB98" s="329">
        <f t="shared" si="4"/>
        <v>0</v>
      </c>
      <c r="AC98" s="329">
        <f t="shared" si="6"/>
        <v>0</v>
      </c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I98" s="358"/>
      <c r="IU98" s="333"/>
    </row>
    <row r="99" spans="1:255" s="332" customFormat="1" ht="15" hidden="1" customHeight="1" x14ac:dyDescent="0.3">
      <c r="A99" s="355"/>
      <c r="B99" s="356" t="s">
        <v>60</v>
      </c>
      <c r="C99" s="348">
        <v>500601</v>
      </c>
      <c r="D99" s="349" t="s">
        <v>3</v>
      </c>
      <c r="E99" s="348"/>
      <c r="F99" s="350"/>
      <c r="G99" s="351">
        <v>0</v>
      </c>
      <c r="H99" s="365"/>
      <c r="I99" s="387"/>
      <c r="J99" s="366"/>
      <c r="K99" s="368"/>
      <c r="L99" s="368"/>
      <c r="M99" s="367"/>
      <c r="N99" s="368"/>
      <c r="O99" s="369"/>
      <c r="P99" s="366"/>
      <c r="Q99" s="368"/>
      <c r="R99" s="556">
        <f t="shared" si="0"/>
        <v>0</v>
      </c>
      <c r="S99" s="860">
        <f t="shared" si="1"/>
        <v>0</v>
      </c>
      <c r="T99" s="328"/>
      <c r="U99" s="329" t="str">
        <f t="shared" si="3"/>
        <v>GBP</v>
      </c>
      <c r="V99" s="329">
        <f t="shared" si="10"/>
        <v>0</v>
      </c>
      <c r="W99" s="329"/>
      <c r="X99" s="329"/>
      <c r="Y99" s="329"/>
      <c r="Z99" s="329"/>
      <c r="AA99" s="329"/>
      <c r="AB99" s="329">
        <f t="shared" si="4"/>
        <v>0</v>
      </c>
      <c r="AC99" s="329">
        <f t="shared" si="6"/>
        <v>0</v>
      </c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57"/>
      <c r="AZ99" s="327"/>
      <c r="BA99" s="327"/>
      <c r="BB99" s="327"/>
      <c r="BC99" s="327"/>
      <c r="BD99" s="327"/>
      <c r="BE99" s="327"/>
      <c r="BF99" s="327"/>
      <c r="BG99" s="358"/>
      <c r="BI99" s="358"/>
      <c r="IU99" s="333"/>
    </row>
    <row r="100" spans="1:255" s="332" customFormat="1" ht="15" hidden="1" customHeight="1" x14ac:dyDescent="0.3">
      <c r="A100" s="355"/>
      <c r="B100" s="356" t="s">
        <v>61</v>
      </c>
      <c r="C100" s="348">
        <v>500537</v>
      </c>
      <c r="D100" s="349" t="s">
        <v>26</v>
      </c>
      <c r="E100" s="348"/>
      <c r="F100" s="350"/>
      <c r="G100" s="351">
        <v>0</v>
      </c>
      <c r="H100" s="365"/>
      <c r="I100" s="387"/>
      <c r="J100" s="366"/>
      <c r="K100" s="369"/>
      <c r="L100" s="369"/>
      <c r="M100" s="364"/>
      <c r="N100" s="369"/>
      <c r="O100" s="369"/>
      <c r="P100" s="366"/>
      <c r="Q100" s="369"/>
      <c r="R100" s="556">
        <f t="shared" si="0"/>
        <v>0</v>
      </c>
      <c r="S100" s="860">
        <f t="shared" si="1"/>
        <v>0</v>
      </c>
      <c r="T100" s="328"/>
      <c r="U100" s="329" t="str">
        <f t="shared" si="3"/>
        <v>MYR</v>
      </c>
      <c r="V100" s="329">
        <f t="shared" si="10"/>
        <v>0</v>
      </c>
      <c r="W100" s="329"/>
      <c r="X100" s="329"/>
      <c r="Y100" s="329"/>
      <c r="Z100" s="329"/>
      <c r="AA100" s="329"/>
      <c r="AB100" s="329">
        <f t="shared" si="4"/>
        <v>0</v>
      </c>
      <c r="AC100" s="329">
        <f t="shared" si="6"/>
        <v>0</v>
      </c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I100" s="358"/>
      <c r="IU100" s="333"/>
    </row>
    <row r="101" spans="1:255" s="332" customFormat="1" ht="15" hidden="1" customHeight="1" x14ac:dyDescent="0.3">
      <c r="A101" s="355"/>
      <c r="B101" s="356" t="s">
        <v>62</v>
      </c>
      <c r="C101" s="348">
        <v>500532</v>
      </c>
      <c r="D101" s="349" t="s">
        <v>0</v>
      </c>
      <c r="E101" s="348"/>
      <c r="F101" s="350"/>
      <c r="G101" s="351">
        <v>0</v>
      </c>
      <c r="H101" s="365"/>
      <c r="I101" s="387"/>
      <c r="J101" s="366"/>
      <c r="K101" s="369"/>
      <c r="L101" s="369"/>
      <c r="M101" s="364"/>
      <c r="N101" s="369"/>
      <c r="O101" s="369"/>
      <c r="P101" s="366"/>
      <c r="Q101" s="369"/>
      <c r="R101" s="556">
        <f t="shared" si="0"/>
        <v>0</v>
      </c>
      <c r="S101" s="860">
        <f t="shared" si="1"/>
        <v>0</v>
      </c>
      <c r="T101" s="328"/>
      <c r="U101" s="329" t="str">
        <f t="shared" si="3"/>
        <v>USD</v>
      </c>
      <c r="V101" s="329">
        <f t="shared" si="10"/>
        <v>0</v>
      </c>
      <c r="W101" s="329"/>
      <c r="X101" s="329"/>
      <c r="Y101" s="329"/>
      <c r="Z101" s="329"/>
      <c r="AA101" s="329"/>
      <c r="AB101" s="329">
        <f t="shared" si="4"/>
        <v>0</v>
      </c>
      <c r="AC101" s="329">
        <f t="shared" si="6"/>
        <v>0</v>
      </c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I101" s="358"/>
      <c r="IU101" s="333"/>
    </row>
    <row r="102" spans="1:255" s="332" customFormat="1" ht="15" hidden="1" customHeight="1" x14ac:dyDescent="0.3">
      <c r="A102" s="355"/>
      <c r="B102" s="356" t="s">
        <v>63</v>
      </c>
      <c r="C102" s="348">
        <v>500536</v>
      </c>
      <c r="D102" s="349" t="s">
        <v>26</v>
      </c>
      <c r="E102" s="348"/>
      <c r="F102" s="350"/>
      <c r="G102" s="351">
        <v>0</v>
      </c>
      <c r="H102" s="365"/>
      <c r="I102" s="387"/>
      <c r="J102" s="366"/>
      <c r="K102" s="369"/>
      <c r="L102" s="369"/>
      <c r="M102" s="364"/>
      <c r="N102" s="369"/>
      <c r="O102" s="369"/>
      <c r="P102" s="366"/>
      <c r="Q102" s="369"/>
      <c r="R102" s="556">
        <f t="shared" si="0"/>
        <v>0</v>
      </c>
      <c r="S102" s="860">
        <f t="shared" si="1"/>
        <v>0</v>
      </c>
      <c r="T102" s="328"/>
      <c r="U102" s="329" t="str">
        <f t="shared" si="3"/>
        <v>MYR</v>
      </c>
      <c r="V102" s="329">
        <f t="shared" si="10"/>
        <v>0</v>
      </c>
      <c r="W102" s="329"/>
      <c r="X102" s="329"/>
      <c r="Y102" s="329"/>
      <c r="Z102" s="329"/>
      <c r="AA102" s="329"/>
      <c r="AB102" s="329">
        <f t="shared" si="4"/>
        <v>0</v>
      </c>
      <c r="AC102" s="329">
        <f t="shared" si="6"/>
        <v>0</v>
      </c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I102" s="358"/>
      <c r="IU102" s="333"/>
    </row>
    <row r="103" spans="1:255" s="332" customFormat="1" ht="15" hidden="1" customHeight="1" thickBot="1" x14ac:dyDescent="0.35">
      <c r="A103" s="359">
        <v>7</v>
      </c>
      <c r="B103" s="377" t="s">
        <v>64</v>
      </c>
      <c r="C103" s="361">
        <v>500729</v>
      </c>
      <c r="D103" s="362" t="s">
        <v>26</v>
      </c>
      <c r="E103" s="361"/>
      <c r="F103" s="371"/>
      <c r="G103" s="364">
        <v>0</v>
      </c>
      <c r="H103" s="364"/>
      <c r="I103" s="366"/>
      <c r="J103" s="369"/>
      <c r="K103" s="369"/>
      <c r="L103" s="369"/>
      <c r="M103" s="364"/>
      <c r="N103" s="369"/>
      <c r="O103" s="369"/>
      <c r="P103" s="369"/>
      <c r="Q103" s="369"/>
      <c r="R103" s="556">
        <f t="shared" si="0"/>
        <v>0</v>
      </c>
      <c r="S103" s="860">
        <f t="shared" si="1"/>
        <v>0</v>
      </c>
      <c r="T103" s="526"/>
      <c r="U103" s="329" t="str">
        <f t="shared" si="3"/>
        <v>MYR</v>
      </c>
      <c r="V103" s="329">
        <f t="shared" si="10"/>
        <v>0</v>
      </c>
      <c r="W103" s="329"/>
      <c r="X103" s="329"/>
      <c r="Y103" s="329"/>
      <c r="Z103" s="329"/>
      <c r="AA103" s="329"/>
      <c r="AB103" s="329">
        <f t="shared" si="4"/>
        <v>0</v>
      </c>
      <c r="AC103" s="329">
        <f t="shared" si="6"/>
        <v>0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hidden="1" customHeight="1" x14ac:dyDescent="0.3">
      <c r="A104" s="355"/>
      <c r="B104" s="356" t="s">
        <v>65</v>
      </c>
      <c r="C104" s="348">
        <v>500985</v>
      </c>
      <c r="D104" s="349" t="s">
        <v>26</v>
      </c>
      <c r="E104" s="348"/>
      <c r="F104" s="350"/>
      <c r="G104" s="351">
        <v>0</v>
      </c>
      <c r="H104" s="364"/>
      <c r="I104" s="366"/>
      <c r="J104" s="369"/>
      <c r="K104" s="369"/>
      <c r="L104" s="369"/>
      <c r="M104" s="364"/>
      <c r="N104" s="369"/>
      <c r="O104" s="369"/>
      <c r="P104" s="369"/>
      <c r="Q104" s="369"/>
      <c r="R104" s="556">
        <f t="shared" si="0"/>
        <v>0</v>
      </c>
      <c r="S104" s="860">
        <f t="shared" si="1"/>
        <v>0</v>
      </c>
      <c r="T104" s="328"/>
      <c r="U104" s="329" t="str">
        <f t="shared" si="3"/>
        <v>MYR</v>
      </c>
      <c r="V104" s="329">
        <f t="shared" si="10"/>
        <v>0</v>
      </c>
      <c r="W104" s="329"/>
      <c r="X104" s="329"/>
      <c r="Y104" s="329"/>
      <c r="Z104" s="329"/>
      <c r="AA104" s="329"/>
      <c r="AB104" s="329">
        <f t="shared" si="4"/>
        <v>0</v>
      </c>
      <c r="AC104" s="329">
        <f t="shared" si="6"/>
        <v>0</v>
      </c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hidden="1" customHeight="1" x14ac:dyDescent="0.3">
      <c r="A105" s="359">
        <v>21</v>
      </c>
      <c r="B105" s="377" t="s">
        <v>1296</v>
      </c>
      <c r="C105" s="361">
        <v>501113</v>
      </c>
      <c r="D105" s="362" t="s">
        <v>26</v>
      </c>
      <c r="E105" s="361"/>
      <c r="F105" s="371"/>
      <c r="G105" s="364">
        <v>5.8207660913467407E-11</v>
      </c>
      <c r="H105" s="364"/>
      <c r="I105" s="366"/>
      <c r="J105" s="369"/>
      <c r="K105" s="369"/>
      <c r="L105" s="369"/>
      <c r="M105" s="364"/>
      <c r="N105" s="369"/>
      <c r="O105" s="369"/>
      <c r="P105" s="369"/>
      <c r="Q105" s="369"/>
      <c r="R105" s="556">
        <f t="shared" si="0"/>
        <v>5.8207660913467407E-11</v>
      </c>
      <c r="S105" s="860">
        <f t="shared" si="1"/>
        <v>5.8207660913467407E-11</v>
      </c>
      <c r="T105" s="328"/>
      <c r="U105" s="329" t="str">
        <f t="shared" si="3"/>
        <v>MYR</v>
      </c>
      <c r="V105" s="329">
        <f t="shared" si="10"/>
        <v>0</v>
      </c>
      <c r="W105" s="329"/>
      <c r="X105" s="329"/>
      <c r="Y105" s="329"/>
      <c r="Z105" s="329"/>
      <c r="AA105" s="329"/>
      <c r="AB105" s="329"/>
      <c r="AC105" s="329"/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customHeight="1" x14ac:dyDescent="0.3">
      <c r="A106" s="359">
        <v>47</v>
      </c>
      <c r="B106" s="377" t="s">
        <v>1560</v>
      </c>
      <c r="C106" s="361">
        <v>501240</v>
      </c>
      <c r="D106" s="362" t="s">
        <v>26</v>
      </c>
      <c r="E106" s="361"/>
      <c r="F106" s="371"/>
      <c r="G106" s="364">
        <v>5000000</v>
      </c>
      <c r="H106" s="364"/>
      <c r="I106" s="366"/>
      <c r="J106" s="369"/>
      <c r="K106" s="369"/>
      <c r="L106" s="369"/>
      <c r="M106" s="364"/>
      <c r="N106" s="369"/>
      <c r="O106" s="369"/>
      <c r="P106" s="369"/>
      <c r="Q106" s="369"/>
      <c r="R106" s="556">
        <f t="shared" si="0"/>
        <v>5000000</v>
      </c>
      <c r="S106" s="860">
        <f t="shared" si="1"/>
        <v>0</v>
      </c>
      <c r="T106" s="328">
        <v>5000000</v>
      </c>
      <c r="U106" s="329" t="str">
        <f t="shared" si="3"/>
        <v>MYR</v>
      </c>
      <c r="V106" s="329">
        <f t="shared" si="10"/>
        <v>5000000</v>
      </c>
      <c r="W106" s="329"/>
      <c r="X106" s="329"/>
      <c r="Y106" s="329"/>
      <c r="Z106" s="329"/>
      <c r="AA106" s="329"/>
      <c r="AB106" s="32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59">
        <v>48</v>
      </c>
      <c r="B107" s="377" t="s">
        <v>1561</v>
      </c>
      <c r="C107" s="361">
        <v>501286</v>
      </c>
      <c r="D107" s="362" t="s">
        <v>26</v>
      </c>
      <c r="E107" s="361"/>
      <c r="F107" s="371"/>
      <c r="G107" s="364">
        <v>10000000</v>
      </c>
      <c r="H107" s="364">
        <v>1142310</v>
      </c>
      <c r="I107" s="366"/>
      <c r="J107" s="369"/>
      <c r="K107" s="369"/>
      <c r="L107" s="369"/>
      <c r="M107" s="364">
        <v>1513910</v>
      </c>
      <c r="N107" s="369"/>
      <c r="O107" s="369"/>
      <c r="P107" s="369"/>
      <c r="Q107" s="369"/>
      <c r="R107" s="556">
        <f t="shared" si="0"/>
        <v>9628400</v>
      </c>
      <c r="S107" s="860">
        <f t="shared" si="1"/>
        <v>0</v>
      </c>
      <c r="T107" s="328">
        <v>9628400</v>
      </c>
      <c r="U107" s="329" t="str">
        <f t="shared" si="3"/>
        <v>MYR</v>
      </c>
      <c r="V107" s="329">
        <f t="shared" si="10"/>
        <v>9628400</v>
      </c>
      <c r="W107" s="329"/>
      <c r="X107" s="329"/>
      <c r="Y107" s="329"/>
      <c r="Z107" s="329"/>
      <c r="AA107" s="329"/>
      <c r="AB107" s="32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59">
        <v>49</v>
      </c>
      <c r="B108" s="377" t="s">
        <v>1605</v>
      </c>
      <c r="C108" s="361">
        <v>501321</v>
      </c>
      <c r="D108" s="362" t="s">
        <v>26</v>
      </c>
      <c r="E108" s="361"/>
      <c r="F108" s="371"/>
      <c r="G108" s="364">
        <v>6552180</v>
      </c>
      <c r="H108" s="364">
        <v>5783890</v>
      </c>
      <c r="I108" s="366"/>
      <c r="J108" s="369"/>
      <c r="K108" s="369"/>
      <c r="L108" s="369"/>
      <c r="M108" s="364">
        <v>4650160</v>
      </c>
      <c r="N108" s="369"/>
      <c r="O108" s="369"/>
      <c r="P108" s="369"/>
      <c r="Q108" s="369"/>
      <c r="R108" s="556">
        <f t="shared" si="0"/>
        <v>7685910</v>
      </c>
      <c r="S108" s="860">
        <f t="shared" si="1"/>
        <v>0</v>
      </c>
      <c r="T108" s="328">
        <v>7685910</v>
      </c>
      <c r="U108" s="329" t="str">
        <f t="shared" si="3"/>
        <v>MYR</v>
      </c>
      <c r="V108" s="329">
        <f t="shared" si="10"/>
        <v>7685910</v>
      </c>
      <c r="W108" s="329"/>
      <c r="X108" s="329"/>
      <c r="Y108" s="329"/>
      <c r="Z108" s="329"/>
      <c r="AA108" s="329"/>
      <c r="AB108" s="32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hidden="1" customHeight="1" x14ac:dyDescent="0.3">
      <c r="A109" s="359">
        <v>45</v>
      </c>
      <c r="B109" s="377" t="s">
        <v>1501</v>
      </c>
      <c r="C109" s="361">
        <v>501255</v>
      </c>
      <c r="D109" s="362" t="s">
        <v>26</v>
      </c>
      <c r="E109" s="361"/>
      <c r="F109" s="371"/>
      <c r="G109" s="364">
        <v>1.1641532182693481E-10</v>
      </c>
      <c r="H109" s="364"/>
      <c r="I109" s="366"/>
      <c r="J109" s="369"/>
      <c r="K109" s="369"/>
      <c r="L109" s="369"/>
      <c r="M109" s="364"/>
      <c r="N109" s="369"/>
      <c r="O109" s="369"/>
      <c r="P109" s="369"/>
      <c r="Q109" s="369"/>
      <c r="R109" s="556">
        <f t="shared" si="0"/>
        <v>1.1641532182693481E-10</v>
      </c>
      <c r="S109" s="860">
        <f t="shared" si="1"/>
        <v>1.1641532182693481E-10</v>
      </c>
      <c r="T109" s="328"/>
      <c r="U109" s="329" t="str">
        <f t="shared" si="3"/>
        <v>MYR</v>
      </c>
      <c r="V109" s="329">
        <f t="shared" si="10"/>
        <v>0</v>
      </c>
      <c r="W109" s="329"/>
      <c r="X109" s="329"/>
      <c r="Y109" s="329"/>
      <c r="Z109" s="329"/>
      <c r="AA109" s="329"/>
      <c r="AB109" s="32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customHeight="1" x14ac:dyDescent="0.3">
      <c r="A110" s="359">
        <v>50</v>
      </c>
      <c r="B110" s="377" t="s">
        <v>1381</v>
      </c>
      <c r="C110" s="361">
        <v>501241</v>
      </c>
      <c r="D110" s="362" t="s">
        <v>0</v>
      </c>
      <c r="E110" s="361"/>
      <c r="F110" s="371"/>
      <c r="G110" s="364">
        <v>127198866.78000002</v>
      </c>
      <c r="H110" s="364">
        <v>11125457.52</v>
      </c>
      <c r="I110" s="366"/>
      <c r="J110" s="369">
        <v>154991.16</v>
      </c>
      <c r="K110" s="369"/>
      <c r="L110" s="369"/>
      <c r="M110" s="364">
        <v>21458428.760000002</v>
      </c>
      <c r="N110" s="369"/>
      <c r="O110" s="369"/>
      <c r="P110" s="369">
        <v>1604.77</v>
      </c>
      <c r="Q110" s="369"/>
      <c r="R110" s="556">
        <f t="shared" si="0"/>
        <v>117019281.93000001</v>
      </c>
      <c r="S110" s="864">
        <f t="shared" si="1"/>
        <v>-4.1699707508087158E-3</v>
      </c>
      <c r="T110" s="328">
        <v>28674168.569999993</v>
      </c>
      <c r="U110" s="329" t="str">
        <f t="shared" si="3"/>
        <v>USD</v>
      </c>
      <c r="V110" s="329">
        <f>T110*$V$1</f>
        <v>117019281.93416998</v>
      </c>
      <c r="W110" s="329"/>
      <c r="X110" s="329"/>
      <c r="Y110" s="329"/>
      <c r="Z110" s="329"/>
      <c r="AA110" s="329"/>
      <c r="AB110" s="32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hidden="1" customHeight="1" x14ac:dyDescent="0.3">
      <c r="A111" s="359">
        <v>48</v>
      </c>
      <c r="B111" s="377" t="s">
        <v>1618</v>
      </c>
      <c r="C111" s="361">
        <v>501335</v>
      </c>
      <c r="D111" s="362" t="s">
        <v>26</v>
      </c>
      <c r="E111" s="361"/>
      <c r="F111" s="371"/>
      <c r="G111" s="364">
        <v>0</v>
      </c>
      <c r="H111" s="364"/>
      <c r="I111" s="366"/>
      <c r="J111" s="369"/>
      <c r="K111" s="369"/>
      <c r="L111" s="369"/>
      <c r="M111" s="364"/>
      <c r="N111" s="369"/>
      <c r="O111" s="369"/>
      <c r="P111" s="369"/>
      <c r="Q111" s="369"/>
      <c r="R111" s="556">
        <f t="shared" si="0"/>
        <v>0</v>
      </c>
      <c r="S111" s="860">
        <f t="shared" si="1"/>
        <v>0</v>
      </c>
      <c r="T111" s="328"/>
      <c r="U111" s="329" t="str">
        <f t="shared" si="3"/>
        <v>MYR</v>
      </c>
      <c r="V111" s="329">
        <f t="shared" si="10"/>
        <v>0</v>
      </c>
      <c r="W111" s="329"/>
      <c r="X111" s="329"/>
      <c r="Y111" s="329"/>
      <c r="Z111" s="329"/>
      <c r="AA111" s="329"/>
      <c r="AB111" s="32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customHeight="1" x14ac:dyDescent="0.3">
      <c r="A112" s="359">
        <v>51</v>
      </c>
      <c r="B112" s="377" t="s">
        <v>1382</v>
      </c>
      <c r="C112" s="361">
        <v>501168</v>
      </c>
      <c r="D112" s="362" t="s">
        <v>0</v>
      </c>
      <c r="E112" s="361"/>
      <c r="F112" s="371"/>
      <c r="G112" s="364">
        <v>65839384.220000014</v>
      </c>
      <c r="H112" s="364">
        <v>20690971.920000002</v>
      </c>
      <c r="I112" s="366"/>
      <c r="J112" s="369">
        <v>89794.42</v>
      </c>
      <c r="K112" s="369"/>
      <c r="L112" s="369"/>
      <c r="M112" s="364"/>
      <c r="N112" s="369"/>
      <c r="O112" s="369"/>
      <c r="P112" s="369">
        <v>271.86</v>
      </c>
      <c r="Q112" s="369"/>
      <c r="R112" s="556">
        <f t="shared" si="0"/>
        <v>86619878.700000018</v>
      </c>
      <c r="S112" s="860">
        <f t="shared" si="1"/>
        <v>5.4200142621994019E-3</v>
      </c>
      <c r="T112" s="328">
        <v>21225160.18</v>
      </c>
      <c r="U112" s="329" t="str">
        <f t="shared" si="3"/>
        <v>USD</v>
      </c>
      <c r="V112" s="329">
        <f>T112*$V$1</f>
        <v>86619878.694580004</v>
      </c>
      <c r="W112" s="329"/>
      <c r="X112" s="329"/>
      <c r="Y112" s="329"/>
      <c r="Z112" s="329"/>
      <c r="AA112" s="329"/>
      <c r="AB112" s="32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3">
      <c r="A113" s="359">
        <v>52</v>
      </c>
      <c r="B113" s="377" t="s">
        <v>1562</v>
      </c>
      <c r="C113" s="361">
        <v>501263</v>
      </c>
      <c r="D113" s="362" t="s">
        <v>0</v>
      </c>
      <c r="E113" s="361"/>
      <c r="F113" s="371"/>
      <c r="G113" s="364">
        <v>52385180.899999999</v>
      </c>
      <c r="H113" s="364">
        <v>9314761.7899999991</v>
      </c>
      <c r="I113" s="366"/>
      <c r="J113" s="369">
        <v>16916.63</v>
      </c>
      <c r="K113" s="369"/>
      <c r="L113" s="369"/>
      <c r="M113" s="364"/>
      <c r="N113" s="369"/>
      <c r="O113" s="369"/>
      <c r="P113" s="369">
        <v>394.57</v>
      </c>
      <c r="Q113" s="369"/>
      <c r="R113" s="556">
        <f t="shared" si="0"/>
        <v>61716464.75</v>
      </c>
      <c r="S113" s="864">
        <f t="shared" si="1"/>
        <v>-7.100030779838562E-4</v>
      </c>
      <c r="T113" s="328">
        <v>15122877.91</v>
      </c>
      <c r="U113" s="329" t="str">
        <f t="shared" si="3"/>
        <v>USD</v>
      </c>
      <c r="V113" s="329">
        <f>T113*$V$1</f>
        <v>61716464.750710003</v>
      </c>
      <c r="W113" s="329"/>
      <c r="X113" s="329"/>
      <c r="Y113" s="329"/>
      <c r="Z113" s="329"/>
      <c r="AA113" s="329"/>
      <c r="AB113" s="32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hidden="1" customHeight="1" x14ac:dyDescent="0.3">
      <c r="A114" s="385">
        <v>38</v>
      </c>
      <c r="B114" s="377" t="s">
        <v>66</v>
      </c>
      <c r="C114" s="362">
        <v>500694</v>
      </c>
      <c r="D114" s="362" t="s">
        <v>26</v>
      </c>
      <c r="E114" s="361" t="s">
        <v>67</v>
      </c>
      <c r="F114" s="389"/>
      <c r="G114" s="364">
        <v>-5.8382283896207809E-8</v>
      </c>
      <c r="H114" s="364"/>
      <c r="I114" s="366"/>
      <c r="J114" s="369"/>
      <c r="K114" s="369"/>
      <c r="L114" s="369"/>
      <c r="M114" s="364"/>
      <c r="N114" s="369"/>
      <c r="O114" s="369"/>
      <c r="P114" s="369"/>
      <c r="Q114" s="366"/>
      <c r="R114" s="556">
        <f t="shared" si="0"/>
        <v>-5.8382283896207809E-8</v>
      </c>
      <c r="S114" s="860">
        <f t="shared" si="1"/>
        <v>-5.8382283896207809E-8</v>
      </c>
      <c r="T114" s="328"/>
      <c r="U114" s="329" t="str">
        <f t="shared" si="3"/>
        <v>MYR</v>
      </c>
      <c r="V114" s="329">
        <f t="shared" si="10"/>
        <v>0</v>
      </c>
      <c r="W114" s="329"/>
      <c r="X114" s="329"/>
      <c r="Y114" s="329"/>
      <c r="Z114" s="329"/>
      <c r="AA114" s="329"/>
      <c r="AB114" s="419">
        <f t="shared" si="4"/>
        <v>0</v>
      </c>
      <c r="AC114" s="329">
        <f t="shared" si="6"/>
        <v>-5.8382283896207809E-8</v>
      </c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customHeight="1" x14ac:dyDescent="0.3">
      <c r="A115" s="385">
        <v>53</v>
      </c>
      <c r="B115" s="377" t="s">
        <v>1424</v>
      </c>
      <c r="C115" s="361">
        <v>501175</v>
      </c>
      <c r="D115" s="362" t="s">
        <v>26</v>
      </c>
      <c r="E115" s="361"/>
      <c r="F115" s="389"/>
      <c r="G115" s="364">
        <v>1.1641532182693481E-10</v>
      </c>
      <c r="H115" s="364">
        <v>300933.5</v>
      </c>
      <c r="I115" s="366"/>
      <c r="J115" s="369"/>
      <c r="K115" s="369"/>
      <c r="L115" s="369"/>
      <c r="M115" s="364"/>
      <c r="N115" s="369"/>
      <c r="O115" s="369"/>
      <c r="P115" s="369"/>
      <c r="Q115" s="369"/>
      <c r="R115" s="556">
        <f t="shared" si="0"/>
        <v>300933.50000000012</v>
      </c>
      <c r="S115" s="860">
        <f t="shared" si="1"/>
        <v>0</v>
      </c>
      <c r="T115" s="328">
        <v>300933.5</v>
      </c>
      <c r="U115" s="329" t="str">
        <f t="shared" si="3"/>
        <v>MYR</v>
      </c>
      <c r="V115" s="329">
        <f t="shared" si="10"/>
        <v>300933.5</v>
      </c>
      <c r="W115" s="329"/>
      <c r="X115" s="329"/>
      <c r="Y115" s="329"/>
      <c r="Z115" s="329"/>
      <c r="AA115" s="329"/>
      <c r="AB115" s="419"/>
      <c r="AC115" s="329"/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customHeight="1" x14ac:dyDescent="0.3">
      <c r="A116" s="385">
        <v>54</v>
      </c>
      <c r="B116" s="377" t="s">
        <v>1285</v>
      </c>
      <c r="C116" s="361">
        <v>501110</v>
      </c>
      <c r="D116" s="362" t="s">
        <v>26</v>
      </c>
      <c r="E116" s="361"/>
      <c r="F116" s="389"/>
      <c r="G116" s="364">
        <v>1015425.0499999982</v>
      </c>
      <c r="H116" s="364"/>
      <c r="I116" s="366"/>
      <c r="J116" s="369"/>
      <c r="K116" s="369"/>
      <c r="L116" s="369"/>
      <c r="M116" s="364">
        <v>716608.68</v>
      </c>
      <c r="N116" s="369"/>
      <c r="O116" s="369"/>
      <c r="P116" s="369"/>
      <c r="Q116" s="369"/>
      <c r="R116" s="556">
        <f t="shared" si="0"/>
        <v>298816.36999999813</v>
      </c>
      <c r="S116" s="860">
        <f t="shared" si="1"/>
        <v>-1.862645149230957E-9</v>
      </c>
      <c r="T116" s="328">
        <v>298816.37</v>
      </c>
      <c r="U116" s="329" t="str">
        <f t="shared" si="3"/>
        <v>MYR</v>
      </c>
      <c r="V116" s="329">
        <f t="shared" si="10"/>
        <v>298816.37</v>
      </c>
      <c r="W116" s="329"/>
      <c r="X116" s="329"/>
      <c r="Y116" s="329"/>
      <c r="Z116" s="329"/>
      <c r="AA116" s="329"/>
      <c r="AB116" s="419">
        <f t="shared" si="4"/>
        <v>-716608.68</v>
      </c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customHeight="1" x14ac:dyDescent="0.3">
      <c r="A117" s="385">
        <v>55</v>
      </c>
      <c r="B117" s="377" t="s">
        <v>1471</v>
      </c>
      <c r="C117" s="361">
        <v>501224</v>
      </c>
      <c r="D117" s="362" t="s">
        <v>26</v>
      </c>
      <c r="E117" s="361"/>
      <c r="F117" s="389"/>
      <c r="G117" s="364">
        <v>3452052</v>
      </c>
      <c r="H117" s="364">
        <v>1856734.01</v>
      </c>
      <c r="I117" s="366"/>
      <c r="J117" s="369"/>
      <c r="K117" s="369"/>
      <c r="L117" s="369"/>
      <c r="M117" s="364"/>
      <c r="N117" s="369"/>
      <c r="O117" s="369"/>
      <c r="P117" s="369"/>
      <c r="Q117" s="369"/>
      <c r="R117" s="556">
        <f t="shared" si="0"/>
        <v>5308786.01</v>
      </c>
      <c r="S117" s="860">
        <f t="shared" si="1"/>
        <v>0</v>
      </c>
      <c r="T117" s="328">
        <v>5308786.01</v>
      </c>
      <c r="U117" s="329" t="str">
        <f t="shared" si="3"/>
        <v>MYR</v>
      </c>
      <c r="V117" s="329">
        <f t="shared" si="10"/>
        <v>5308786.01</v>
      </c>
      <c r="W117" s="329"/>
      <c r="X117" s="329"/>
      <c r="Y117" s="329"/>
      <c r="Z117" s="329"/>
      <c r="AA117" s="329"/>
      <c r="AB117" s="419"/>
      <c r="AC117" s="329"/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customHeight="1" x14ac:dyDescent="0.3">
      <c r="A118" s="385">
        <v>56</v>
      </c>
      <c r="B118" s="377" t="s">
        <v>1416</v>
      </c>
      <c r="C118" s="361">
        <v>501169</v>
      </c>
      <c r="D118" s="362" t="s">
        <v>26</v>
      </c>
      <c r="E118" s="361"/>
      <c r="F118" s="389"/>
      <c r="G118" s="364">
        <v>47962.800000000061</v>
      </c>
      <c r="H118" s="364"/>
      <c r="I118" s="366"/>
      <c r="J118" s="369"/>
      <c r="K118" s="369"/>
      <c r="L118" s="369"/>
      <c r="M118" s="364"/>
      <c r="N118" s="369"/>
      <c r="O118" s="369"/>
      <c r="P118" s="369"/>
      <c r="Q118" s="369"/>
      <c r="R118" s="556">
        <f t="shared" si="0"/>
        <v>47962.800000000061</v>
      </c>
      <c r="S118" s="860">
        <f t="shared" si="1"/>
        <v>5.8207660913467407E-11</v>
      </c>
      <c r="T118" s="328">
        <v>47962.8</v>
      </c>
      <c r="U118" s="329" t="str">
        <f t="shared" si="3"/>
        <v>MYR</v>
      </c>
      <c r="V118" s="329">
        <f t="shared" si="10"/>
        <v>47962.8</v>
      </c>
      <c r="W118" s="329"/>
      <c r="X118" s="329"/>
      <c r="Y118" s="329"/>
      <c r="Z118" s="329"/>
      <c r="AA118" s="329"/>
      <c r="AB118" s="419"/>
      <c r="AC118" s="329"/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27"/>
      <c r="AZ118" s="327"/>
      <c r="BA118" s="327"/>
      <c r="BB118" s="327"/>
      <c r="BC118" s="327"/>
      <c r="BD118" s="327"/>
      <c r="BE118" s="327"/>
      <c r="BF118" s="327"/>
      <c r="BG118" s="358"/>
      <c r="BH118" s="358"/>
      <c r="BI118" s="358"/>
      <c r="IU118" s="333"/>
    </row>
    <row r="119" spans="1:255" s="332" customFormat="1" ht="15" customHeight="1" x14ac:dyDescent="0.3">
      <c r="A119" s="385">
        <v>57</v>
      </c>
      <c r="B119" s="377" t="s">
        <v>1459</v>
      </c>
      <c r="C119" s="361">
        <v>501218</v>
      </c>
      <c r="D119" s="362" t="s">
        <v>26</v>
      </c>
      <c r="E119" s="361"/>
      <c r="F119" s="389"/>
      <c r="G119" s="364">
        <v>4991930.8000000017</v>
      </c>
      <c r="H119" s="364">
        <v>1048689.8799999999</v>
      </c>
      <c r="I119" s="366"/>
      <c r="J119" s="369"/>
      <c r="K119" s="369"/>
      <c r="L119" s="369"/>
      <c r="M119" s="364">
        <v>1048881.17</v>
      </c>
      <c r="N119" s="369"/>
      <c r="O119" s="369"/>
      <c r="P119" s="369"/>
      <c r="Q119" s="369"/>
      <c r="R119" s="556">
        <f t="shared" si="0"/>
        <v>4991739.5100000016</v>
      </c>
      <c r="S119" s="860">
        <f t="shared" si="1"/>
        <v>0</v>
      </c>
      <c r="T119" s="328">
        <v>4991739.51</v>
      </c>
      <c r="U119" s="329" t="str">
        <f t="shared" si="3"/>
        <v>MYR</v>
      </c>
      <c r="V119" s="329">
        <f t="shared" si="10"/>
        <v>4991739.51</v>
      </c>
      <c r="W119" s="329"/>
      <c r="X119" s="329"/>
      <c r="Y119" s="329"/>
      <c r="Z119" s="329"/>
      <c r="AA119" s="329"/>
      <c r="AB119" s="419"/>
      <c r="AC119" s="329"/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customHeight="1" x14ac:dyDescent="0.3">
      <c r="A120" s="385">
        <v>58</v>
      </c>
      <c r="B120" s="377" t="s">
        <v>1401</v>
      </c>
      <c r="C120" s="361">
        <v>501166</v>
      </c>
      <c r="D120" s="362" t="s">
        <v>26</v>
      </c>
      <c r="E120" s="361"/>
      <c r="F120" s="389"/>
      <c r="G120" s="364">
        <v>-2.3283064365386963E-10</v>
      </c>
      <c r="H120" s="364">
        <v>357000</v>
      </c>
      <c r="I120" s="366"/>
      <c r="J120" s="369"/>
      <c r="K120" s="369"/>
      <c r="L120" s="369"/>
      <c r="M120" s="364"/>
      <c r="N120" s="369"/>
      <c r="O120" s="369"/>
      <c r="P120" s="369"/>
      <c r="Q120" s="369"/>
      <c r="R120" s="556">
        <f t="shared" si="0"/>
        <v>356999.99999999977</v>
      </c>
      <c r="S120" s="860">
        <f t="shared" si="1"/>
        <v>0</v>
      </c>
      <c r="T120" s="328">
        <v>357000</v>
      </c>
      <c r="U120" s="329" t="str">
        <f t="shared" si="3"/>
        <v>MYR</v>
      </c>
      <c r="V120" s="329">
        <f t="shared" si="10"/>
        <v>357000</v>
      </c>
      <c r="W120" s="329"/>
      <c r="X120" s="329"/>
      <c r="Y120" s="329"/>
      <c r="Z120" s="329"/>
      <c r="AA120" s="329"/>
      <c r="AB120" s="419"/>
      <c r="AC120" s="329"/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hidden="1" customHeight="1" x14ac:dyDescent="0.3">
      <c r="A121" s="385">
        <v>55</v>
      </c>
      <c r="B121" s="377" t="s">
        <v>1603</v>
      </c>
      <c r="C121" s="361">
        <v>501105</v>
      </c>
      <c r="D121" s="362" t="s">
        <v>26</v>
      </c>
      <c r="E121" s="361"/>
      <c r="F121" s="389"/>
      <c r="G121" s="364">
        <v>0</v>
      </c>
      <c r="H121" s="364"/>
      <c r="I121" s="366"/>
      <c r="J121" s="369"/>
      <c r="K121" s="369"/>
      <c r="L121" s="369"/>
      <c r="M121" s="364"/>
      <c r="N121" s="369"/>
      <c r="O121" s="369"/>
      <c r="P121" s="369"/>
      <c r="Q121" s="369"/>
      <c r="R121" s="556">
        <f t="shared" si="0"/>
        <v>0</v>
      </c>
      <c r="S121" s="860">
        <f t="shared" si="1"/>
        <v>0</v>
      </c>
      <c r="T121" s="328"/>
      <c r="U121" s="329" t="str">
        <f t="shared" si="3"/>
        <v>MYR</v>
      </c>
      <c r="V121" s="329">
        <f t="shared" si="10"/>
        <v>0</v>
      </c>
      <c r="W121" s="329"/>
      <c r="X121" s="329"/>
      <c r="Y121" s="329"/>
      <c r="Z121" s="329"/>
      <c r="AA121" s="329"/>
      <c r="AB121" s="419"/>
      <c r="AC121" s="329"/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customHeight="1" x14ac:dyDescent="0.3">
      <c r="A122" s="385">
        <v>59</v>
      </c>
      <c r="B122" s="377" t="s">
        <v>1460</v>
      </c>
      <c r="C122" s="361">
        <v>501196</v>
      </c>
      <c r="D122" s="362" t="s">
        <v>26</v>
      </c>
      <c r="E122" s="361"/>
      <c r="F122" s="389"/>
      <c r="G122" s="364">
        <v>9355854.7599999979</v>
      </c>
      <c r="H122" s="364">
        <v>616822</v>
      </c>
      <c r="I122" s="366"/>
      <c r="J122" s="369"/>
      <c r="K122" s="369"/>
      <c r="L122" s="369"/>
      <c r="M122" s="364"/>
      <c r="N122" s="369"/>
      <c r="O122" s="369"/>
      <c r="P122" s="369"/>
      <c r="Q122" s="369"/>
      <c r="R122" s="556">
        <f t="shared" si="0"/>
        <v>9972676.7599999979</v>
      </c>
      <c r="S122" s="860">
        <f t="shared" si="1"/>
        <v>-1.0000001639127731E-2</v>
      </c>
      <c r="T122" s="328">
        <v>9972676.7699999996</v>
      </c>
      <c r="U122" s="329" t="str">
        <f t="shared" si="3"/>
        <v>MYR</v>
      </c>
      <c r="V122" s="329">
        <f t="shared" si="10"/>
        <v>9972676.7699999996</v>
      </c>
      <c r="W122" s="329"/>
      <c r="X122" s="329"/>
      <c r="Y122" s="329"/>
      <c r="Z122" s="329"/>
      <c r="AA122" s="329"/>
      <c r="AB122" s="419"/>
      <c r="AC122" s="329"/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customHeight="1" x14ac:dyDescent="0.3">
      <c r="A123" s="385">
        <v>60</v>
      </c>
      <c r="B123" s="377" t="s">
        <v>1633</v>
      </c>
      <c r="C123" s="361">
        <v>501183</v>
      </c>
      <c r="D123" s="362" t="s">
        <v>0</v>
      </c>
      <c r="E123" s="361"/>
      <c r="F123" s="389"/>
      <c r="G123" s="364">
        <v>-3.0269120543380268E-11</v>
      </c>
      <c r="H123" s="364">
        <v>302400</v>
      </c>
      <c r="I123" s="366"/>
      <c r="J123" s="369">
        <v>5354.2</v>
      </c>
      <c r="K123" s="369"/>
      <c r="L123" s="369"/>
      <c r="M123" s="364"/>
      <c r="N123" s="369"/>
      <c r="O123" s="369"/>
      <c r="P123" s="369"/>
      <c r="Q123" s="369"/>
      <c r="R123" s="556">
        <f t="shared" si="0"/>
        <v>307754.19999999995</v>
      </c>
      <c r="S123" s="871">
        <f t="shared" si="1"/>
        <v>-9.070000087376684E-3</v>
      </c>
      <c r="T123" s="328">
        <v>75411.47</v>
      </c>
      <c r="U123" s="329" t="str">
        <f t="shared" si="3"/>
        <v>USD</v>
      </c>
      <c r="V123" s="329">
        <f t="shared" ref="V123" si="11">T123*$V$1</f>
        <v>307754.20907000004</v>
      </c>
      <c r="W123" s="329"/>
      <c r="X123" s="329"/>
      <c r="Y123" s="329"/>
      <c r="Z123" s="329"/>
      <c r="AA123" s="329"/>
      <c r="AB123" s="419"/>
      <c r="AC123" s="329"/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58"/>
      <c r="IU123" s="333"/>
    </row>
    <row r="124" spans="1:255" s="332" customFormat="1" ht="15" customHeight="1" x14ac:dyDescent="0.3">
      <c r="A124" s="385">
        <v>61</v>
      </c>
      <c r="B124" s="377" t="s">
        <v>1367</v>
      </c>
      <c r="C124" s="361">
        <v>501119</v>
      </c>
      <c r="D124" s="362" t="s">
        <v>26</v>
      </c>
      <c r="E124" s="361"/>
      <c r="F124" s="389"/>
      <c r="G124" s="364">
        <v>1.1641532182693481E-10</v>
      </c>
      <c r="H124" s="364">
        <v>511511</v>
      </c>
      <c r="I124" s="366"/>
      <c r="J124" s="369"/>
      <c r="K124" s="369"/>
      <c r="L124" s="369"/>
      <c r="M124" s="364"/>
      <c r="N124" s="369"/>
      <c r="O124" s="369"/>
      <c r="P124" s="369"/>
      <c r="Q124" s="369"/>
      <c r="R124" s="556">
        <f t="shared" si="0"/>
        <v>511511.00000000012</v>
      </c>
      <c r="S124" s="864">
        <f t="shared" si="1"/>
        <v>0</v>
      </c>
      <c r="T124" s="328">
        <v>511511</v>
      </c>
      <c r="U124" s="329" t="str">
        <f t="shared" si="3"/>
        <v>MYR</v>
      </c>
      <c r="V124" s="329">
        <f t="shared" si="10"/>
        <v>511511</v>
      </c>
      <c r="W124" s="329"/>
      <c r="X124" s="329"/>
      <c r="Y124" s="329"/>
      <c r="Z124" s="329"/>
      <c r="AA124" s="329"/>
      <c r="AB124" s="419"/>
      <c r="AC124" s="329"/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3">
      <c r="A125" s="385">
        <v>62</v>
      </c>
      <c r="B125" s="377" t="s">
        <v>1370</v>
      </c>
      <c r="C125" s="361">
        <v>501134</v>
      </c>
      <c r="D125" s="362" t="s">
        <v>26</v>
      </c>
      <c r="E125" s="361"/>
      <c r="F125" s="389"/>
      <c r="G125" s="364">
        <v>2000000</v>
      </c>
      <c r="H125" s="364">
        <v>274868.09999999998</v>
      </c>
      <c r="I125" s="366"/>
      <c r="J125" s="369"/>
      <c r="K125" s="369"/>
      <c r="L125" s="369"/>
      <c r="M125" s="364">
        <v>281445.56</v>
      </c>
      <c r="N125" s="369"/>
      <c r="O125" s="369"/>
      <c r="P125" s="369"/>
      <c r="Q125" s="369"/>
      <c r="R125" s="556">
        <f t="shared" si="0"/>
        <v>1993422.54</v>
      </c>
      <c r="S125" s="860">
        <f t="shared" si="1"/>
        <v>0</v>
      </c>
      <c r="T125" s="328">
        <v>1993422.54</v>
      </c>
      <c r="U125" s="329" t="str">
        <f t="shared" si="3"/>
        <v>MYR</v>
      </c>
      <c r="V125" s="329">
        <f t="shared" si="10"/>
        <v>1993422.54</v>
      </c>
      <c r="W125" s="329"/>
      <c r="X125" s="329"/>
      <c r="Y125" s="329"/>
      <c r="Z125" s="329"/>
      <c r="AA125" s="329"/>
      <c r="AB125" s="419"/>
      <c r="AC125" s="329"/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2" customFormat="1" ht="15" customHeight="1" x14ac:dyDescent="0.3">
      <c r="A126" s="385">
        <v>63</v>
      </c>
      <c r="B126" s="377" t="s">
        <v>1376</v>
      </c>
      <c r="C126" s="361">
        <v>501148</v>
      </c>
      <c r="D126" s="362" t="s">
        <v>26</v>
      </c>
      <c r="E126" s="361"/>
      <c r="F126" s="389"/>
      <c r="G126" s="364">
        <v>1822900</v>
      </c>
      <c r="H126" s="364">
        <v>1145500</v>
      </c>
      <c r="I126" s="366"/>
      <c r="J126" s="369"/>
      <c r="K126" s="369"/>
      <c r="L126" s="369"/>
      <c r="M126" s="364">
        <v>856000</v>
      </c>
      <c r="N126" s="369"/>
      <c r="O126" s="369"/>
      <c r="P126" s="369"/>
      <c r="Q126" s="369"/>
      <c r="R126" s="556">
        <f t="shared" si="0"/>
        <v>2112400</v>
      </c>
      <c r="S126" s="860">
        <f t="shared" si="1"/>
        <v>0</v>
      </c>
      <c r="T126" s="328">
        <v>2112400</v>
      </c>
      <c r="U126" s="329" t="str">
        <f t="shared" si="3"/>
        <v>MYR</v>
      </c>
      <c r="V126" s="329">
        <f t="shared" si="10"/>
        <v>2112400</v>
      </c>
      <c r="W126" s="329"/>
      <c r="X126" s="329"/>
      <c r="Y126" s="329"/>
      <c r="Z126" s="329"/>
      <c r="AA126" s="329"/>
      <c r="AB126" s="419"/>
      <c r="AC126" s="329"/>
      <c r="AD126" s="330"/>
      <c r="AE126" s="330"/>
      <c r="AF126" s="330"/>
      <c r="AG126" s="330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/>
      <c r="BG126" s="358"/>
      <c r="BH126" s="358"/>
      <c r="BI126" s="358"/>
      <c r="IU126" s="333"/>
    </row>
    <row r="127" spans="1:255" s="332" customFormat="1" ht="15" customHeight="1" x14ac:dyDescent="0.3">
      <c r="A127" s="385">
        <v>64</v>
      </c>
      <c r="B127" s="377" t="s">
        <v>1326</v>
      </c>
      <c r="C127" s="361">
        <v>501124</v>
      </c>
      <c r="D127" s="362" t="s">
        <v>26</v>
      </c>
      <c r="E127" s="361"/>
      <c r="F127" s="389"/>
      <c r="G127" s="364">
        <v>8109414.0300000021</v>
      </c>
      <c r="H127" s="364"/>
      <c r="I127" s="366"/>
      <c r="J127" s="369"/>
      <c r="K127" s="369"/>
      <c r="L127" s="369"/>
      <c r="M127" s="364">
        <v>1474447.8</v>
      </c>
      <c r="N127" s="369"/>
      <c r="O127" s="369"/>
      <c r="P127" s="369"/>
      <c r="Q127" s="369"/>
      <c r="R127" s="556">
        <f t="shared" si="0"/>
        <v>6634966.2300000023</v>
      </c>
      <c r="S127" s="860">
        <f t="shared" si="1"/>
        <v>0</v>
      </c>
      <c r="T127" s="328">
        <v>6634966.2299999995</v>
      </c>
      <c r="U127" s="329" t="str">
        <f t="shared" si="3"/>
        <v>MYR</v>
      </c>
      <c r="V127" s="329">
        <f t="shared" si="10"/>
        <v>6634966.2299999995</v>
      </c>
      <c r="W127" s="329"/>
      <c r="X127" s="329"/>
      <c r="Y127" s="329"/>
      <c r="Z127" s="329"/>
      <c r="AA127" s="329"/>
      <c r="AB127" s="419"/>
      <c r="AC127" s="329"/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2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332" customFormat="1" ht="15" hidden="1" customHeight="1" x14ac:dyDescent="0.3">
      <c r="A128" s="385">
        <v>61</v>
      </c>
      <c r="B128" s="377" t="s">
        <v>1256</v>
      </c>
      <c r="C128" s="361">
        <v>501080</v>
      </c>
      <c r="D128" s="362" t="s">
        <v>26</v>
      </c>
      <c r="E128" s="361"/>
      <c r="F128" s="389"/>
      <c r="G128" s="364">
        <v>1.1641532182693481E-9</v>
      </c>
      <c r="H128" s="364"/>
      <c r="I128" s="366"/>
      <c r="J128" s="369"/>
      <c r="K128" s="369"/>
      <c r="L128" s="369"/>
      <c r="M128" s="369"/>
      <c r="N128" s="369"/>
      <c r="O128" s="369"/>
      <c r="P128" s="369"/>
      <c r="Q128" s="369"/>
      <c r="R128" s="556">
        <f t="shared" si="0"/>
        <v>1.1641532182693481E-9</v>
      </c>
      <c r="S128" s="860">
        <f t="shared" si="1"/>
        <v>1.1641532182693481E-9</v>
      </c>
      <c r="T128" s="328"/>
      <c r="U128" s="329" t="str">
        <f t="shared" ref="U128:U197" si="12">D128</f>
        <v>MYR</v>
      </c>
      <c r="V128" s="329">
        <f t="shared" si="10"/>
        <v>0</v>
      </c>
      <c r="W128" s="329"/>
      <c r="X128" s="329"/>
      <c r="Y128" s="329"/>
      <c r="Z128" s="329"/>
      <c r="AA128" s="329"/>
      <c r="AB128" s="419">
        <f t="shared" si="4"/>
        <v>0</v>
      </c>
      <c r="AC128" s="329"/>
      <c r="AD128" s="330"/>
      <c r="AE128" s="330"/>
      <c r="AF128" s="330"/>
      <c r="AG128" s="330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27"/>
      <c r="AW128" s="327"/>
      <c r="AX128" s="327"/>
      <c r="AY128" s="327"/>
      <c r="AZ128" s="327"/>
      <c r="BA128" s="327"/>
      <c r="BB128" s="327"/>
      <c r="BC128" s="327"/>
      <c r="BD128" s="327"/>
      <c r="BE128" s="327"/>
      <c r="BF128" s="327"/>
      <c r="BG128" s="358"/>
      <c r="BH128" s="358"/>
      <c r="BI128" s="358"/>
      <c r="IU128" s="333"/>
    </row>
    <row r="129" spans="1:255" s="332" customFormat="1" ht="15" hidden="1" customHeight="1" thickBot="1" x14ac:dyDescent="0.35">
      <c r="A129" s="385">
        <v>62</v>
      </c>
      <c r="B129" s="386" t="s">
        <v>1267</v>
      </c>
      <c r="C129" s="374">
        <v>500854</v>
      </c>
      <c r="D129" s="375" t="s">
        <v>0</v>
      </c>
      <c r="E129" s="374"/>
      <c r="F129" s="376"/>
      <c r="G129" s="369">
        <v>-4.0500012692064047E-3</v>
      </c>
      <c r="H129" s="364"/>
      <c r="I129" s="366"/>
      <c r="J129" s="369"/>
      <c r="K129" s="369"/>
      <c r="L129" s="369"/>
      <c r="M129" s="369"/>
      <c r="N129" s="369"/>
      <c r="O129" s="369"/>
      <c r="P129" s="369"/>
      <c r="Q129" s="369"/>
      <c r="R129" s="669">
        <f t="shared" si="0"/>
        <v>-4.0500012692064047E-3</v>
      </c>
      <c r="S129" s="861">
        <f t="shared" ref="S129:S150" si="13">R129-V129</f>
        <v>-4.0500012692064047E-3</v>
      </c>
      <c r="T129" s="527"/>
      <c r="U129" s="329" t="str">
        <f t="shared" si="12"/>
        <v>USD</v>
      </c>
      <c r="V129" s="329">
        <f>T129*$V$1</f>
        <v>0</v>
      </c>
      <c r="W129" s="329"/>
      <c r="X129" s="329"/>
      <c r="Y129" s="329"/>
      <c r="Z129" s="329"/>
      <c r="AA129" s="329"/>
      <c r="AB129" s="419">
        <f t="shared" si="4"/>
        <v>0</v>
      </c>
      <c r="AC129" s="329">
        <f t="shared" si="6"/>
        <v>-4.0500012692064047E-3</v>
      </c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5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hidden="1" customHeight="1" x14ac:dyDescent="0.3">
      <c r="A130" s="355"/>
      <c r="B130" s="356" t="s">
        <v>69</v>
      </c>
      <c r="C130" s="348">
        <v>500909</v>
      </c>
      <c r="D130" s="349" t="s">
        <v>0</v>
      </c>
      <c r="E130" s="348"/>
      <c r="F130" s="350"/>
      <c r="G130" s="351">
        <v>0</v>
      </c>
      <c r="H130" s="364"/>
      <c r="I130" s="366"/>
      <c r="J130" s="369"/>
      <c r="K130" s="369"/>
      <c r="L130" s="369"/>
      <c r="M130" s="369"/>
      <c r="N130" s="369"/>
      <c r="O130" s="369"/>
      <c r="P130" s="369"/>
      <c r="Q130" s="369"/>
      <c r="R130" s="556">
        <f t="shared" si="0"/>
        <v>0</v>
      </c>
      <c r="S130" s="860">
        <f t="shared" si="13"/>
        <v>0</v>
      </c>
      <c r="T130" s="328"/>
      <c r="U130" s="329" t="str">
        <f t="shared" si="12"/>
        <v>USD</v>
      </c>
      <c r="V130" s="329"/>
      <c r="W130" s="329"/>
      <c r="X130" s="329"/>
      <c r="Y130" s="329"/>
      <c r="Z130" s="329"/>
      <c r="AA130" s="329"/>
      <c r="AB130" s="329">
        <f t="shared" si="4"/>
        <v>0</v>
      </c>
      <c r="AC130" s="329">
        <f t="shared" si="6"/>
        <v>0</v>
      </c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57"/>
      <c r="AZ130" s="327"/>
      <c r="BA130" s="327"/>
      <c r="BB130" s="327"/>
      <c r="BC130" s="327"/>
      <c r="BD130" s="327"/>
      <c r="BE130" s="327"/>
      <c r="BF130" s="327"/>
      <c r="BG130" s="358"/>
      <c r="BI130" s="358"/>
      <c r="IU130" s="333"/>
    </row>
    <row r="131" spans="1:255" s="332" customFormat="1" ht="15" hidden="1" customHeight="1" thickBot="1" x14ac:dyDescent="0.35">
      <c r="A131" s="355"/>
      <c r="B131" s="356" t="s">
        <v>70</v>
      </c>
      <c r="C131" s="348">
        <v>500853</v>
      </c>
      <c r="D131" s="349" t="s">
        <v>0</v>
      </c>
      <c r="E131" s="348"/>
      <c r="F131" s="350"/>
      <c r="G131" s="351">
        <v>0</v>
      </c>
      <c r="H131" s="364"/>
      <c r="I131" s="366"/>
      <c r="J131" s="369"/>
      <c r="K131" s="369"/>
      <c r="L131" s="369"/>
      <c r="M131" s="369"/>
      <c r="N131" s="369"/>
      <c r="O131" s="369"/>
      <c r="P131" s="369"/>
      <c r="Q131" s="369"/>
      <c r="R131" s="556">
        <f t="shared" si="0"/>
        <v>0</v>
      </c>
      <c r="S131" s="860">
        <f t="shared" si="13"/>
        <v>0</v>
      </c>
      <c r="T131" s="328"/>
      <c r="U131" s="329" t="str">
        <f t="shared" si="12"/>
        <v>USD</v>
      </c>
      <c r="V131" s="329"/>
      <c r="W131" s="329"/>
      <c r="X131" s="329"/>
      <c r="Y131" s="329"/>
      <c r="Z131" s="329"/>
      <c r="AA131" s="329"/>
      <c r="AB131" s="329">
        <f t="shared" si="4"/>
        <v>0</v>
      </c>
      <c r="AC131" s="329">
        <f t="shared" si="6"/>
        <v>0</v>
      </c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12</v>
      </c>
      <c r="B132" s="386" t="s">
        <v>1266</v>
      </c>
      <c r="C132" s="374">
        <v>500952</v>
      </c>
      <c r="D132" s="375" t="s">
        <v>26</v>
      </c>
      <c r="E132" s="374"/>
      <c r="F132" s="376"/>
      <c r="G132" s="369">
        <v>1.7462298274040222E-10</v>
      </c>
      <c r="H132" s="364"/>
      <c r="I132" s="366"/>
      <c r="J132" s="369"/>
      <c r="K132" s="369"/>
      <c r="L132" s="369"/>
      <c r="M132" s="369"/>
      <c r="N132" s="369"/>
      <c r="O132" s="369"/>
      <c r="P132" s="369"/>
      <c r="Q132" s="369"/>
      <c r="R132" s="556">
        <f t="shared" si="0"/>
        <v>1.7462298274040222E-10</v>
      </c>
      <c r="S132" s="860">
        <f t="shared" si="13"/>
        <v>1.7462298274040222E-10</v>
      </c>
      <c r="T132" s="526"/>
      <c r="U132" s="329" t="str">
        <f t="shared" si="12"/>
        <v>MYR</v>
      </c>
      <c r="V132" s="329">
        <f>T132</f>
        <v>0</v>
      </c>
      <c r="W132" s="329"/>
      <c r="X132" s="329"/>
      <c r="Y132" s="329"/>
      <c r="Z132" s="329"/>
      <c r="AA132" s="329"/>
      <c r="AB132" s="686">
        <f t="shared" si="4"/>
        <v>0</v>
      </c>
      <c r="AC132" s="329">
        <f t="shared" si="6"/>
        <v>1.7462298274040222E-10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2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x14ac:dyDescent="0.3">
      <c r="A133" s="355"/>
      <c r="B133" s="356" t="s">
        <v>72</v>
      </c>
      <c r="C133" s="348">
        <v>500831</v>
      </c>
      <c r="D133" s="349" t="s">
        <v>26</v>
      </c>
      <c r="E133" s="348"/>
      <c r="F133" s="350"/>
      <c r="G133" s="351">
        <v>0</v>
      </c>
      <c r="H133" s="364"/>
      <c r="I133" s="366"/>
      <c r="J133" s="369"/>
      <c r="K133" s="369"/>
      <c r="L133" s="369"/>
      <c r="M133" s="369"/>
      <c r="N133" s="369"/>
      <c r="O133" s="369"/>
      <c r="P133" s="369"/>
      <c r="Q133" s="369"/>
      <c r="R133" s="556">
        <f t="shared" si="0"/>
        <v>0</v>
      </c>
      <c r="S133" s="860">
        <f t="shared" si="13"/>
        <v>0</v>
      </c>
      <c r="T133" s="328"/>
      <c r="U133" s="329" t="str">
        <f t="shared" si="12"/>
        <v>MYR</v>
      </c>
      <c r="V133" s="329"/>
      <c r="W133" s="329"/>
      <c r="X133" s="329"/>
      <c r="Y133" s="329"/>
      <c r="Z133" s="329"/>
      <c r="AA133" s="329"/>
      <c r="AB133" s="329">
        <f t="shared" si="4"/>
        <v>0</v>
      </c>
      <c r="AC133" s="329">
        <f t="shared" si="6"/>
        <v>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27"/>
      <c r="AZ133" s="327"/>
      <c r="BA133" s="327"/>
      <c r="BB133" s="327"/>
      <c r="BC133" s="327"/>
      <c r="BD133" s="327"/>
      <c r="BE133" s="327"/>
      <c r="BF133" s="327"/>
      <c r="BG133" s="358"/>
      <c r="BH133" s="358"/>
      <c r="BI133" s="358"/>
      <c r="IU133" s="333"/>
    </row>
    <row r="134" spans="1:255" s="332" customFormat="1" ht="15" hidden="1" customHeight="1" x14ac:dyDescent="0.3">
      <c r="A134" s="355"/>
      <c r="B134" s="356" t="s">
        <v>72</v>
      </c>
      <c r="C134" s="348">
        <v>500930</v>
      </c>
      <c r="D134" s="349" t="s">
        <v>26</v>
      </c>
      <c r="E134" s="348"/>
      <c r="F134" s="350"/>
      <c r="G134" s="351">
        <v>0</v>
      </c>
      <c r="H134" s="364"/>
      <c r="I134" s="366"/>
      <c r="J134" s="369"/>
      <c r="K134" s="369"/>
      <c r="L134" s="369"/>
      <c r="M134" s="369"/>
      <c r="N134" s="369"/>
      <c r="O134" s="369"/>
      <c r="P134" s="369"/>
      <c r="Q134" s="369"/>
      <c r="R134" s="556">
        <f t="shared" si="0"/>
        <v>0</v>
      </c>
      <c r="S134" s="860">
        <f t="shared" si="13"/>
        <v>0</v>
      </c>
      <c r="T134" s="328"/>
      <c r="U134" s="329" t="str">
        <f t="shared" si="12"/>
        <v>MYR</v>
      </c>
      <c r="V134" s="329"/>
      <c r="W134" s="329"/>
      <c r="X134" s="329"/>
      <c r="Y134" s="329"/>
      <c r="Z134" s="329"/>
      <c r="AA134" s="329"/>
      <c r="AB134" s="329">
        <f t="shared" si="4"/>
        <v>0</v>
      </c>
      <c r="AC134" s="329">
        <f t="shared" si="6"/>
        <v>0</v>
      </c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2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hidden="1" customHeight="1" x14ac:dyDescent="0.3">
      <c r="A135" s="355"/>
      <c r="B135" s="356" t="s">
        <v>73</v>
      </c>
      <c r="C135" s="348">
        <v>500785</v>
      </c>
      <c r="D135" s="349" t="s">
        <v>26</v>
      </c>
      <c r="E135" s="348"/>
      <c r="F135" s="350"/>
      <c r="G135" s="351">
        <v>0</v>
      </c>
      <c r="H135" s="364"/>
      <c r="I135" s="366"/>
      <c r="J135" s="369"/>
      <c r="K135" s="369"/>
      <c r="L135" s="369"/>
      <c r="M135" s="369"/>
      <c r="N135" s="369"/>
      <c r="O135" s="369"/>
      <c r="P135" s="369"/>
      <c r="Q135" s="369"/>
      <c r="R135" s="556">
        <f t="shared" si="0"/>
        <v>0</v>
      </c>
      <c r="S135" s="860">
        <f t="shared" si="13"/>
        <v>0</v>
      </c>
      <c r="T135" s="328"/>
      <c r="U135" s="329" t="str">
        <f t="shared" si="12"/>
        <v>MYR</v>
      </c>
      <c r="V135" s="329"/>
      <c r="W135" s="329"/>
      <c r="X135" s="329"/>
      <c r="Y135" s="329"/>
      <c r="Z135" s="329"/>
      <c r="AA135" s="329"/>
      <c r="AB135" s="329">
        <f t="shared" si="4"/>
        <v>0</v>
      </c>
      <c r="AC135" s="329">
        <f t="shared" si="6"/>
        <v>0</v>
      </c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2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90"/>
      <c r="IU135" s="333"/>
    </row>
    <row r="136" spans="1:255" s="332" customFormat="1" ht="15" hidden="1" customHeight="1" x14ac:dyDescent="0.3">
      <c r="A136" s="355"/>
      <c r="B136" s="356" t="s">
        <v>74</v>
      </c>
      <c r="C136" s="348">
        <v>500859</v>
      </c>
      <c r="D136" s="349" t="s">
        <v>26</v>
      </c>
      <c r="E136" s="348"/>
      <c r="F136" s="350"/>
      <c r="G136" s="351">
        <v>0</v>
      </c>
      <c r="H136" s="364"/>
      <c r="I136" s="366"/>
      <c r="J136" s="369"/>
      <c r="K136" s="369"/>
      <c r="L136" s="369"/>
      <c r="M136" s="369"/>
      <c r="N136" s="369"/>
      <c r="O136" s="369"/>
      <c r="P136" s="369"/>
      <c r="Q136" s="369"/>
      <c r="R136" s="556">
        <f t="shared" si="0"/>
        <v>0</v>
      </c>
      <c r="S136" s="860">
        <f t="shared" si="13"/>
        <v>0</v>
      </c>
      <c r="T136" s="328"/>
      <c r="U136" s="329" t="str">
        <f t="shared" si="12"/>
        <v>MYR</v>
      </c>
      <c r="V136" s="329"/>
      <c r="W136" s="329"/>
      <c r="X136" s="329"/>
      <c r="Y136" s="329"/>
      <c r="Z136" s="329"/>
      <c r="AA136" s="329"/>
      <c r="AB136" s="329">
        <f t="shared" si="4"/>
        <v>0</v>
      </c>
      <c r="AC136" s="329">
        <f t="shared" si="6"/>
        <v>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customHeight="1" x14ac:dyDescent="0.3">
      <c r="A137" s="359">
        <v>65</v>
      </c>
      <c r="B137" s="377" t="s">
        <v>1535</v>
      </c>
      <c r="C137" s="361">
        <v>501225</v>
      </c>
      <c r="D137" s="362" t="s">
        <v>26</v>
      </c>
      <c r="E137" s="361"/>
      <c r="F137" s="371"/>
      <c r="G137" s="364">
        <v>5.8207660913467407E-11</v>
      </c>
      <c r="H137" s="364">
        <v>292600</v>
      </c>
      <c r="I137" s="365"/>
      <c r="J137" s="364"/>
      <c r="K137" s="364"/>
      <c r="L137" s="364"/>
      <c r="M137" s="364"/>
      <c r="N137" s="364"/>
      <c r="O137" s="364"/>
      <c r="P137" s="364"/>
      <c r="Q137" s="364"/>
      <c r="R137" s="556">
        <f t="shared" si="0"/>
        <v>292600.00000000006</v>
      </c>
      <c r="S137" s="860">
        <f t="shared" si="13"/>
        <v>0</v>
      </c>
      <c r="T137" s="328">
        <v>292600</v>
      </c>
      <c r="U137" s="329" t="str">
        <f t="shared" si="12"/>
        <v>MYR</v>
      </c>
      <c r="V137" s="329">
        <f t="shared" ref="V137" si="14">T137</f>
        <v>292600</v>
      </c>
      <c r="W137" s="329"/>
      <c r="X137" s="329"/>
      <c r="Y137" s="329"/>
      <c r="Z137" s="329"/>
      <c r="AA137" s="329"/>
      <c r="AB137" s="329"/>
      <c r="AC137" s="329">
        <f t="shared" si="6"/>
        <v>292600.00000000006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BG137" s="358"/>
      <c r="BH137" s="358"/>
      <c r="BI137" s="358"/>
      <c r="IU137" s="333"/>
    </row>
    <row r="138" spans="1:255" s="332" customFormat="1" ht="15" customHeight="1" x14ac:dyDescent="0.3">
      <c r="A138" s="359">
        <v>66</v>
      </c>
      <c r="B138" s="377" t="s">
        <v>1613</v>
      </c>
      <c r="C138" s="361">
        <v>501332</v>
      </c>
      <c r="D138" s="362" t="s">
        <v>0</v>
      </c>
      <c r="E138" s="361"/>
      <c r="F138" s="371"/>
      <c r="G138" s="364">
        <v>15967066.84</v>
      </c>
      <c r="H138" s="364">
        <v>6671674.5</v>
      </c>
      <c r="I138" s="365"/>
      <c r="J138" s="364">
        <v>6772.75</v>
      </c>
      <c r="K138" s="364"/>
      <c r="L138" s="364"/>
      <c r="M138" s="364">
        <v>5384601.4500000002</v>
      </c>
      <c r="N138" s="364"/>
      <c r="O138" s="364"/>
      <c r="P138" s="364">
        <v>125.82</v>
      </c>
      <c r="Q138" s="364"/>
      <c r="R138" s="556">
        <f t="shared" si="0"/>
        <v>17260786.82</v>
      </c>
      <c r="S138" s="871">
        <f t="shared" si="13"/>
        <v>3.6499984562397003E-3</v>
      </c>
      <c r="T138" s="328">
        <v>4229548.3499999996</v>
      </c>
      <c r="U138" s="329" t="str">
        <f t="shared" si="12"/>
        <v>USD</v>
      </c>
      <c r="V138" s="329">
        <f t="shared" ref="V138:V148" si="15">T138*$V$1</f>
        <v>17260786.816350002</v>
      </c>
      <c r="W138" s="329"/>
      <c r="X138" s="329"/>
      <c r="Y138" s="329"/>
      <c r="Z138" s="329"/>
      <c r="AA138" s="329"/>
      <c r="AB138" s="329"/>
      <c r="AC138" s="329">
        <f t="shared" si="6"/>
        <v>17260786.82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BG138" s="358"/>
      <c r="BH138" s="358"/>
      <c r="BI138" s="358"/>
      <c r="IU138" s="333"/>
    </row>
    <row r="139" spans="1:255" s="332" customFormat="1" ht="15" customHeight="1" x14ac:dyDescent="0.3">
      <c r="A139" s="359">
        <v>67</v>
      </c>
      <c r="B139" s="377" t="s">
        <v>1634</v>
      </c>
      <c r="C139" s="361">
        <v>501342</v>
      </c>
      <c r="D139" s="362" t="s">
        <v>0</v>
      </c>
      <c r="E139" s="361"/>
      <c r="F139" s="371"/>
      <c r="G139" s="364">
        <v>18390104.66</v>
      </c>
      <c r="H139" s="364"/>
      <c r="I139" s="365"/>
      <c r="J139" s="364">
        <v>15934.97</v>
      </c>
      <c r="K139" s="364"/>
      <c r="L139" s="364"/>
      <c r="M139" s="364"/>
      <c r="N139" s="364"/>
      <c r="O139" s="364"/>
      <c r="P139" s="364">
        <v>149.47999999999999</v>
      </c>
      <c r="Q139" s="364"/>
      <c r="R139" s="556">
        <f t="shared" si="0"/>
        <v>18405890.149999999</v>
      </c>
      <c r="S139" s="871">
        <f t="shared" si="13"/>
        <v>-4.9600042402744293E-3</v>
      </c>
      <c r="T139" s="328">
        <v>4510142.16</v>
      </c>
      <c r="U139" s="329" t="str">
        <f t="shared" si="12"/>
        <v>USD</v>
      </c>
      <c r="V139" s="329">
        <f t="shared" si="15"/>
        <v>18405890.154960003</v>
      </c>
      <c r="W139" s="329"/>
      <c r="X139" s="329"/>
      <c r="Y139" s="329"/>
      <c r="Z139" s="329"/>
      <c r="AA139" s="329"/>
      <c r="AB139" s="329"/>
      <c r="AC139" s="329">
        <f t="shared" si="6"/>
        <v>18405890.149999999</v>
      </c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BG139" s="358"/>
      <c r="BH139" s="358"/>
      <c r="BI139" s="358"/>
      <c r="IU139" s="333"/>
    </row>
    <row r="140" spans="1:255" s="334" customFormat="1" ht="15" customHeight="1" x14ac:dyDescent="0.3">
      <c r="A140" s="385">
        <v>68</v>
      </c>
      <c r="B140" s="386" t="s">
        <v>1472</v>
      </c>
      <c r="C140" s="374">
        <v>501123</v>
      </c>
      <c r="D140" s="375" t="s">
        <v>26</v>
      </c>
      <c r="E140" s="374"/>
      <c r="F140" s="376"/>
      <c r="G140" s="369">
        <v>4431534.0100000007</v>
      </c>
      <c r="H140" s="364">
        <v>364652</v>
      </c>
      <c r="I140" s="366"/>
      <c r="J140" s="369"/>
      <c r="K140" s="369"/>
      <c r="L140" s="369"/>
      <c r="M140" s="369"/>
      <c r="N140" s="369"/>
      <c r="O140" s="369"/>
      <c r="P140" s="369"/>
      <c r="Q140" s="369"/>
      <c r="R140" s="556">
        <f t="shared" si="0"/>
        <v>4796186.0100000007</v>
      </c>
      <c r="S140" s="860">
        <f t="shared" si="13"/>
        <v>0</v>
      </c>
      <c r="T140" s="328">
        <v>4796186.01</v>
      </c>
      <c r="U140" s="329" t="str">
        <f t="shared" si="12"/>
        <v>MYR</v>
      </c>
      <c r="V140" s="329">
        <f t="shared" ref="V140" si="16">T140</f>
        <v>4796186.01</v>
      </c>
      <c r="W140" s="419"/>
      <c r="X140" s="419"/>
      <c r="Y140" s="419"/>
      <c r="Z140" s="419"/>
      <c r="AA140" s="419"/>
      <c r="AB140" s="419"/>
      <c r="AC140" s="419">
        <f t="shared" si="6"/>
        <v>4796186.0100000007</v>
      </c>
      <c r="AD140" s="418"/>
      <c r="AE140" s="418"/>
      <c r="AF140" s="418"/>
      <c r="AG140" s="418"/>
      <c r="AH140" s="382"/>
      <c r="AI140" s="382"/>
      <c r="AJ140" s="382"/>
      <c r="AK140" s="382"/>
      <c r="AL140" s="382"/>
      <c r="AM140" s="382"/>
      <c r="AN140" s="382"/>
      <c r="AO140" s="382"/>
      <c r="AP140" s="382"/>
      <c r="AQ140" s="382"/>
      <c r="AR140" s="382"/>
      <c r="AS140" s="382"/>
      <c r="AT140" s="382"/>
      <c r="AU140" s="382"/>
      <c r="AV140" s="383"/>
      <c r="AW140" s="383"/>
      <c r="AX140" s="383"/>
      <c r="AY140" s="383"/>
      <c r="AZ140" s="383"/>
      <c r="BA140" s="383"/>
      <c r="BB140" s="383"/>
      <c r="BC140" s="383"/>
      <c r="BD140" s="383"/>
      <c r="BE140" s="383"/>
      <c r="BF140" s="383"/>
      <c r="BG140" s="384"/>
      <c r="BH140" s="384"/>
      <c r="BI140" s="384"/>
      <c r="IU140" s="326"/>
    </row>
    <row r="141" spans="1:255" s="332" customFormat="1" ht="15" customHeight="1" thickBot="1" x14ac:dyDescent="0.35">
      <c r="A141" s="359">
        <v>69</v>
      </c>
      <c r="B141" s="377" t="s">
        <v>75</v>
      </c>
      <c r="C141" s="361">
        <v>500605</v>
      </c>
      <c r="D141" s="362" t="s">
        <v>0</v>
      </c>
      <c r="E141" s="361"/>
      <c r="F141" s="371"/>
      <c r="G141" s="364">
        <v>28416097.502899989</v>
      </c>
      <c r="H141" s="364">
        <v>5551814.9400000004</v>
      </c>
      <c r="I141" s="366"/>
      <c r="J141" s="369">
        <v>35344.800000000003</v>
      </c>
      <c r="K141" s="369"/>
      <c r="L141" s="369"/>
      <c r="M141" s="364">
        <v>5515333.1900000004</v>
      </c>
      <c r="N141" s="369"/>
      <c r="O141" s="369"/>
      <c r="P141" s="365">
        <v>269.44</v>
      </c>
      <c r="Q141" s="369"/>
      <c r="R141" s="556">
        <f t="shared" si="0"/>
        <v>28487654.612899981</v>
      </c>
      <c r="S141" s="871">
        <f t="shared" si="13"/>
        <v>-1.4070022851228714E-2</v>
      </c>
      <c r="T141" s="528">
        <v>6980557.3700000001</v>
      </c>
      <c r="U141" s="329" t="str">
        <f t="shared" si="12"/>
        <v>USD</v>
      </c>
      <c r="V141" s="329">
        <f t="shared" si="15"/>
        <v>28487654.626970004</v>
      </c>
      <c r="W141" s="329"/>
      <c r="X141" s="329"/>
      <c r="Y141" s="329"/>
      <c r="Z141" s="329"/>
      <c r="AA141" s="329"/>
      <c r="AB141" s="419">
        <f t="shared" si="4"/>
        <v>36481.75</v>
      </c>
      <c r="AC141" s="329">
        <f t="shared" si="6"/>
        <v>28487654.612899981</v>
      </c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57"/>
      <c r="AZ141" s="327"/>
      <c r="BA141" s="327"/>
      <c r="BB141" s="327"/>
      <c r="BC141" s="327"/>
      <c r="BD141" s="327"/>
      <c r="BE141" s="327"/>
      <c r="BF141" s="327"/>
      <c r="BG141" s="358"/>
      <c r="BH141" s="358"/>
      <c r="BI141" s="358"/>
      <c r="IU141" s="333"/>
    </row>
    <row r="142" spans="1:255" s="472" customFormat="1" ht="15" hidden="1" customHeight="1" x14ac:dyDescent="0.3">
      <c r="A142" s="355"/>
      <c r="B142" s="356" t="s">
        <v>76</v>
      </c>
      <c r="C142" s="348">
        <v>500570</v>
      </c>
      <c r="D142" s="349" t="s">
        <v>0</v>
      </c>
      <c r="E142" s="348"/>
      <c r="F142" s="350"/>
      <c r="G142" s="351">
        <v>0</v>
      </c>
      <c r="H142" s="364"/>
      <c r="I142" s="345"/>
      <c r="J142" s="369"/>
      <c r="K142" s="351"/>
      <c r="L142" s="351"/>
      <c r="M142" s="364"/>
      <c r="N142" s="351"/>
      <c r="O142" s="351"/>
      <c r="P142" s="369"/>
      <c r="Q142" s="351"/>
      <c r="R142" s="669">
        <f t="shared" si="0"/>
        <v>0</v>
      </c>
      <c r="S142" s="863"/>
      <c r="T142" s="834"/>
      <c r="U142" s="329" t="str">
        <f t="shared" si="12"/>
        <v>USD</v>
      </c>
      <c r="V142" s="619">
        <f t="shared" si="15"/>
        <v>0</v>
      </c>
      <c r="W142" s="619"/>
      <c r="X142" s="619"/>
      <c r="Y142" s="619"/>
      <c r="Z142" s="619"/>
      <c r="AA142" s="619"/>
      <c r="AB142" s="619">
        <f t="shared" si="4"/>
        <v>0</v>
      </c>
      <c r="AC142" s="619">
        <f t="shared" si="6"/>
        <v>0</v>
      </c>
      <c r="AD142" s="835"/>
      <c r="AE142" s="835"/>
      <c r="AF142" s="835"/>
      <c r="AG142" s="835"/>
      <c r="AH142" s="593"/>
      <c r="AI142" s="593"/>
      <c r="AJ142" s="593"/>
      <c r="AK142" s="593"/>
      <c r="AL142" s="593"/>
      <c r="AM142" s="593"/>
      <c r="AN142" s="593"/>
      <c r="AO142" s="593"/>
      <c r="AP142" s="593"/>
      <c r="AQ142" s="593"/>
      <c r="AR142" s="593"/>
      <c r="AS142" s="593"/>
      <c r="AT142" s="593"/>
      <c r="AU142" s="593"/>
      <c r="AV142" s="493"/>
      <c r="AW142" s="493"/>
      <c r="AX142" s="493"/>
      <c r="AY142" s="493"/>
      <c r="AZ142" s="493"/>
      <c r="BA142" s="493"/>
      <c r="BB142" s="493"/>
      <c r="BC142" s="493"/>
      <c r="BD142" s="493"/>
      <c r="BE142" s="493"/>
      <c r="BF142" s="493"/>
      <c r="BG142" s="836"/>
      <c r="BH142" s="836"/>
      <c r="BI142" s="836"/>
      <c r="IU142" s="586"/>
    </row>
    <row r="143" spans="1:255" s="332" customFormat="1" ht="15" customHeight="1" x14ac:dyDescent="0.3">
      <c r="A143" s="385">
        <v>70</v>
      </c>
      <c r="B143" s="386" t="s">
        <v>1377</v>
      </c>
      <c r="C143" s="374">
        <v>501157</v>
      </c>
      <c r="D143" s="375" t="s">
        <v>0</v>
      </c>
      <c r="E143" s="393"/>
      <c r="F143" s="394"/>
      <c r="G143" s="395">
        <v>30552707.499999996</v>
      </c>
      <c r="H143" s="436">
        <v>7599927</v>
      </c>
      <c r="I143" s="395"/>
      <c r="J143" s="395">
        <v>29546.83</v>
      </c>
      <c r="K143" s="395"/>
      <c r="L143" s="395"/>
      <c r="M143" s="436">
        <v>5554411.4199999999</v>
      </c>
      <c r="N143" s="395"/>
      <c r="O143" s="395"/>
      <c r="P143" s="436">
        <v>174.91</v>
      </c>
      <c r="Q143" s="395"/>
      <c r="R143" s="556">
        <f t="shared" si="0"/>
        <v>32627594.999999996</v>
      </c>
      <c r="S143" s="864">
        <f t="shared" si="13"/>
        <v>0</v>
      </c>
      <c r="T143" s="328">
        <v>7995000</v>
      </c>
      <c r="U143" s="329" t="str">
        <f t="shared" si="12"/>
        <v>USD</v>
      </c>
      <c r="V143" s="329">
        <f t="shared" si="15"/>
        <v>32627595.000000004</v>
      </c>
      <c r="W143" s="329"/>
      <c r="X143" s="329"/>
      <c r="Y143" s="329"/>
      <c r="Z143" s="329"/>
      <c r="AA143" s="329"/>
      <c r="AB143" s="329"/>
      <c r="AC143" s="329"/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BG143" s="358"/>
      <c r="BH143" s="358"/>
      <c r="BI143" s="358"/>
      <c r="IU143" s="333"/>
    </row>
    <row r="144" spans="1:255" s="332" customFormat="1" ht="15" customHeight="1" thickBot="1" x14ac:dyDescent="0.35">
      <c r="A144" s="385">
        <v>71</v>
      </c>
      <c r="B144" s="386" t="s">
        <v>1398</v>
      </c>
      <c r="C144" s="374">
        <v>501167</v>
      </c>
      <c r="D144" s="375" t="s">
        <v>0</v>
      </c>
      <c r="E144" s="393"/>
      <c r="F144" s="394"/>
      <c r="G144" s="395">
        <v>8130534.9999999991</v>
      </c>
      <c r="H144" s="436">
        <v>4279419</v>
      </c>
      <c r="I144" s="395"/>
      <c r="J144" s="395">
        <v>17935.060000000001</v>
      </c>
      <c r="K144" s="395"/>
      <c r="L144" s="395"/>
      <c r="M144" s="436">
        <v>4265668.22</v>
      </c>
      <c r="N144" s="395"/>
      <c r="O144" s="395"/>
      <c r="P144" s="436">
        <v>220.84</v>
      </c>
      <c r="Q144" s="395"/>
      <c r="R144" s="556">
        <f t="shared" si="0"/>
        <v>8162000.0000000009</v>
      </c>
      <c r="S144" s="864">
        <f t="shared" si="13"/>
        <v>0</v>
      </c>
      <c r="T144" s="328">
        <v>2000000</v>
      </c>
      <c r="U144" s="329" t="str">
        <f t="shared" si="12"/>
        <v>USD</v>
      </c>
      <c r="V144" s="329">
        <f t="shared" si="15"/>
        <v>8162000.0000000009</v>
      </c>
      <c r="W144" s="329"/>
      <c r="X144" s="329"/>
      <c r="Y144" s="329"/>
      <c r="Z144" s="329"/>
      <c r="AA144" s="329"/>
      <c r="AB144" s="329"/>
      <c r="AC144" s="329"/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/>
      <c r="BG144" s="358"/>
      <c r="BH144" s="358"/>
      <c r="BI144" s="358"/>
      <c r="IU144" s="333"/>
    </row>
    <row r="145" spans="1:255" s="332" customFormat="1" ht="15" hidden="1" customHeight="1" thickBot="1" x14ac:dyDescent="0.35">
      <c r="A145" s="385">
        <v>47</v>
      </c>
      <c r="B145" s="391" t="s">
        <v>1264</v>
      </c>
      <c r="C145" s="374">
        <v>500986</v>
      </c>
      <c r="D145" s="392" t="s">
        <v>0</v>
      </c>
      <c r="E145" s="393"/>
      <c r="F145" s="394"/>
      <c r="G145" s="395">
        <v>-2.3250004692272341E-3</v>
      </c>
      <c r="H145" s="436"/>
      <c r="I145" s="395"/>
      <c r="J145" s="395"/>
      <c r="K145" s="395"/>
      <c r="L145" s="395"/>
      <c r="M145" s="436"/>
      <c r="N145" s="395"/>
      <c r="O145" s="395"/>
      <c r="P145" s="395"/>
      <c r="Q145" s="395"/>
      <c r="R145" s="669">
        <f t="shared" ref="R145:R150" si="17">G145+H145+J145+K145+I145-M145-O145-P145-Q145-N145</f>
        <v>-2.3250004692272341E-3</v>
      </c>
      <c r="S145" s="865">
        <f t="shared" si="13"/>
        <v>-2.3250004692272341E-3</v>
      </c>
      <c r="T145" s="529"/>
      <c r="U145" s="329" t="str">
        <f t="shared" si="12"/>
        <v>USD</v>
      </c>
      <c r="V145" s="329">
        <f t="shared" si="15"/>
        <v>0</v>
      </c>
      <c r="W145" s="329"/>
      <c r="X145" s="329"/>
      <c r="Y145" s="329"/>
      <c r="Z145" s="329"/>
      <c r="AA145" s="329"/>
      <c r="AB145" s="419">
        <f t="shared" si="4"/>
        <v>0</v>
      </c>
      <c r="AC145" s="329">
        <f t="shared" si="6"/>
        <v>-2.3250004692272341E-3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57"/>
      <c r="AZ145" s="327"/>
      <c r="BA145" s="327"/>
      <c r="BB145" s="327"/>
      <c r="BC145" s="327"/>
      <c r="BD145" s="327"/>
      <c r="BE145" s="327"/>
      <c r="BF145" s="327"/>
      <c r="BG145" s="358"/>
      <c r="BH145" s="358"/>
      <c r="BI145" s="358"/>
      <c r="IU145" s="333"/>
    </row>
    <row r="146" spans="1:255" s="332" customFormat="1" ht="15" hidden="1" customHeight="1" thickBot="1" x14ac:dyDescent="0.35">
      <c r="A146" s="385">
        <v>41</v>
      </c>
      <c r="B146" s="391" t="s">
        <v>1265</v>
      </c>
      <c r="C146" s="393">
        <v>501015</v>
      </c>
      <c r="D146" s="392" t="s">
        <v>0</v>
      </c>
      <c r="E146" s="393"/>
      <c r="F146" s="394"/>
      <c r="G146" s="395">
        <v>-3.074998632655479E-3</v>
      </c>
      <c r="H146" s="436"/>
      <c r="I146" s="395"/>
      <c r="J146" s="395"/>
      <c r="K146" s="395"/>
      <c r="L146" s="395"/>
      <c r="M146" s="436"/>
      <c r="N146" s="395"/>
      <c r="O146" s="395"/>
      <c r="P146" s="395"/>
      <c r="Q146" s="395"/>
      <c r="R146" s="669">
        <f t="shared" si="17"/>
        <v>-3.074998632655479E-3</v>
      </c>
      <c r="S146" s="865">
        <f t="shared" si="13"/>
        <v>-3.074998632655479E-3</v>
      </c>
      <c r="T146" s="530"/>
      <c r="U146" s="329" t="str">
        <f t="shared" si="12"/>
        <v>USD</v>
      </c>
      <c r="V146" s="329">
        <f t="shared" si="15"/>
        <v>0</v>
      </c>
      <c r="W146" s="329"/>
      <c r="X146" s="329"/>
      <c r="Y146" s="329"/>
      <c r="Z146" s="329"/>
      <c r="AA146" s="329"/>
      <c r="AB146" s="619">
        <f t="shared" si="4"/>
        <v>0</v>
      </c>
      <c r="AC146" s="329">
        <f t="shared" si="6"/>
        <v>-3.074998632655479E-3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57"/>
      <c r="AZ146" s="327"/>
      <c r="BA146" s="327"/>
      <c r="BB146" s="327"/>
      <c r="BC146" s="327"/>
      <c r="BD146" s="327"/>
      <c r="BE146" s="327"/>
      <c r="BF146" s="327"/>
      <c r="BG146" s="358"/>
      <c r="BH146" s="358"/>
      <c r="BI146" s="358"/>
      <c r="IU146" s="333"/>
    </row>
    <row r="147" spans="1:255" s="332" customFormat="1" ht="15" hidden="1" customHeight="1" thickBot="1" x14ac:dyDescent="0.35">
      <c r="A147" s="385">
        <v>53</v>
      </c>
      <c r="B147" s="391" t="s">
        <v>1258</v>
      </c>
      <c r="C147" s="393">
        <v>501085</v>
      </c>
      <c r="D147" s="392" t="s">
        <v>0</v>
      </c>
      <c r="E147" s="393"/>
      <c r="F147" s="394"/>
      <c r="G147" s="395">
        <v>-7.3100636654999107E-10</v>
      </c>
      <c r="H147" s="436"/>
      <c r="I147" s="395"/>
      <c r="J147" s="395"/>
      <c r="K147" s="395"/>
      <c r="L147" s="395"/>
      <c r="M147" s="436"/>
      <c r="N147" s="395"/>
      <c r="O147" s="395"/>
      <c r="P147" s="395"/>
      <c r="Q147" s="395"/>
      <c r="R147" s="669">
        <f t="shared" si="17"/>
        <v>-7.3100636654999107E-10</v>
      </c>
      <c r="S147" s="865">
        <f t="shared" si="13"/>
        <v>-7.3100636654999107E-10</v>
      </c>
      <c r="T147" s="530"/>
      <c r="U147" s="329" t="str">
        <f t="shared" si="12"/>
        <v>USD</v>
      </c>
      <c r="V147" s="329">
        <f t="shared" si="15"/>
        <v>0</v>
      </c>
      <c r="W147" s="329"/>
      <c r="X147" s="329"/>
      <c r="Y147" s="329"/>
      <c r="Z147" s="329"/>
      <c r="AA147" s="329"/>
      <c r="AB147" s="619">
        <f t="shared" si="4"/>
        <v>0</v>
      </c>
      <c r="AC147" s="329">
        <f t="shared" si="6"/>
        <v>-7.3100636654999107E-10</v>
      </c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57"/>
      <c r="AZ147" s="327"/>
      <c r="BA147" s="327"/>
      <c r="BB147" s="327"/>
      <c r="BC147" s="327"/>
      <c r="BD147" s="327"/>
      <c r="BE147" s="327"/>
      <c r="BF147" s="327"/>
      <c r="BG147" s="358"/>
      <c r="BH147" s="358"/>
      <c r="BI147" s="358"/>
      <c r="IU147" s="333"/>
    </row>
    <row r="148" spans="1:255" s="332" customFormat="1" ht="15" hidden="1" customHeight="1" thickBot="1" x14ac:dyDescent="0.35">
      <c r="A148" s="385">
        <v>57</v>
      </c>
      <c r="B148" s="391" t="s">
        <v>1259</v>
      </c>
      <c r="C148" s="393">
        <v>501092</v>
      </c>
      <c r="D148" s="392" t="s">
        <v>0</v>
      </c>
      <c r="E148" s="393"/>
      <c r="F148" s="394"/>
      <c r="G148" s="395">
        <v>2.4647306418046355E-10</v>
      </c>
      <c r="H148" s="436"/>
      <c r="I148" s="395"/>
      <c r="J148" s="395"/>
      <c r="K148" s="395"/>
      <c r="L148" s="395"/>
      <c r="M148" s="436"/>
      <c r="N148" s="395"/>
      <c r="O148" s="395"/>
      <c r="P148" s="395"/>
      <c r="Q148" s="395"/>
      <c r="R148" s="669">
        <f t="shared" si="17"/>
        <v>2.4647306418046355E-10</v>
      </c>
      <c r="S148" s="865">
        <f t="shared" si="13"/>
        <v>2.4647306418046355E-10</v>
      </c>
      <c r="T148" s="530"/>
      <c r="U148" s="329" t="str">
        <f t="shared" si="12"/>
        <v>USD</v>
      </c>
      <c r="V148" s="329">
        <f t="shared" si="15"/>
        <v>0</v>
      </c>
      <c r="W148" s="329"/>
      <c r="X148" s="329"/>
      <c r="Y148" s="329"/>
      <c r="Z148" s="329"/>
      <c r="AA148" s="329"/>
      <c r="AB148" s="419">
        <f t="shared" si="4"/>
        <v>0</v>
      </c>
      <c r="AC148" s="329"/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BG148" s="358"/>
      <c r="BH148" s="358"/>
      <c r="BI148" s="358"/>
      <c r="IU148" s="333"/>
    </row>
    <row r="149" spans="1:255" s="332" customFormat="1" ht="15" hidden="1" customHeight="1" thickBot="1" x14ac:dyDescent="0.35">
      <c r="A149" s="385">
        <v>64</v>
      </c>
      <c r="B149" s="391" t="s">
        <v>1433</v>
      </c>
      <c r="C149" s="393">
        <v>501197</v>
      </c>
      <c r="D149" s="392" t="s">
        <v>26</v>
      </c>
      <c r="E149" s="393"/>
      <c r="F149" s="394"/>
      <c r="G149" s="364">
        <v>0</v>
      </c>
      <c r="H149" s="436"/>
      <c r="I149" s="395"/>
      <c r="J149" s="395"/>
      <c r="K149" s="395"/>
      <c r="L149" s="395"/>
      <c r="M149" s="436"/>
      <c r="N149" s="395"/>
      <c r="O149" s="395"/>
      <c r="P149" s="395"/>
      <c r="Q149" s="395"/>
      <c r="R149" s="556">
        <f t="shared" si="17"/>
        <v>0</v>
      </c>
      <c r="S149" s="860">
        <f t="shared" si="13"/>
        <v>0</v>
      </c>
      <c r="T149" s="530"/>
      <c r="U149" s="329" t="str">
        <f t="shared" si="12"/>
        <v>MYR</v>
      </c>
      <c r="V149" s="329">
        <f t="shared" ref="V149" si="18">T149</f>
        <v>0</v>
      </c>
      <c r="W149" s="329"/>
      <c r="X149" s="329"/>
      <c r="Y149" s="329"/>
      <c r="Z149" s="329"/>
      <c r="AA149" s="329"/>
      <c r="AB149" s="419"/>
      <c r="AC149" s="329"/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57"/>
      <c r="AZ149" s="327"/>
      <c r="BA149" s="327"/>
      <c r="BB149" s="327"/>
      <c r="BC149" s="327"/>
      <c r="BD149" s="327"/>
      <c r="BE149" s="327"/>
      <c r="BF149" s="327"/>
      <c r="BG149" s="358"/>
      <c r="BH149" s="358"/>
      <c r="BI149" s="358"/>
      <c r="IU149" s="333"/>
    </row>
    <row r="150" spans="1:255" s="332" customFormat="1" ht="15" customHeight="1" thickBot="1" x14ac:dyDescent="0.35">
      <c r="A150" s="385">
        <v>72</v>
      </c>
      <c r="B150" s="396" t="s">
        <v>1482</v>
      </c>
      <c r="C150" s="375">
        <v>500995</v>
      </c>
      <c r="D150" s="375" t="s">
        <v>26</v>
      </c>
      <c r="E150" s="375"/>
      <c r="F150" s="397"/>
      <c r="G150" s="366">
        <v>7990000</v>
      </c>
      <c r="H150" s="436">
        <v>1372000</v>
      </c>
      <c r="I150" s="395"/>
      <c r="J150" s="395"/>
      <c r="K150" s="395"/>
      <c r="L150" s="395"/>
      <c r="M150" s="436">
        <v>1372000</v>
      </c>
      <c r="N150" s="395"/>
      <c r="O150" s="395"/>
      <c r="P150" s="395"/>
      <c r="Q150" s="395"/>
      <c r="R150" s="562">
        <f t="shared" si="17"/>
        <v>7990000</v>
      </c>
      <c r="S150" s="860">
        <f t="shared" si="13"/>
        <v>0</v>
      </c>
      <c r="T150" s="526">
        <v>7990000</v>
      </c>
      <c r="U150" s="329" t="str">
        <f t="shared" si="12"/>
        <v>MYR</v>
      </c>
      <c r="V150" s="329">
        <f>T150</f>
        <v>7990000</v>
      </c>
      <c r="W150" s="329"/>
      <c r="X150" s="329"/>
      <c r="Y150" s="329"/>
      <c r="Z150" s="329"/>
      <c r="AA150" s="329"/>
      <c r="AB150" s="419">
        <f t="shared" si="4"/>
        <v>0</v>
      </c>
      <c r="AC150" s="329">
        <f t="shared" si="6"/>
        <v>7990000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57"/>
      <c r="AZ150" s="327"/>
      <c r="BA150" s="327"/>
      <c r="BB150" s="327"/>
      <c r="BC150" s="327"/>
      <c r="BD150" s="327"/>
      <c r="BE150" s="327"/>
      <c r="BF150" s="327"/>
      <c r="BG150" s="358"/>
      <c r="BH150" s="358"/>
      <c r="BI150" s="358"/>
      <c r="IU150" s="333"/>
    </row>
    <row r="151" spans="1:255" s="332" customFormat="1" ht="15" customHeight="1" thickBot="1" x14ac:dyDescent="0.35">
      <c r="A151" s="600"/>
      <c r="B151" s="594"/>
      <c r="C151" s="456"/>
      <c r="D151" s="456"/>
      <c r="E151" s="456"/>
      <c r="F151" s="595"/>
      <c r="G151" s="388"/>
      <c r="H151" s="398"/>
      <c r="I151" s="398"/>
      <c r="J151" s="398"/>
      <c r="K151" s="398"/>
      <c r="L151" s="398"/>
      <c r="M151" s="572"/>
      <c r="N151" s="398"/>
      <c r="O151" s="398"/>
      <c r="P151" s="398"/>
      <c r="Q151" s="398"/>
      <c r="R151" s="560"/>
      <c r="S151" s="860"/>
      <c r="T151" s="328"/>
      <c r="U151" s="329">
        <f t="shared" si="12"/>
        <v>0</v>
      </c>
      <c r="V151" s="329"/>
      <c r="W151" s="329"/>
      <c r="X151" s="329"/>
      <c r="Y151" s="329"/>
      <c r="Z151" s="329"/>
      <c r="AA151" s="329"/>
      <c r="AB151" s="329"/>
      <c r="AC151" s="329">
        <f t="shared" si="6"/>
        <v>0</v>
      </c>
      <c r="AD151" s="330"/>
      <c r="AE151" s="330"/>
      <c r="AF151" s="330"/>
      <c r="AG151" s="330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27"/>
      <c r="AW151" s="327"/>
      <c r="AX151" s="327"/>
      <c r="AY151" s="327"/>
      <c r="AZ151" s="327"/>
      <c r="BA151" s="327"/>
      <c r="BB151" s="327"/>
      <c r="BC151" s="327"/>
      <c r="BD151" s="327"/>
      <c r="BE151" s="327"/>
      <c r="BF151" s="327"/>
      <c r="IU151" s="333"/>
    </row>
    <row r="152" spans="1:255" s="332" customFormat="1" ht="15" customHeight="1" thickBot="1" x14ac:dyDescent="0.35">
      <c r="A152" s="672"/>
      <c r="B152" s="999" t="s">
        <v>1276</v>
      </c>
      <c r="C152" s="999"/>
      <c r="D152" s="999"/>
      <c r="E152" s="596"/>
      <c r="F152" s="597"/>
      <c r="G152" s="615">
        <f t="shared" ref="G152:R152" si="19">SUM(G11:G151)</f>
        <v>989877949.62702465</v>
      </c>
      <c r="H152" s="615">
        <f t="shared" si="19"/>
        <v>381660154.62000012</v>
      </c>
      <c r="I152" s="615">
        <f t="shared" si="19"/>
        <v>0</v>
      </c>
      <c r="J152" s="615">
        <f t="shared" si="19"/>
        <v>535847.99</v>
      </c>
      <c r="K152" s="615">
        <f t="shared" si="19"/>
        <v>0</v>
      </c>
      <c r="L152" s="615">
        <f t="shared" si="19"/>
        <v>0</v>
      </c>
      <c r="M152" s="615">
        <f t="shared" si="19"/>
        <v>277222566.71999997</v>
      </c>
      <c r="N152" s="615">
        <f t="shared" si="19"/>
        <v>0</v>
      </c>
      <c r="O152" s="615">
        <f t="shared" si="19"/>
        <v>802</v>
      </c>
      <c r="P152" s="615">
        <f t="shared" si="19"/>
        <v>225525.36999999994</v>
      </c>
      <c r="Q152" s="615">
        <f t="shared" si="19"/>
        <v>0</v>
      </c>
      <c r="R152" s="615">
        <f t="shared" si="19"/>
        <v>1094625058.1470249</v>
      </c>
      <c r="S152" s="860"/>
      <c r="T152" s="328"/>
      <c r="U152" s="329">
        <f t="shared" si="12"/>
        <v>0</v>
      </c>
      <c r="V152" s="329"/>
      <c r="W152" s="329"/>
      <c r="X152" s="329"/>
      <c r="Y152" s="329"/>
      <c r="Z152" s="329"/>
      <c r="AA152" s="329"/>
      <c r="AB152" s="329"/>
      <c r="AC152" s="329">
        <f t="shared" si="6"/>
        <v>1094625058.1470249</v>
      </c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27"/>
      <c r="AZ152" s="327"/>
      <c r="BA152" s="327"/>
      <c r="BB152" s="327"/>
      <c r="BC152" s="327"/>
      <c r="BD152" s="327"/>
      <c r="BE152" s="327"/>
      <c r="BF152" s="327"/>
      <c r="IU152" s="333"/>
    </row>
    <row r="153" spans="1:255" s="332" customFormat="1" ht="15" customHeight="1" x14ac:dyDescent="0.3">
      <c r="A153" s="684"/>
      <c r="B153" s="680"/>
      <c r="C153" s="680"/>
      <c r="D153" s="680"/>
      <c r="E153" s="681"/>
      <c r="F153" s="567"/>
      <c r="G153" s="682"/>
      <c r="H153" s="682"/>
      <c r="I153" s="682"/>
      <c r="J153" s="682"/>
      <c r="K153" s="682"/>
      <c r="L153" s="682"/>
      <c r="M153" s="682"/>
      <c r="N153" s="682"/>
      <c r="O153" s="682"/>
      <c r="P153" s="682"/>
      <c r="Q153" s="682"/>
      <c r="R153" s="683"/>
      <c r="S153" s="860"/>
      <c r="T153" s="328"/>
      <c r="U153" s="329">
        <f t="shared" si="12"/>
        <v>0</v>
      </c>
      <c r="V153" s="329"/>
      <c r="W153" s="329"/>
      <c r="X153" s="329"/>
      <c r="Y153" s="329"/>
      <c r="Z153" s="329"/>
      <c r="AA153" s="329"/>
      <c r="AB153" s="329"/>
      <c r="AC153" s="329"/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2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hidden="1" customHeight="1" x14ac:dyDescent="0.3">
      <c r="A154" s="684"/>
      <c r="B154" s="1000" t="s">
        <v>1286</v>
      </c>
      <c r="C154" s="1000"/>
      <c r="D154" s="680"/>
      <c r="E154" s="681"/>
      <c r="F154" s="567"/>
      <c r="G154" s="682"/>
      <c r="H154" s="682"/>
      <c r="I154" s="682"/>
      <c r="J154" s="682"/>
      <c r="K154" s="682"/>
      <c r="L154" s="682"/>
      <c r="M154" s="682"/>
      <c r="N154" s="682"/>
      <c r="O154" s="682"/>
      <c r="P154" s="682"/>
      <c r="Q154" s="682"/>
      <c r="R154" s="683"/>
      <c r="S154" s="860"/>
      <c r="T154" s="328"/>
      <c r="U154" s="329">
        <f t="shared" si="12"/>
        <v>0</v>
      </c>
      <c r="V154" s="329"/>
      <c r="W154" s="329"/>
      <c r="X154" s="329"/>
      <c r="Y154" s="329"/>
      <c r="Z154" s="329"/>
      <c r="AA154" s="329"/>
      <c r="AB154" s="329"/>
      <c r="AC154" s="329"/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hidden="1" customHeight="1" x14ac:dyDescent="0.3">
      <c r="A155" s="385">
        <v>1</v>
      </c>
      <c r="B155" s="396" t="s">
        <v>1287</v>
      </c>
      <c r="C155" s="375">
        <v>501112</v>
      </c>
      <c r="D155" s="375" t="s">
        <v>26</v>
      </c>
      <c r="E155" s="375"/>
      <c r="F155" s="397"/>
      <c r="G155" s="366">
        <v>-3.7252902984619141E-9</v>
      </c>
      <c r="H155" s="366"/>
      <c r="I155" s="366"/>
      <c r="J155" s="366"/>
      <c r="K155" s="366"/>
      <c r="L155" s="366"/>
      <c r="M155" s="366"/>
      <c r="N155" s="366"/>
      <c r="O155" s="366"/>
      <c r="P155" s="366"/>
      <c r="Q155" s="395"/>
      <c r="R155" s="562">
        <f>G155+H155+J155+K155+I155-M155-O155-P155-Q155-N155+F155</f>
        <v>-3.7252902984619141E-9</v>
      </c>
      <c r="S155" s="860">
        <f t="shared" ref="S155" si="20">R155-V155</f>
        <v>-3.7252902984619141E-9</v>
      </c>
      <c r="T155" s="328"/>
      <c r="U155" s="329" t="str">
        <f t="shared" si="12"/>
        <v>MYR</v>
      </c>
      <c r="V155" s="329">
        <f>T155</f>
        <v>0</v>
      </c>
      <c r="W155" s="329"/>
      <c r="X155" s="329"/>
      <c r="Y155" s="329"/>
      <c r="Z155" s="329"/>
      <c r="AA155" s="329"/>
      <c r="AB155" s="419">
        <f t="shared" ref="AB155" si="21">H155+I155-M155-O155</f>
        <v>0</v>
      </c>
      <c r="AC155" s="329"/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thickBot="1" x14ac:dyDescent="0.35">
      <c r="A156" s="600"/>
      <c r="B156" s="594"/>
      <c r="C156" s="456"/>
      <c r="D156" s="456"/>
      <c r="E156" s="456"/>
      <c r="F156" s="595"/>
      <c r="G156" s="38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556"/>
      <c r="S156" s="860"/>
      <c r="T156" s="328"/>
      <c r="U156" s="329">
        <f t="shared" si="12"/>
        <v>0</v>
      </c>
      <c r="V156" s="329"/>
      <c r="W156" s="329"/>
      <c r="X156" s="329"/>
      <c r="Y156" s="329"/>
      <c r="Z156" s="329"/>
      <c r="AA156" s="329"/>
      <c r="AB156" s="329"/>
      <c r="AC156" s="329"/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thickBot="1" x14ac:dyDescent="0.35">
      <c r="A157" s="602"/>
      <c r="B157" s="1009" t="s">
        <v>1288</v>
      </c>
      <c r="C157" s="1009"/>
      <c r="D157" s="1009"/>
      <c r="E157" s="603"/>
      <c r="F157" s="604"/>
      <c r="G157" s="685">
        <f t="shared" ref="G157:R157" si="22">SUM(G155:G156)</f>
        <v>-3.7252902984619141E-9</v>
      </c>
      <c r="H157" s="821">
        <f t="shared" si="22"/>
        <v>0</v>
      </c>
      <c r="I157" s="821">
        <f t="shared" si="22"/>
        <v>0</v>
      </c>
      <c r="J157" s="821">
        <f t="shared" si="22"/>
        <v>0</v>
      </c>
      <c r="K157" s="821">
        <f t="shared" si="22"/>
        <v>0</v>
      </c>
      <c r="L157" s="821">
        <f t="shared" si="22"/>
        <v>0</v>
      </c>
      <c r="M157" s="821">
        <f t="shared" si="22"/>
        <v>0</v>
      </c>
      <c r="N157" s="821">
        <f t="shared" si="22"/>
        <v>0</v>
      </c>
      <c r="O157" s="821">
        <f t="shared" si="22"/>
        <v>0</v>
      </c>
      <c r="P157" s="821">
        <f t="shared" si="22"/>
        <v>0</v>
      </c>
      <c r="Q157" s="821">
        <f t="shared" si="22"/>
        <v>0</v>
      </c>
      <c r="R157" s="821">
        <f t="shared" si="22"/>
        <v>-3.7252902984619141E-9</v>
      </c>
      <c r="S157" s="860"/>
      <c r="T157" s="328"/>
      <c r="U157" s="329">
        <f t="shared" si="12"/>
        <v>0</v>
      </c>
      <c r="V157" s="329"/>
      <c r="W157" s="329"/>
      <c r="X157" s="329"/>
      <c r="Y157" s="329"/>
      <c r="Z157" s="329"/>
      <c r="AA157" s="329"/>
      <c r="AB157" s="329"/>
      <c r="AC157" s="329"/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323"/>
      <c r="B158" s="334"/>
      <c r="C158" s="324"/>
      <c r="D158" s="324"/>
      <c r="E158" s="324"/>
      <c r="F158" s="401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463"/>
      <c r="S158" s="860"/>
      <c r="T158" s="328"/>
      <c r="U158" s="329">
        <f t="shared" si="12"/>
        <v>0</v>
      </c>
      <c r="V158" s="330"/>
      <c r="W158" s="330"/>
      <c r="X158" s="330"/>
      <c r="Y158" s="330"/>
      <c r="Z158" s="330"/>
      <c r="AA158" s="329"/>
      <c r="AB158" s="329"/>
      <c r="AC158" s="329">
        <f t="shared" si="6"/>
        <v>0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2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customHeight="1" x14ac:dyDescent="0.3">
      <c r="A159" s="323"/>
      <c r="B159" s="1000" t="s">
        <v>80</v>
      </c>
      <c r="C159" s="1000"/>
      <c r="D159" s="402"/>
      <c r="E159" s="402"/>
      <c r="F159" s="403"/>
      <c r="G159" s="404"/>
      <c r="H159" s="404"/>
      <c r="I159" s="404"/>
      <c r="J159" s="404"/>
      <c r="K159" s="404"/>
      <c r="L159" s="404"/>
      <c r="M159" s="404"/>
      <c r="N159" s="404"/>
      <c r="O159" s="404"/>
      <c r="P159" s="404"/>
      <c r="Q159" s="404"/>
      <c r="R159" s="466"/>
      <c r="S159" s="860"/>
      <c r="T159" s="328"/>
      <c r="U159" s="329">
        <f t="shared" si="12"/>
        <v>0</v>
      </c>
      <c r="V159" s="330"/>
      <c r="W159" s="330"/>
      <c r="X159" s="330"/>
      <c r="Y159" s="330"/>
      <c r="Z159" s="330"/>
      <c r="AA159" s="329"/>
      <c r="AB159" s="329"/>
      <c r="AC159" s="329">
        <f t="shared" si="6"/>
        <v>0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2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hidden="1" customHeight="1" x14ac:dyDescent="0.3">
      <c r="A160" s="347"/>
      <c r="B160" s="337" t="s">
        <v>81</v>
      </c>
      <c r="C160" s="339">
        <v>500530</v>
      </c>
      <c r="D160" s="339" t="s">
        <v>26</v>
      </c>
      <c r="E160" s="338"/>
      <c r="F160" s="340"/>
      <c r="G160" s="341">
        <v>0</v>
      </c>
      <c r="H160" s="413"/>
      <c r="I160" s="404"/>
      <c r="J160" s="413"/>
      <c r="K160" s="395"/>
      <c r="L160" s="395"/>
      <c r="M160" s="395"/>
      <c r="N160" s="395"/>
      <c r="O160" s="395"/>
      <c r="P160" s="413"/>
      <c r="Q160" s="395"/>
      <c r="R160" s="822">
        <f>G160+H160+J160+K160+I160-M160-O160-P160-Q160-N160</f>
        <v>0</v>
      </c>
      <c r="S160" s="860"/>
      <c r="T160" s="328"/>
      <c r="U160" s="329" t="str">
        <f t="shared" si="12"/>
        <v>MYR</v>
      </c>
      <c r="V160" s="330"/>
      <c r="W160" s="330"/>
      <c r="X160" s="330"/>
      <c r="Y160" s="329"/>
      <c r="Z160" s="330"/>
      <c r="AA160" s="329"/>
      <c r="AB160" s="329"/>
      <c r="AC160" s="329">
        <f t="shared" si="6"/>
        <v>0</v>
      </c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2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332" customFormat="1" ht="15" hidden="1" customHeight="1" x14ac:dyDescent="0.3">
      <c r="A161" s="347"/>
      <c r="B161" s="337" t="s">
        <v>82</v>
      </c>
      <c r="C161" s="348">
        <v>500534</v>
      </c>
      <c r="D161" s="349" t="s">
        <v>26</v>
      </c>
      <c r="E161" s="348"/>
      <c r="F161" s="350"/>
      <c r="G161" s="351">
        <v>2.3173924584840577E-11</v>
      </c>
      <c r="H161" s="366"/>
      <c r="I161" s="387"/>
      <c r="J161" s="366"/>
      <c r="K161" s="369"/>
      <c r="L161" s="369"/>
      <c r="M161" s="369"/>
      <c r="N161" s="369"/>
      <c r="O161" s="369"/>
      <c r="P161" s="366"/>
      <c r="Q161" s="369"/>
      <c r="R161" s="822">
        <f t="shared" ref="R161:R225" si="23">G161+H161+J161+K161+I161-M161-O161-P161-Q161-N161</f>
        <v>2.3173924584840577E-11</v>
      </c>
      <c r="S161" s="860"/>
      <c r="T161" s="328"/>
      <c r="U161" s="329" t="str">
        <f t="shared" si="12"/>
        <v>MYR</v>
      </c>
      <c r="V161" s="330"/>
      <c r="W161" s="330"/>
      <c r="X161" s="330"/>
      <c r="Y161" s="329"/>
      <c r="Z161" s="330"/>
      <c r="AA161" s="329"/>
      <c r="AB161" s="329"/>
      <c r="AC161" s="329">
        <f t="shared" si="6"/>
        <v>2.3173924584840577E-11</v>
      </c>
      <c r="AD161" s="330"/>
      <c r="AE161" s="330"/>
      <c r="AF161" s="330"/>
      <c r="AG161" s="330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27"/>
      <c r="AW161" s="327"/>
      <c r="AX161" s="327"/>
      <c r="AY161" s="327"/>
      <c r="AZ161" s="327"/>
      <c r="BA161" s="327"/>
      <c r="BB161" s="327"/>
      <c r="BC161" s="327"/>
      <c r="BD161" s="327"/>
      <c r="BE161" s="327"/>
      <c r="BF161" s="327"/>
      <c r="IU161" s="333"/>
    </row>
    <row r="162" spans="1:255" s="332" customFormat="1" ht="15" hidden="1" customHeight="1" x14ac:dyDescent="0.3">
      <c r="A162" s="347"/>
      <c r="B162" s="407" t="s">
        <v>83</v>
      </c>
      <c r="C162" s="349">
        <v>500643</v>
      </c>
      <c r="D162" s="349" t="s">
        <v>4</v>
      </c>
      <c r="E162" s="408"/>
      <c r="F162" s="409"/>
      <c r="G162" s="410">
        <v>-3.5855919122695923E-8</v>
      </c>
      <c r="H162" s="638"/>
      <c r="I162" s="366"/>
      <c r="J162" s="366"/>
      <c r="K162" s="366"/>
      <c r="L162" s="366"/>
      <c r="M162" s="366"/>
      <c r="N162" s="366"/>
      <c r="O162" s="366"/>
      <c r="P162" s="366"/>
      <c r="Q162" s="366"/>
      <c r="R162" s="822">
        <f t="shared" si="23"/>
        <v>-3.5855919122695923E-8</v>
      </c>
      <c r="S162" s="860"/>
      <c r="T162" s="328"/>
      <c r="U162" s="329" t="str">
        <f t="shared" si="12"/>
        <v>AUD</v>
      </c>
      <c r="V162" s="330"/>
      <c r="W162" s="330"/>
      <c r="X162" s="330"/>
      <c r="Y162" s="329"/>
      <c r="Z162" s="330"/>
      <c r="AA162" s="329"/>
      <c r="AB162" s="329"/>
      <c r="AC162" s="329">
        <f t="shared" si="6"/>
        <v>-3.5855919122695923E-8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57"/>
      <c r="AZ162" s="327"/>
      <c r="BA162" s="327"/>
      <c r="BB162" s="327"/>
      <c r="BC162" s="327"/>
      <c r="BD162" s="327"/>
      <c r="BE162" s="327"/>
      <c r="BF162" s="327"/>
      <c r="IU162" s="333"/>
    </row>
    <row r="163" spans="1:255" s="332" customFormat="1" ht="15" hidden="1" customHeight="1" x14ac:dyDescent="0.3">
      <c r="A163" s="359">
        <v>1</v>
      </c>
      <c r="B163" s="360" t="s">
        <v>84</v>
      </c>
      <c r="C163" s="362">
        <v>500529</v>
      </c>
      <c r="D163" s="362" t="s">
        <v>26</v>
      </c>
      <c r="E163" s="411"/>
      <c r="F163" s="412"/>
      <c r="G163" s="365">
        <v>-1.4901161193847656E-8</v>
      </c>
      <c r="H163" s="366"/>
      <c r="I163" s="638"/>
      <c r="J163" s="413"/>
      <c r="K163" s="369"/>
      <c r="L163" s="369"/>
      <c r="M163" s="369"/>
      <c r="N163" s="369"/>
      <c r="O163" s="369"/>
      <c r="P163" s="414"/>
      <c r="Q163" s="369"/>
      <c r="R163" s="822">
        <f t="shared" si="23"/>
        <v>-1.4901161193847656E-8</v>
      </c>
      <c r="S163" s="864">
        <f t="shared" ref="S163:S231" si="24">R163-V163</f>
        <v>-1.4901161193847656E-8</v>
      </c>
      <c r="T163" s="441"/>
      <c r="U163" s="329" t="str">
        <f t="shared" si="12"/>
        <v>MYR</v>
      </c>
      <c r="V163" s="329">
        <f>T163</f>
        <v>0</v>
      </c>
      <c r="W163" s="330"/>
      <c r="X163" s="330"/>
      <c r="Y163" s="329"/>
      <c r="Z163" s="330"/>
      <c r="AA163" s="329"/>
      <c r="AB163" s="658">
        <f t="shared" ref="AB163:AB228" si="25">H163+I163-M163-O163</f>
        <v>0</v>
      </c>
      <c r="AC163" s="329">
        <f t="shared" si="6"/>
        <v>-1.4901161193847656E-8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27"/>
      <c r="AZ163" s="327"/>
      <c r="BA163" s="327"/>
      <c r="BB163" s="327"/>
      <c r="BC163" s="327"/>
      <c r="BD163" s="327"/>
      <c r="BE163" s="327"/>
      <c r="BF163" s="327"/>
      <c r="IU163" s="333"/>
    </row>
    <row r="164" spans="1:255" s="332" customFormat="1" ht="15" hidden="1" customHeight="1" x14ac:dyDescent="0.3">
      <c r="A164" s="355"/>
      <c r="B164" s="356" t="s">
        <v>85</v>
      </c>
      <c r="C164" s="349">
        <v>500757</v>
      </c>
      <c r="D164" s="349" t="s">
        <v>26</v>
      </c>
      <c r="E164" s="349"/>
      <c r="F164" s="409"/>
      <c r="G164" s="410">
        <v>9.3132257461547852E-10</v>
      </c>
      <c r="H164" s="416"/>
      <c r="I164" s="416"/>
      <c r="J164" s="416"/>
      <c r="K164" s="416"/>
      <c r="L164" s="416"/>
      <c r="M164" s="416"/>
      <c r="N164" s="416"/>
      <c r="O164" s="416"/>
      <c r="P164" s="416"/>
      <c r="Q164" s="416"/>
      <c r="R164" s="822">
        <f t="shared" si="23"/>
        <v>9.3132257461547852E-10</v>
      </c>
      <c r="S164" s="860">
        <f t="shared" si="24"/>
        <v>9.3132257461547852E-10</v>
      </c>
      <c r="T164" s="328"/>
      <c r="U164" s="329" t="str">
        <f t="shared" si="12"/>
        <v>MYR</v>
      </c>
      <c r="V164" s="330"/>
      <c r="W164" s="330"/>
      <c r="X164" s="330"/>
      <c r="Y164" s="329"/>
      <c r="Z164" s="330"/>
      <c r="AA164" s="329"/>
      <c r="AB164" s="329">
        <f t="shared" si="25"/>
        <v>0</v>
      </c>
      <c r="AC164" s="329">
        <f t="shared" si="6"/>
        <v>9.3132257461547852E-10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2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4" customFormat="1" ht="15" hidden="1" customHeight="1" x14ac:dyDescent="0.3">
      <c r="A165" s="385">
        <v>1</v>
      </c>
      <c r="B165" s="386" t="s">
        <v>86</v>
      </c>
      <c r="C165" s="375">
        <v>500771</v>
      </c>
      <c r="D165" s="375" t="s">
        <v>26</v>
      </c>
      <c r="E165" s="375"/>
      <c r="F165" s="397"/>
      <c r="G165" s="416">
        <v>3.3527612686157227E-8</v>
      </c>
      <c r="H165" s="416"/>
      <c r="I165" s="416"/>
      <c r="J165" s="416"/>
      <c r="K165" s="416"/>
      <c r="L165" s="416"/>
      <c r="M165" s="416"/>
      <c r="N165" s="416"/>
      <c r="O165" s="416"/>
      <c r="P165" s="416"/>
      <c r="Q165" s="416"/>
      <c r="R165" s="822">
        <f t="shared" si="23"/>
        <v>3.3527612686157227E-8</v>
      </c>
      <c r="S165" s="539">
        <f t="shared" si="24"/>
        <v>3.3527612686157227E-8</v>
      </c>
      <c r="T165" s="417"/>
      <c r="U165" s="329" t="str">
        <f t="shared" si="12"/>
        <v>MYR</v>
      </c>
      <c r="V165" s="419">
        <f>T165</f>
        <v>0</v>
      </c>
      <c r="W165" s="418"/>
      <c r="X165" s="418"/>
      <c r="Y165" s="419"/>
      <c r="Z165" s="418"/>
      <c r="AA165" s="419"/>
      <c r="AB165" s="329">
        <f t="shared" si="25"/>
        <v>0</v>
      </c>
      <c r="AC165" s="329">
        <f t="shared" si="6"/>
        <v>3.3527612686157227E-8</v>
      </c>
      <c r="AD165" s="418"/>
      <c r="AE165" s="418"/>
      <c r="AF165" s="418"/>
      <c r="AG165" s="418"/>
      <c r="AH165" s="382"/>
      <c r="AI165" s="382"/>
      <c r="AJ165" s="382"/>
      <c r="AK165" s="382"/>
      <c r="AL165" s="382"/>
      <c r="AM165" s="382"/>
      <c r="AN165" s="382"/>
      <c r="AO165" s="382"/>
      <c r="AP165" s="382"/>
      <c r="AQ165" s="382"/>
      <c r="AR165" s="382"/>
      <c r="AS165" s="382"/>
      <c r="AT165" s="382"/>
      <c r="AU165" s="382"/>
      <c r="AV165" s="383"/>
      <c r="AW165" s="383"/>
      <c r="AX165" s="383"/>
      <c r="AY165" s="383"/>
      <c r="AZ165" s="383"/>
      <c r="BA165" s="383"/>
      <c r="BB165" s="383"/>
      <c r="BC165" s="383"/>
      <c r="BD165" s="383"/>
      <c r="BE165" s="383"/>
      <c r="BF165" s="383"/>
      <c r="IU165" s="326"/>
    </row>
    <row r="166" spans="1:255" s="332" customFormat="1" ht="15" hidden="1" customHeight="1" x14ac:dyDescent="0.3">
      <c r="A166" s="889"/>
      <c r="B166" s="890" t="s">
        <v>87</v>
      </c>
      <c r="C166" s="891">
        <v>500900</v>
      </c>
      <c r="D166" s="892" t="s">
        <v>26</v>
      </c>
      <c r="E166" s="891"/>
      <c r="F166" s="893"/>
      <c r="G166" s="894">
        <v>2.3283064365386963E-9</v>
      </c>
      <c r="H166" s="894"/>
      <c r="I166" s="895"/>
      <c r="J166" s="895"/>
      <c r="K166" s="896"/>
      <c r="L166" s="896"/>
      <c r="M166" s="368"/>
      <c r="N166" s="368"/>
      <c r="O166" s="369"/>
      <c r="P166" s="366"/>
      <c r="Q166" s="896"/>
      <c r="R166" s="822">
        <f t="shared" si="23"/>
        <v>2.3283064365386963E-9</v>
      </c>
      <c r="S166" s="860">
        <f t="shared" si="24"/>
        <v>2.3283064365386963E-9</v>
      </c>
      <c r="T166" s="328"/>
      <c r="U166" s="329" t="str">
        <f t="shared" si="12"/>
        <v>MYR</v>
      </c>
      <c r="V166" s="330"/>
      <c r="W166" s="330"/>
      <c r="X166" s="330"/>
      <c r="Y166" s="329"/>
      <c r="Z166" s="330"/>
      <c r="AA166" s="329"/>
      <c r="AB166" s="329">
        <f t="shared" si="25"/>
        <v>0</v>
      </c>
      <c r="AC166" s="329">
        <f t="shared" si="6"/>
        <v>2.3283064365386963E-9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2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hidden="1" customHeight="1" x14ac:dyDescent="0.3">
      <c r="A167" s="359">
        <v>2</v>
      </c>
      <c r="B167" s="420" t="s">
        <v>88</v>
      </c>
      <c r="C167" s="362">
        <v>500663</v>
      </c>
      <c r="D167" s="362" t="s">
        <v>0</v>
      </c>
      <c r="E167" s="362"/>
      <c r="F167" s="412"/>
      <c r="G167" s="421">
        <v>-3.0000015394762158E-3</v>
      </c>
      <c r="H167" s="823"/>
      <c r="I167" s="638"/>
      <c r="J167" s="366"/>
      <c r="K167" s="366"/>
      <c r="L167" s="366"/>
      <c r="M167" s="366"/>
      <c r="N167" s="366"/>
      <c r="O167" s="366"/>
      <c r="P167" s="366"/>
      <c r="Q167" s="366"/>
      <c r="R167" s="944">
        <f t="shared" si="23"/>
        <v>-3.0000015394762158E-3</v>
      </c>
      <c r="S167" s="864"/>
      <c r="T167" s="441"/>
      <c r="U167" s="329" t="str">
        <f t="shared" si="12"/>
        <v>USD</v>
      </c>
      <c r="V167" s="329">
        <f>T167*$V$1</f>
        <v>0</v>
      </c>
      <c r="W167" s="330"/>
      <c r="X167" s="330"/>
      <c r="Y167" s="329"/>
      <c r="Z167" s="330"/>
      <c r="AA167" s="329"/>
      <c r="AB167" s="619">
        <f t="shared" si="25"/>
        <v>0</v>
      </c>
      <c r="AC167" s="329">
        <f t="shared" si="6"/>
        <v>-3.0000015394762158E-3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3">
      <c r="A168" s="889"/>
      <c r="B168" s="890" t="s">
        <v>89</v>
      </c>
      <c r="C168" s="891">
        <v>500559</v>
      </c>
      <c r="D168" s="892" t="s">
        <v>26</v>
      </c>
      <c r="E168" s="900"/>
      <c r="F168" s="893"/>
      <c r="G168" s="894">
        <v>-9.3132257461547852E-10</v>
      </c>
      <c r="H168" s="894"/>
      <c r="I168" s="895"/>
      <c r="J168" s="895"/>
      <c r="K168" s="894"/>
      <c r="L168" s="894"/>
      <c r="M168" s="369"/>
      <c r="N168" s="369"/>
      <c r="O168" s="369"/>
      <c r="P168" s="366"/>
      <c r="Q168" s="894"/>
      <c r="R168" s="822">
        <f t="shared" si="23"/>
        <v>-9.3132257461547852E-10</v>
      </c>
      <c r="S168" s="860">
        <f t="shared" si="24"/>
        <v>-9.3132257461547852E-10</v>
      </c>
      <c r="T168" s="328"/>
      <c r="U168" s="329" t="str">
        <f t="shared" si="12"/>
        <v>MYR</v>
      </c>
      <c r="V168" s="330"/>
      <c r="W168" s="330"/>
      <c r="X168" s="330"/>
      <c r="Y168" s="329"/>
      <c r="Z168" s="330"/>
      <c r="AA168" s="329"/>
      <c r="AB168" s="329">
        <f t="shared" si="25"/>
        <v>0</v>
      </c>
      <c r="AC168" s="329">
        <f t="shared" si="6"/>
        <v>-9.3132257461547852E-10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2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3">
      <c r="A169" s="889"/>
      <c r="B169" s="890" t="s">
        <v>90</v>
      </c>
      <c r="C169" s="891">
        <v>500779</v>
      </c>
      <c r="D169" s="892" t="s">
        <v>0</v>
      </c>
      <c r="E169" s="900"/>
      <c r="F169" s="893"/>
      <c r="G169" s="894">
        <v>-2.5611370801925659E-9</v>
      </c>
      <c r="H169" s="894"/>
      <c r="I169" s="895"/>
      <c r="J169" s="895"/>
      <c r="K169" s="894"/>
      <c r="L169" s="894"/>
      <c r="M169" s="369"/>
      <c r="N169" s="366"/>
      <c r="O169" s="369"/>
      <c r="P169" s="366"/>
      <c r="Q169" s="895"/>
      <c r="R169" s="822">
        <f t="shared" si="23"/>
        <v>-2.5611370801925659E-9</v>
      </c>
      <c r="S169" s="860">
        <f t="shared" si="24"/>
        <v>-2.5611370801925659E-9</v>
      </c>
      <c r="T169" s="328"/>
      <c r="U169" s="329" t="str">
        <f t="shared" si="12"/>
        <v>USD</v>
      </c>
      <c r="V169" s="330"/>
      <c r="W169" s="330"/>
      <c r="X169" s="330"/>
      <c r="Y169" s="329"/>
      <c r="Z169" s="330"/>
      <c r="AA169" s="329"/>
      <c r="AB169" s="329">
        <f t="shared" si="25"/>
        <v>0</v>
      </c>
      <c r="AC169" s="329">
        <f t="shared" si="6"/>
        <v>-2.5611370801925659E-9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889"/>
      <c r="B170" s="901" t="s">
        <v>91</v>
      </c>
      <c r="C170" s="902">
        <v>500811</v>
      </c>
      <c r="D170" s="892" t="s">
        <v>0</v>
      </c>
      <c r="E170" s="903"/>
      <c r="F170" s="904"/>
      <c r="G170" s="905">
        <v>0</v>
      </c>
      <c r="H170" s="906"/>
      <c r="I170" s="895"/>
      <c r="J170" s="899"/>
      <c r="K170" s="899"/>
      <c r="L170" s="899"/>
      <c r="M170" s="413"/>
      <c r="N170" s="413"/>
      <c r="O170" s="413"/>
      <c r="P170" s="413"/>
      <c r="Q170" s="899"/>
      <c r="R170" s="822">
        <f t="shared" si="23"/>
        <v>0</v>
      </c>
      <c r="S170" s="860">
        <f t="shared" si="24"/>
        <v>0</v>
      </c>
      <c r="T170" s="328"/>
      <c r="U170" s="329" t="str">
        <f t="shared" si="12"/>
        <v>USD</v>
      </c>
      <c r="V170" s="330"/>
      <c r="W170" s="330"/>
      <c r="X170" s="330"/>
      <c r="Y170" s="329"/>
      <c r="Z170" s="330"/>
      <c r="AA170" s="329"/>
      <c r="AB170" s="329">
        <f t="shared" si="25"/>
        <v>0</v>
      </c>
      <c r="AC170" s="329">
        <f t="shared" si="6"/>
        <v>0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889"/>
      <c r="B171" s="901" t="s">
        <v>92</v>
      </c>
      <c r="C171" s="892">
        <v>500702</v>
      </c>
      <c r="D171" s="892" t="s">
        <v>0</v>
      </c>
      <c r="E171" s="892"/>
      <c r="F171" s="907"/>
      <c r="G171" s="908">
        <v>3.2596290111541748E-9</v>
      </c>
      <c r="H171" s="909"/>
      <c r="I171" s="910"/>
      <c r="J171" s="895"/>
      <c r="K171" s="895"/>
      <c r="L171" s="895"/>
      <c r="M171" s="366"/>
      <c r="N171" s="366"/>
      <c r="O171" s="366"/>
      <c r="P171" s="366"/>
      <c r="Q171" s="895"/>
      <c r="R171" s="822">
        <f t="shared" si="23"/>
        <v>3.2596290111541748E-9</v>
      </c>
      <c r="S171" s="860">
        <f t="shared" si="24"/>
        <v>3.2596290111541748E-9</v>
      </c>
      <c r="T171" s="328"/>
      <c r="U171" s="329" t="str">
        <f t="shared" si="12"/>
        <v>USD</v>
      </c>
      <c r="V171" s="330"/>
      <c r="W171" s="330"/>
      <c r="X171" s="330"/>
      <c r="Y171" s="329"/>
      <c r="Z171" s="330"/>
      <c r="AA171" s="329"/>
      <c r="AB171" s="329">
        <f t="shared" si="25"/>
        <v>0</v>
      </c>
      <c r="AC171" s="329">
        <f t="shared" si="6"/>
        <v>3.2596290111541748E-9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5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889">
        <v>4</v>
      </c>
      <c r="B172" s="890" t="s">
        <v>93</v>
      </c>
      <c r="C172" s="891">
        <v>500940</v>
      </c>
      <c r="D172" s="892" t="s">
        <v>26</v>
      </c>
      <c r="E172" s="891"/>
      <c r="F172" s="893"/>
      <c r="G172" s="894">
        <v>2.3283064365386963E-10</v>
      </c>
      <c r="H172" s="894"/>
      <c r="I172" s="895"/>
      <c r="J172" s="895"/>
      <c r="K172" s="894"/>
      <c r="L172" s="894"/>
      <c r="M172" s="366"/>
      <c r="N172" s="369"/>
      <c r="O172" s="369"/>
      <c r="P172" s="366"/>
      <c r="Q172" s="895"/>
      <c r="R172" s="822">
        <f t="shared" si="23"/>
        <v>2.3283064365386963E-10</v>
      </c>
      <c r="S172" s="860">
        <f t="shared" si="24"/>
        <v>2.3283064365386963E-10</v>
      </c>
      <c r="T172" s="531"/>
      <c r="U172" s="329" t="str">
        <f t="shared" si="12"/>
        <v>MYR</v>
      </c>
      <c r="V172" s="329">
        <f>T172</f>
        <v>0</v>
      </c>
      <c r="W172" s="330"/>
      <c r="X172" s="330"/>
      <c r="Y172" s="329"/>
      <c r="Z172" s="330"/>
      <c r="AA172" s="329"/>
      <c r="AB172" s="329">
        <f t="shared" si="25"/>
        <v>0</v>
      </c>
      <c r="AC172" s="329">
        <f t="shared" si="6"/>
        <v>2.3283064365386963E-10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5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hidden="1" customHeight="1" x14ac:dyDescent="0.3">
      <c r="A173" s="889"/>
      <c r="B173" s="901" t="s">
        <v>94</v>
      </c>
      <c r="C173" s="891">
        <v>500820</v>
      </c>
      <c r="D173" s="892" t="s">
        <v>0</v>
      </c>
      <c r="E173" s="892"/>
      <c r="F173" s="907"/>
      <c r="G173" s="908">
        <v>1.1175870895385742E-8</v>
      </c>
      <c r="H173" s="911"/>
      <c r="I173" s="895"/>
      <c r="J173" s="895"/>
      <c r="K173" s="895"/>
      <c r="L173" s="895"/>
      <c r="M173" s="366"/>
      <c r="N173" s="366"/>
      <c r="O173" s="366"/>
      <c r="P173" s="366"/>
      <c r="Q173" s="895"/>
      <c r="R173" s="822">
        <f t="shared" si="23"/>
        <v>1.1175870895385742E-8</v>
      </c>
      <c r="S173" s="860">
        <f t="shared" si="24"/>
        <v>1.1175870895385742E-8</v>
      </c>
      <c r="T173" s="328"/>
      <c r="U173" s="329" t="str">
        <f t="shared" si="12"/>
        <v>USD</v>
      </c>
      <c r="V173" s="330"/>
      <c r="W173" s="330"/>
      <c r="X173" s="330"/>
      <c r="Y173" s="329"/>
      <c r="Z173" s="330"/>
      <c r="AA173" s="329"/>
      <c r="AB173" s="329">
        <f t="shared" si="25"/>
        <v>0</v>
      </c>
      <c r="AC173" s="329">
        <f t="shared" si="6"/>
        <v>1.1175870895385742E-8</v>
      </c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5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customHeight="1" x14ac:dyDescent="0.3">
      <c r="A174" s="362">
        <v>1</v>
      </c>
      <c r="B174" s="370" t="s">
        <v>1483</v>
      </c>
      <c r="C174" s="361">
        <v>501231</v>
      </c>
      <c r="D174" s="451" t="s">
        <v>26</v>
      </c>
      <c r="E174" s="679"/>
      <c r="F174" s="363"/>
      <c r="G174" s="364">
        <v>2199999.9999999995</v>
      </c>
      <c r="H174" s="364"/>
      <c r="I174" s="366"/>
      <c r="J174" s="366"/>
      <c r="K174" s="368"/>
      <c r="L174" s="368"/>
      <c r="M174" s="367"/>
      <c r="N174" s="368"/>
      <c r="O174" s="369"/>
      <c r="P174" s="366"/>
      <c r="Q174" s="368"/>
      <c r="R174" s="366">
        <f t="shared" si="23"/>
        <v>2199999.9999999995</v>
      </c>
      <c r="S174" s="860">
        <f t="shared" si="24"/>
        <v>2199999.9999999995</v>
      </c>
      <c r="T174" s="328"/>
      <c r="U174" s="329" t="str">
        <f t="shared" si="12"/>
        <v>MYR</v>
      </c>
      <c r="V174" s="329">
        <f t="shared" ref="V174" si="26">T174</f>
        <v>0</v>
      </c>
      <c r="W174" s="330"/>
      <c r="X174" s="330"/>
      <c r="Y174" s="329"/>
      <c r="Z174" s="330"/>
      <c r="AA174" s="329"/>
      <c r="AB174" s="329"/>
      <c r="AC174" s="329"/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customHeight="1" x14ac:dyDescent="0.3">
      <c r="A175" s="657">
        <v>2</v>
      </c>
      <c r="B175" s="963" t="s">
        <v>198</v>
      </c>
      <c r="C175" s="392">
        <v>501116</v>
      </c>
      <c r="D175" s="392" t="s">
        <v>26</v>
      </c>
      <c r="E175" s="324"/>
      <c r="F175" s="444"/>
      <c r="G175" s="445">
        <v>55570855.030000009</v>
      </c>
      <c r="H175" s="491"/>
      <c r="I175" s="366"/>
      <c r="J175" s="366"/>
      <c r="K175" s="366"/>
      <c r="L175" s="366"/>
      <c r="M175" s="491">
        <v>302024.24</v>
      </c>
      <c r="N175" s="366"/>
      <c r="O175" s="366"/>
      <c r="P175" s="366"/>
      <c r="Q175" s="366"/>
      <c r="R175" s="822">
        <f t="shared" si="23"/>
        <v>55268830.790000007</v>
      </c>
      <c r="S175" s="860">
        <f>R175-T175</f>
        <v>450628.02000000328</v>
      </c>
      <c r="T175" s="328">
        <v>54818202.770000003</v>
      </c>
      <c r="U175" s="329"/>
      <c r="V175" s="329">
        <f t="shared" ref="V175:V187" si="27">T175</f>
        <v>54818202.770000003</v>
      </c>
      <c r="W175" s="330"/>
      <c r="X175" s="330"/>
      <c r="Y175" s="329"/>
      <c r="Z175" s="330"/>
      <c r="AA175" s="329"/>
      <c r="AB175" s="329"/>
      <c r="AC175" s="329"/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420" customFormat="1" ht="15" customHeight="1" x14ac:dyDescent="0.3">
      <c r="A176" s="359">
        <v>3</v>
      </c>
      <c r="B176" s="360" t="s">
        <v>198</v>
      </c>
      <c r="C176" s="362">
        <v>501117</v>
      </c>
      <c r="D176" s="362" t="s">
        <v>26</v>
      </c>
      <c r="E176" s="362"/>
      <c r="F176" s="412"/>
      <c r="G176" s="421">
        <v>8735076.4000000004</v>
      </c>
      <c r="H176" s="491"/>
      <c r="I176" s="366"/>
      <c r="J176" s="366"/>
      <c r="K176" s="366"/>
      <c r="L176" s="366"/>
      <c r="M176" s="366"/>
      <c r="N176" s="366"/>
      <c r="O176" s="366"/>
      <c r="P176" s="366"/>
      <c r="Q176" s="366"/>
      <c r="R176" s="822">
        <f t="shared" si="23"/>
        <v>8735076.4000000004</v>
      </c>
      <c r="S176" s="860">
        <f>R176-T176</f>
        <v>0</v>
      </c>
      <c r="T176" s="918">
        <v>8735076.4000000004</v>
      </c>
      <c r="U176" s="919"/>
      <c r="V176" s="329">
        <f t="shared" si="27"/>
        <v>8735076.4000000004</v>
      </c>
      <c r="W176" s="920"/>
      <c r="X176" s="920"/>
      <c r="Y176" s="919"/>
      <c r="Z176" s="920"/>
      <c r="AA176" s="919"/>
      <c r="AB176" s="919"/>
      <c r="AC176" s="919"/>
      <c r="AD176" s="920"/>
      <c r="AE176" s="920"/>
      <c r="AF176" s="920"/>
      <c r="AG176" s="920"/>
      <c r="AH176" s="921"/>
      <c r="AI176" s="921"/>
      <c r="AJ176" s="921"/>
      <c r="AK176" s="921"/>
      <c r="AL176" s="921"/>
      <c r="AM176" s="921"/>
      <c r="AN176" s="921"/>
      <c r="AO176" s="921"/>
      <c r="AP176" s="921"/>
      <c r="AQ176" s="921"/>
      <c r="AR176" s="921"/>
      <c r="AS176" s="921"/>
      <c r="AT176" s="921"/>
      <c r="AU176" s="921"/>
      <c r="AV176" s="922"/>
      <c r="AW176" s="922"/>
      <c r="AX176" s="922"/>
      <c r="AY176" s="923"/>
      <c r="AZ176" s="922"/>
      <c r="BA176" s="922"/>
      <c r="BB176" s="922"/>
      <c r="BC176" s="922"/>
      <c r="BD176" s="922"/>
      <c r="BE176" s="922"/>
      <c r="BF176" s="922"/>
      <c r="IU176" s="924"/>
    </row>
    <row r="177" spans="1:255" s="332" customFormat="1" ht="15" hidden="1" customHeight="1" x14ac:dyDescent="0.3">
      <c r="A177" s="657">
        <v>4</v>
      </c>
      <c r="B177" s="420" t="s">
        <v>95</v>
      </c>
      <c r="C177" s="427">
        <v>500850</v>
      </c>
      <c r="D177" s="428" t="s">
        <v>0</v>
      </c>
      <c r="E177" s="428"/>
      <c r="F177" s="429"/>
      <c r="G177" s="430">
        <v>-3.2363459467887878E-8</v>
      </c>
      <c r="H177" s="824"/>
      <c r="I177" s="639"/>
      <c r="J177" s="413"/>
      <c r="K177" s="413"/>
      <c r="L177" s="413"/>
      <c r="M177" s="413"/>
      <c r="N177" s="413"/>
      <c r="O177" s="413"/>
      <c r="P177" s="413"/>
      <c r="Q177" s="413"/>
      <c r="R177" s="944">
        <f t="shared" si="23"/>
        <v>-3.2363459467887878E-8</v>
      </c>
      <c r="S177" s="960">
        <f t="shared" si="24"/>
        <v>-3.2363459467887878E-8</v>
      </c>
      <c r="T177" s="917"/>
      <c r="U177" s="329" t="str">
        <f t="shared" si="12"/>
        <v>USD</v>
      </c>
      <c r="V177" s="329">
        <f t="shared" si="27"/>
        <v>0</v>
      </c>
      <c r="W177" s="330"/>
      <c r="X177" s="330"/>
      <c r="Y177" s="329"/>
      <c r="Z177" s="330"/>
      <c r="AA177" s="329"/>
      <c r="AB177" s="329">
        <f t="shared" si="25"/>
        <v>0</v>
      </c>
      <c r="AC177" s="329">
        <f t="shared" si="6"/>
        <v>-3.2363459467887878E-8</v>
      </c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415"/>
      <c r="BC177" s="327"/>
      <c r="BD177" s="327"/>
      <c r="BE177" s="327"/>
      <c r="BF177" s="327"/>
      <c r="BI177" s="327"/>
      <c r="IU177" s="333"/>
    </row>
    <row r="178" spans="1:255" s="332" customFormat="1" ht="15" hidden="1" customHeight="1" x14ac:dyDescent="0.3">
      <c r="A178" s="355"/>
      <c r="B178" s="423" t="s">
        <v>96</v>
      </c>
      <c r="C178" s="338">
        <v>500798</v>
      </c>
      <c r="D178" s="349" t="s">
        <v>26</v>
      </c>
      <c r="E178" s="339"/>
      <c r="F178" s="424"/>
      <c r="G178" s="425">
        <v>-2.9103830456733704E-10</v>
      </c>
      <c r="H178" s="439"/>
      <c r="I178" s="413"/>
      <c r="J178" s="413"/>
      <c r="K178" s="413"/>
      <c r="L178" s="413"/>
      <c r="M178" s="413"/>
      <c r="N178" s="413"/>
      <c r="O178" s="413"/>
      <c r="P178" s="413"/>
      <c r="Q178" s="413"/>
      <c r="R178" s="822">
        <f t="shared" si="23"/>
        <v>-2.9103830456733704E-10</v>
      </c>
      <c r="S178" s="860">
        <f t="shared" si="24"/>
        <v>-2.9103830456733704E-10</v>
      </c>
      <c r="T178" s="328"/>
      <c r="U178" s="329" t="str">
        <f t="shared" si="12"/>
        <v>MYR</v>
      </c>
      <c r="V178" s="329">
        <f t="shared" si="27"/>
        <v>0</v>
      </c>
      <c r="W178" s="330"/>
      <c r="X178" s="330"/>
      <c r="Y178" s="329"/>
      <c r="Z178" s="330"/>
      <c r="AA178" s="329"/>
      <c r="AB178" s="329">
        <f t="shared" si="25"/>
        <v>0</v>
      </c>
      <c r="AC178" s="329">
        <f t="shared" si="6"/>
        <v>-2.9103830456733704E-10</v>
      </c>
      <c r="AD178" s="330"/>
      <c r="AE178" s="330"/>
      <c r="AF178" s="330"/>
      <c r="AG178" s="330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27"/>
      <c r="AW178" s="327"/>
      <c r="AX178" s="327"/>
      <c r="AY178" s="357"/>
      <c r="AZ178" s="327"/>
      <c r="BA178" s="327"/>
      <c r="BB178" s="415"/>
      <c r="BC178" s="327"/>
      <c r="BD178" s="327"/>
      <c r="BE178" s="327"/>
      <c r="BF178" s="327"/>
      <c r="BI178" s="327"/>
      <c r="IU178" s="333"/>
    </row>
    <row r="179" spans="1:255" s="332" customFormat="1" ht="15" hidden="1" customHeight="1" x14ac:dyDescent="0.3">
      <c r="A179" s="359">
        <v>5</v>
      </c>
      <c r="B179" s="420" t="s">
        <v>97</v>
      </c>
      <c r="C179" s="362">
        <v>500676</v>
      </c>
      <c r="D179" s="362" t="s">
        <v>0</v>
      </c>
      <c r="E179" s="431"/>
      <c r="F179" s="412"/>
      <c r="G179" s="421">
        <v>-1.4901161193847656E-8</v>
      </c>
      <c r="H179" s="823"/>
      <c r="I179" s="823"/>
      <c r="J179" s="366"/>
      <c r="K179" s="366"/>
      <c r="L179" s="366"/>
      <c r="M179" s="366"/>
      <c r="N179" s="366"/>
      <c r="O179" s="366"/>
      <c r="P179" s="366"/>
      <c r="Q179" s="366"/>
      <c r="R179" s="944">
        <f t="shared" si="23"/>
        <v>-1.4901161193847656E-8</v>
      </c>
      <c r="S179" s="864">
        <f t="shared" si="24"/>
        <v>-1.4901161193847656E-8</v>
      </c>
      <c r="T179" s="432"/>
      <c r="U179" s="329" t="str">
        <f t="shared" si="12"/>
        <v>USD</v>
      </c>
      <c r="V179" s="329">
        <f t="shared" si="27"/>
        <v>0</v>
      </c>
      <c r="W179" s="330"/>
      <c r="X179" s="330"/>
      <c r="Y179" s="329"/>
      <c r="Z179" s="330"/>
      <c r="AA179" s="329"/>
      <c r="AB179" s="419">
        <f t="shared" si="25"/>
        <v>0</v>
      </c>
      <c r="AC179" s="329">
        <f t="shared" si="6"/>
        <v>-1.4901161193847656E-8</v>
      </c>
      <c r="AD179" s="330"/>
      <c r="AE179" s="330"/>
      <c r="AF179" s="330"/>
      <c r="AG179" s="330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27"/>
      <c r="AW179" s="327"/>
      <c r="AX179" s="327"/>
      <c r="AY179" s="357"/>
      <c r="AZ179" s="327"/>
      <c r="BA179" s="327"/>
      <c r="BB179" s="327"/>
      <c r="BC179" s="327"/>
      <c r="BD179" s="327"/>
      <c r="BE179" s="327"/>
      <c r="BF179" s="327"/>
      <c r="IU179" s="333"/>
    </row>
    <row r="180" spans="1:255" s="332" customFormat="1" ht="15" hidden="1" customHeight="1" x14ac:dyDescent="0.3">
      <c r="A180" s="355"/>
      <c r="B180" s="423" t="s">
        <v>98</v>
      </c>
      <c r="C180" s="338">
        <v>500688</v>
      </c>
      <c r="D180" s="349" t="s">
        <v>0</v>
      </c>
      <c r="E180" s="339"/>
      <c r="F180" s="424"/>
      <c r="G180" s="425">
        <v>-7.2759576141834259E-10</v>
      </c>
      <c r="H180" s="439"/>
      <c r="I180" s="413"/>
      <c r="J180" s="413"/>
      <c r="K180" s="413"/>
      <c r="L180" s="413"/>
      <c r="M180" s="413"/>
      <c r="N180" s="413"/>
      <c r="O180" s="413"/>
      <c r="P180" s="413"/>
      <c r="Q180" s="413"/>
      <c r="R180" s="822">
        <f t="shared" si="23"/>
        <v>-7.2759576141834259E-10</v>
      </c>
      <c r="S180" s="860">
        <f t="shared" si="24"/>
        <v>-7.2759576141834259E-10</v>
      </c>
      <c r="T180" s="328"/>
      <c r="U180" s="329" t="str">
        <f t="shared" si="12"/>
        <v>USD</v>
      </c>
      <c r="V180" s="329">
        <f t="shared" si="27"/>
        <v>0</v>
      </c>
      <c r="W180" s="330"/>
      <c r="X180" s="330"/>
      <c r="Y180" s="329"/>
      <c r="Z180" s="330"/>
      <c r="AA180" s="329"/>
      <c r="AB180" s="329">
        <f t="shared" si="25"/>
        <v>0</v>
      </c>
      <c r="AC180" s="329">
        <f t="shared" ref="AC180:AC249" si="28">G180+H180+I180+J180-M180-O180-P180</f>
        <v>-7.2759576141834259E-10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327"/>
      <c r="BC180" s="327"/>
      <c r="BD180" s="327"/>
      <c r="BE180" s="327"/>
      <c r="BF180" s="327"/>
      <c r="IU180" s="333"/>
    </row>
    <row r="181" spans="1:255" s="332" customFormat="1" ht="15" hidden="1" customHeight="1" x14ac:dyDescent="0.3">
      <c r="A181" s="359">
        <v>7</v>
      </c>
      <c r="B181" s="420" t="s">
        <v>100</v>
      </c>
      <c r="C181" s="427">
        <v>500910</v>
      </c>
      <c r="D181" s="362" t="s">
        <v>0</v>
      </c>
      <c r="E181" s="427"/>
      <c r="F181" s="433"/>
      <c r="G181" s="434">
        <v>9.3132257461547852E-10</v>
      </c>
      <c r="H181" s="439"/>
      <c r="I181" s="395"/>
      <c r="J181" s="395"/>
      <c r="K181" s="395"/>
      <c r="L181" s="395"/>
      <c r="M181" s="395"/>
      <c r="N181" s="395"/>
      <c r="O181" s="395"/>
      <c r="P181" s="395"/>
      <c r="Q181" s="395"/>
      <c r="R181" s="822">
        <f t="shared" si="23"/>
        <v>9.3132257461547852E-10</v>
      </c>
      <c r="S181" s="860">
        <f t="shared" si="24"/>
        <v>9.3132257461547852E-10</v>
      </c>
      <c r="T181" s="441"/>
      <c r="U181" s="329" t="str">
        <f t="shared" si="12"/>
        <v>USD</v>
      </c>
      <c r="V181" s="329">
        <f t="shared" si="27"/>
        <v>0</v>
      </c>
      <c r="W181" s="330"/>
      <c r="X181" s="330"/>
      <c r="Y181" s="329"/>
      <c r="Z181" s="330"/>
      <c r="AA181" s="329"/>
      <c r="AB181" s="329">
        <f t="shared" si="25"/>
        <v>0</v>
      </c>
      <c r="AC181" s="329">
        <f t="shared" si="28"/>
        <v>9.3132257461547852E-10</v>
      </c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hidden="1" customHeight="1" x14ac:dyDescent="0.3">
      <c r="A182" s="359">
        <v>8</v>
      </c>
      <c r="B182" s="386" t="s">
        <v>101</v>
      </c>
      <c r="C182" s="374">
        <v>500692</v>
      </c>
      <c r="D182" s="375" t="s">
        <v>0</v>
      </c>
      <c r="E182" s="374"/>
      <c r="F182" s="376"/>
      <c r="G182" s="369">
        <v>-5.9953890740871429E-9</v>
      </c>
      <c r="H182" s="395"/>
      <c r="I182" s="366"/>
      <c r="J182" s="366"/>
      <c r="K182" s="368"/>
      <c r="L182" s="366"/>
      <c r="M182" s="395"/>
      <c r="N182" s="368"/>
      <c r="O182" s="369"/>
      <c r="P182" s="366"/>
      <c r="Q182" s="368"/>
      <c r="R182" s="822">
        <f t="shared" si="23"/>
        <v>-5.9953890740871429E-9</v>
      </c>
      <c r="S182" s="860">
        <f t="shared" si="24"/>
        <v>-5.9953890740871429E-9</v>
      </c>
      <c r="T182" s="441"/>
      <c r="U182" s="329" t="str">
        <f t="shared" si="12"/>
        <v>USD</v>
      </c>
      <c r="V182" s="329">
        <f t="shared" si="27"/>
        <v>0</v>
      </c>
      <c r="W182" s="330"/>
      <c r="X182" s="330"/>
      <c r="Y182" s="329"/>
      <c r="Z182" s="330"/>
      <c r="AA182" s="329"/>
      <c r="AB182" s="329">
        <f t="shared" si="25"/>
        <v>0</v>
      </c>
      <c r="AC182" s="329">
        <f t="shared" si="28"/>
        <v>-5.9953890740871429E-9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332" customFormat="1" ht="15" hidden="1" customHeight="1" x14ac:dyDescent="0.3">
      <c r="A183" s="359">
        <v>10</v>
      </c>
      <c r="B183" s="396" t="s">
        <v>102</v>
      </c>
      <c r="C183" s="374">
        <v>500888</v>
      </c>
      <c r="D183" s="375" t="s">
        <v>0</v>
      </c>
      <c r="E183" s="374"/>
      <c r="F183" s="376"/>
      <c r="G183" s="369">
        <v>4.6566128730773926E-8</v>
      </c>
      <c r="H183" s="369"/>
      <c r="I183" s="638"/>
      <c r="J183" s="366"/>
      <c r="K183" s="368"/>
      <c r="L183" s="368"/>
      <c r="M183" s="368"/>
      <c r="N183" s="368"/>
      <c r="O183" s="369"/>
      <c r="P183" s="366"/>
      <c r="Q183" s="368"/>
      <c r="R183" s="822">
        <f t="shared" si="23"/>
        <v>4.6566128730773926E-8</v>
      </c>
      <c r="S183" s="860">
        <f t="shared" si="24"/>
        <v>4.6566128730773926E-8</v>
      </c>
      <c r="T183" s="441"/>
      <c r="U183" s="329" t="str">
        <f t="shared" si="12"/>
        <v>USD</v>
      </c>
      <c r="V183" s="329">
        <f t="shared" si="27"/>
        <v>0</v>
      </c>
      <c r="W183" s="330"/>
      <c r="X183" s="330"/>
      <c r="Y183" s="329"/>
      <c r="Z183" s="330"/>
      <c r="AA183" s="329"/>
      <c r="AB183" s="329">
        <f t="shared" si="25"/>
        <v>0</v>
      </c>
      <c r="AC183" s="329">
        <f t="shared" si="28"/>
        <v>4.6566128730773926E-8</v>
      </c>
      <c r="AD183" s="330"/>
      <c r="AE183" s="330"/>
      <c r="AF183" s="330"/>
      <c r="AG183" s="330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27"/>
      <c r="AW183" s="327"/>
      <c r="AX183" s="327"/>
      <c r="AY183" s="357"/>
      <c r="AZ183" s="327"/>
      <c r="BA183" s="327"/>
      <c r="BB183" s="327"/>
      <c r="BC183" s="327"/>
      <c r="BD183" s="327"/>
      <c r="BE183" s="327"/>
      <c r="BF183" s="327"/>
      <c r="IU183" s="333"/>
    </row>
    <row r="184" spans="1:255" s="332" customFormat="1" ht="15" hidden="1" customHeight="1" x14ac:dyDescent="0.3">
      <c r="A184" s="355"/>
      <c r="B184" s="337" t="s">
        <v>103</v>
      </c>
      <c r="C184" s="348">
        <v>500907</v>
      </c>
      <c r="D184" s="349" t="s">
        <v>0</v>
      </c>
      <c r="E184" s="348"/>
      <c r="F184" s="350"/>
      <c r="G184" s="351">
        <v>-3.9726728573441505E-9</v>
      </c>
      <c r="H184" s="369"/>
      <c r="I184" s="366"/>
      <c r="J184" s="366"/>
      <c r="K184" s="369"/>
      <c r="L184" s="369"/>
      <c r="M184" s="369"/>
      <c r="N184" s="369"/>
      <c r="O184" s="369"/>
      <c r="P184" s="366"/>
      <c r="Q184" s="366"/>
      <c r="R184" s="822">
        <f t="shared" si="23"/>
        <v>-3.9726728573441505E-9</v>
      </c>
      <c r="S184" s="860">
        <f t="shared" si="24"/>
        <v>-3.9726728573441505E-9</v>
      </c>
      <c r="T184" s="328"/>
      <c r="U184" s="329" t="str">
        <f t="shared" si="12"/>
        <v>USD</v>
      </c>
      <c r="V184" s="329">
        <f t="shared" si="27"/>
        <v>0</v>
      </c>
      <c r="W184" s="330"/>
      <c r="X184" s="330"/>
      <c r="Y184" s="329"/>
      <c r="Z184" s="330"/>
      <c r="AA184" s="329"/>
      <c r="AB184" s="329">
        <f t="shared" si="25"/>
        <v>0</v>
      </c>
      <c r="AC184" s="329">
        <f t="shared" si="28"/>
        <v>-3.9726728573441505E-9</v>
      </c>
      <c r="AD184" s="330"/>
      <c r="AE184" s="330"/>
      <c r="AF184" s="330"/>
      <c r="AG184" s="330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27"/>
      <c r="AW184" s="327"/>
      <c r="AX184" s="327"/>
      <c r="AY184" s="327"/>
      <c r="AZ184" s="327"/>
      <c r="BA184" s="327"/>
      <c r="BB184" s="327"/>
      <c r="BC184" s="327"/>
      <c r="BD184" s="327"/>
      <c r="BE184" s="327"/>
      <c r="BF184" s="327"/>
      <c r="IU184" s="333"/>
    </row>
    <row r="185" spans="1:255" s="332" customFormat="1" ht="15" hidden="1" customHeight="1" x14ac:dyDescent="0.3">
      <c r="A185" s="359">
        <v>7</v>
      </c>
      <c r="B185" s="377" t="s">
        <v>104</v>
      </c>
      <c r="C185" s="361">
        <v>500895</v>
      </c>
      <c r="D185" s="362" t="s">
        <v>26</v>
      </c>
      <c r="E185" s="361"/>
      <c r="F185" s="371"/>
      <c r="G185" s="364">
        <v>-4.6566128730773926E-10</v>
      </c>
      <c r="H185" s="366"/>
      <c r="I185" s="387"/>
      <c r="J185" s="366"/>
      <c r="K185" s="369"/>
      <c r="L185" s="369"/>
      <c r="M185" s="369"/>
      <c r="N185" s="369"/>
      <c r="O185" s="369"/>
      <c r="P185" s="366"/>
      <c r="Q185" s="366"/>
      <c r="R185" s="822">
        <f t="shared" si="23"/>
        <v>-4.6566128730773926E-10</v>
      </c>
      <c r="S185" s="860">
        <f t="shared" si="24"/>
        <v>-4.6566128730773926E-10</v>
      </c>
      <c r="T185" s="532"/>
      <c r="U185" s="329" t="str">
        <f t="shared" si="12"/>
        <v>MYR</v>
      </c>
      <c r="V185" s="329">
        <f t="shared" si="27"/>
        <v>0</v>
      </c>
      <c r="W185" s="330"/>
      <c r="X185" s="330"/>
      <c r="Y185" s="329"/>
      <c r="Z185" s="330"/>
      <c r="AA185" s="329"/>
      <c r="AB185" s="419">
        <f t="shared" si="25"/>
        <v>0</v>
      </c>
      <c r="AC185" s="329">
        <f t="shared" si="28"/>
        <v>-4.6566128730773926E-10</v>
      </c>
      <c r="AD185" s="330"/>
      <c r="AE185" s="330"/>
      <c r="AF185" s="330"/>
      <c r="AG185" s="330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27"/>
      <c r="AW185" s="327"/>
      <c r="AX185" s="327"/>
      <c r="AY185" s="327"/>
      <c r="AZ185" s="327"/>
      <c r="BA185" s="327"/>
      <c r="BB185" s="327"/>
      <c r="BC185" s="327"/>
      <c r="BD185" s="327"/>
      <c r="BE185" s="327"/>
      <c r="BF185" s="327"/>
      <c r="IU185" s="333"/>
    </row>
    <row r="186" spans="1:255" s="332" customFormat="1" ht="15" hidden="1" customHeight="1" x14ac:dyDescent="0.3">
      <c r="A186" s="355"/>
      <c r="B186" s="423" t="s">
        <v>105</v>
      </c>
      <c r="C186" s="338">
        <v>500737</v>
      </c>
      <c r="D186" s="349" t="s">
        <v>0</v>
      </c>
      <c r="E186" s="338"/>
      <c r="F186" s="340"/>
      <c r="G186" s="437">
        <v>-9.8953023552894592E-10</v>
      </c>
      <c r="H186" s="824"/>
      <c r="I186" s="638"/>
      <c r="J186" s="395"/>
      <c r="K186" s="395"/>
      <c r="L186" s="395"/>
      <c r="M186" s="395"/>
      <c r="N186" s="395"/>
      <c r="O186" s="395"/>
      <c r="P186" s="395"/>
      <c r="Q186" s="395"/>
      <c r="R186" s="822">
        <f t="shared" si="23"/>
        <v>-9.8953023552894592E-10</v>
      </c>
      <c r="S186" s="860">
        <f t="shared" si="24"/>
        <v>-9.8953023552894592E-10</v>
      </c>
      <c r="T186" s="328"/>
      <c r="U186" s="329" t="str">
        <f t="shared" si="12"/>
        <v>USD</v>
      </c>
      <c r="V186" s="329">
        <f t="shared" si="27"/>
        <v>0</v>
      </c>
      <c r="W186" s="330"/>
      <c r="X186" s="330"/>
      <c r="Y186" s="329"/>
      <c r="Z186" s="330"/>
      <c r="AA186" s="329"/>
      <c r="AB186" s="329">
        <f t="shared" si="25"/>
        <v>0</v>
      </c>
      <c r="AC186" s="329">
        <f t="shared" si="28"/>
        <v>-9.8953023552894592E-10</v>
      </c>
      <c r="AD186" s="330"/>
      <c r="AE186" s="330"/>
      <c r="AF186" s="330"/>
      <c r="AG186" s="330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27"/>
      <c r="AW186" s="327"/>
      <c r="AX186" s="327"/>
      <c r="AY186" s="357"/>
      <c r="AZ186" s="327"/>
      <c r="BA186" s="327"/>
      <c r="BB186" s="327"/>
      <c r="BC186" s="327"/>
      <c r="BD186" s="327"/>
      <c r="BE186" s="327"/>
      <c r="BF186" s="327"/>
      <c r="IU186" s="333"/>
    </row>
    <row r="187" spans="1:255" s="332" customFormat="1" ht="15" hidden="1" customHeight="1" x14ac:dyDescent="0.3">
      <c r="A187" s="385">
        <v>12</v>
      </c>
      <c r="B187" s="391" t="s">
        <v>106</v>
      </c>
      <c r="C187" s="393">
        <v>500917</v>
      </c>
      <c r="D187" s="375" t="s">
        <v>26</v>
      </c>
      <c r="E187" s="393"/>
      <c r="F187" s="394"/>
      <c r="G187" s="438">
        <v>2.4680048227310181E-8</v>
      </c>
      <c r="H187" s="439"/>
      <c r="I187" s="395"/>
      <c r="J187" s="395"/>
      <c r="K187" s="395"/>
      <c r="L187" s="395"/>
      <c r="M187" s="395"/>
      <c r="N187" s="395"/>
      <c r="O187" s="395"/>
      <c r="P187" s="395"/>
      <c r="Q187" s="395"/>
      <c r="R187" s="822">
        <f t="shared" si="23"/>
        <v>2.4680048227310181E-8</v>
      </c>
      <c r="S187" s="860">
        <f t="shared" si="24"/>
        <v>2.4680048227310181E-8</v>
      </c>
      <c r="T187" s="450"/>
      <c r="U187" s="329" t="str">
        <f t="shared" si="12"/>
        <v>MYR</v>
      </c>
      <c r="V187" s="329">
        <f t="shared" si="27"/>
        <v>0</v>
      </c>
      <c r="W187" s="330"/>
      <c r="X187" s="330"/>
      <c r="Y187" s="329"/>
      <c r="Z187" s="330"/>
      <c r="AA187" s="329"/>
      <c r="AB187" s="329">
        <f t="shared" si="25"/>
        <v>0</v>
      </c>
      <c r="AC187" s="329">
        <f t="shared" si="28"/>
        <v>2.4680048227310181E-8</v>
      </c>
      <c r="AD187" s="330"/>
      <c r="AE187" s="330"/>
      <c r="AF187" s="330"/>
      <c r="AG187" s="330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27"/>
      <c r="AW187" s="327"/>
      <c r="AX187" s="327"/>
      <c r="AY187" s="357"/>
      <c r="AZ187" s="327"/>
      <c r="BA187" s="327"/>
      <c r="BB187" s="327"/>
      <c r="BC187" s="327"/>
      <c r="BD187" s="327"/>
      <c r="BE187" s="327"/>
      <c r="BF187" s="327"/>
      <c r="IU187" s="333"/>
    </row>
    <row r="188" spans="1:255" s="332" customFormat="1" ht="15" customHeight="1" x14ac:dyDescent="0.3">
      <c r="A188" s="385">
        <v>4</v>
      </c>
      <c r="B188" s="377" t="s">
        <v>1502</v>
      </c>
      <c r="C188" s="393">
        <v>501256</v>
      </c>
      <c r="D188" s="392" t="s">
        <v>26</v>
      </c>
      <c r="E188" s="324"/>
      <c r="F188" s="394"/>
      <c r="G188" s="438">
        <v>438558.63000000012</v>
      </c>
      <c r="H188" s="439"/>
      <c r="I188" s="395"/>
      <c r="J188" s="395"/>
      <c r="K188" s="395"/>
      <c r="L188" s="395"/>
      <c r="M188" s="364">
        <v>37228.07</v>
      </c>
      <c r="N188" s="395"/>
      <c r="O188" s="395"/>
      <c r="P188" s="395"/>
      <c r="Q188" s="395"/>
      <c r="R188" s="822">
        <f t="shared" si="23"/>
        <v>401330.56000000011</v>
      </c>
      <c r="S188" s="862">
        <f t="shared" si="24"/>
        <v>0</v>
      </c>
      <c r="T188" s="925">
        <v>401330.56</v>
      </c>
      <c r="U188" s="329"/>
      <c r="V188" s="329">
        <f t="shared" ref="V188:V190" si="29">T188</f>
        <v>401330.56</v>
      </c>
      <c r="W188" s="330"/>
      <c r="X188" s="330"/>
      <c r="Y188" s="329"/>
      <c r="Z188" s="330"/>
      <c r="AA188" s="329"/>
      <c r="AB188" s="329"/>
      <c r="AC188" s="329"/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5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332" customFormat="1" ht="15" customHeight="1" x14ac:dyDescent="0.3">
      <c r="A189" s="385">
        <v>5</v>
      </c>
      <c r="B189" s="396" t="s">
        <v>1400</v>
      </c>
      <c r="C189" s="375">
        <v>501162</v>
      </c>
      <c r="D189" s="392" t="s">
        <v>26</v>
      </c>
      <c r="E189" s="324"/>
      <c r="F189" s="397"/>
      <c r="G189" s="416">
        <v>838561.9</v>
      </c>
      <c r="H189" s="491"/>
      <c r="I189" s="366"/>
      <c r="J189" s="366"/>
      <c r="K189" s="366"/>
      <c r="L189" s="366"/>
      <c r="M189" s="440"/>
      <c r="N189" s="366"/>
      <c r="O189" s="366"/>
      <c r="P189" s="366"/>
      <c r="Q189" s="366"/>
      <c r="R189" s="822">
        <f t="shared" si="23"/>
        <v>838561.9</v>
      </c>
      <c r="S189" s="862">
        <f t="shared" si="24"/>
        <v>0</v>
      </c>
      <c r="T189" s="328">
        <v>838561.9</v>
      </c>
      <c r="U189" s="329" t="str">
        <f t="shared" si="12"/>
        <v>MYR</v>
      </c>
      <c r="V189" s="329">
        <f t="shared" si="29"/>
        <v>838561.9</v>
      </c>
      <c r="W189" s="330"/>
      <c r="X189" s="330"/>
      <c r="Y189" s="329"/>
      <c r="Z189" s="330"/>
      <c r="AA189" s="329"/>
      <c r="AB189" s="329"/>
      <c r="AC189" s="329"/>
      <c r="AD189" s="330"/>
      <c r="AE189" s="330"/>
      <c r="AF189" s="330"/>
      <c r="AG189" s="330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27"/>
      <c r="AW189" s="327"/>
      <c r="AX189" s="327"/>
      <c r="AY189" s="357"/>
      <c r="AZ189" s="327"/>
      <c r="BA189" s="327"/>
      <c r="BB189" s="327"/>
      <c r="BC189" s="327"/>
      <c r="BD189" s="327"/>
      <c r="BE189" s="327"/>
      <c r="BF189" s="327"/>
      <c r="IU189" s="333"/>
    </row>
    <row r="190" spans="1:255" s="332" customFormat="1" ht="15" customHeight="1" x14ac:dyDescent="0.3">
      <c r="A190" s="385">
        <v>6</v>
      </c>
      <c r="B190" s="377" t="s">
        <v>1396</v>
      </c>
      <c r="C190" s="361">
        <v>501163</v>
      </c>
      <c r="D190" s="362" t="s">
        <v>26</v>
      </c>
      <c r="E190" s="361"/>
      <c r="F190" s="371"/>
      <c r="G190" s="364">
        <v>2054892.0800000003</v>
      </c>
      <c r="H190" s="366"/>
      <c r="I190" s="387"/>
      <c r="J190" s="369"/>
      <c r="K190" s="368"/>
      <c r="L190" s="366"/>
      <c r="M190" s="365"/>
      <c r="N190" s="368"/>
      <c r="O190" s="369"/>
      <c r="P190" s="366"/>
      <c r="Q190" s="368"/>
      <c r="R190" s="822">
        <f t="shared" si="23"/>
        <v>2054892.0800000003</v>
      </c>
      <c r="S190" s="862">
        <f t="shared" si="24"/>
        <v>0</v>
      </c>
      <c r="T190" s="328">
        <v>2054892.08</v>
      </c>
      <c r="U190" s="329" t="str">
        <f t="shared" si="12"/>
        <v>MYR</v>
      </c>
      <c r="V190" s="329">
        <f t="shared" si="29"/>
        <v>2054892.08</v>
      </c>
      <c r="W190" s="330"/>
      <c r="X190" s="330"/>
      <c r="Y190" s="329"/>
      <c r="Z190" s="330"/>
      <c r="AA190" s="329"/>
      <c r="AB190" s="329"/>
      <c r="AC190" s="329"/>
      <c r="AD190" s="330"/>
      <c r="AE190" s="330"/>
      <c r="AF190" s="330"/>
      <c r="AG190" s="330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27"/>
      <c r="AW190" s="327"/>
      <c r="AX190" s="327"/>
      <c r="AY190" s="357"/>
      <c r="AZ190" s="327"/>
      <c r="BA190" s="327"/>
      <c r="BB190" s="327"/>
      <c r="BC190" s="327"/>
      <c r="BD190" s="327"/>
      <c r="BE190" s="327"/>
      <c r="BF190" s="327"/>
      <c r="IU190" s="333"/>
    </row>
    <row r="191" spans="1:255" s="332" customFormat="1" ht="15" hidden="1" customHeight="1" x14ac:dyDescent="0.3">
      <c r="A191" s="359">
        <v>12</v>
      </c>
      <c r="B191" s="420" t="s">
        <v>107</v>
      </c>
      <c r="C191" s="427">
        <v>500879</v>
      </c>
      <c r="D191" s="362" t="s">
        <v>0</v>
      </c>
      <c r="E191" s="427"/>
      <c r="F191" s="433"/>
      <c r="G191" s="434">
        <v>9.1735273599624634E-8</v>
      </c>
      <c r="H191" s="439"/>
      <c r="I191" s="395"/>
      <c r="J191" s="395"/>
      <c r="K191" s="395"/>
      <c r="L191" s="395"/>
      <c r="M191" s="436"/>
      <c r="N191" s="395"/>
      <c r="O191" s="395"/>
      <c r="P191" s="395"/>
      <c r="Q191" s="395"/>
      <c r="R191" s="944">
        <f t="shared" si="23"/>
        <v>9.1735273599624634E-8</v>
      </c>
      <c r="S191" s="871">
        <f t="shared" si="24"/>
        <v>9.1735273599624634E-8</v>
      </c>
      <c r="T191" s="887"/>
      <c r="U191" s="329" t="str">
        <f t="shared" si="12"/>
        <v>USD</v>
      </c>
      <c r="V191" s="329">
        <f t="shared" ref="V191:V204" si="30">T191*$V$1</f>
        <v>0</v>
      </c>
      <c r="W191" s="330"/>
      <c r="X191" s="330"/>
      <c r="Y191" s="329"/>
      <c r="Z191" s="330"/>
      <c r="AA191" s="329"/>
      <c r="AB191" s="329">
        <f t="shared" si="25"/>
        <v>0</v>
      </c>
      <c r="AC191" s="329">
        <f t="shared" si="28"/>
        <v>9.1735273599624634E-8</v>
      </c>
      <c r="AD191" s="330"/>
      <c r="AE191" s="330"/>
      <c r="AF191" s="330"/>
      <c r="AG191" s="330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27"/>
      <c r="AW191" s="327"/>
      <c r="AX191" s="327"/>
      <c r="AY191" s="357"/>
      <c r="AZ191" s="327"/>
      <c r="BA191" s="327"/>
      <c r="BB191" s="327"/>
      <c r="BC191" s="327"/>
      <c r="BD191" s="327"/>
      <c r="BE191" s="327"/>
      <c r="BF191" s="327"/>
      <c r="IU191" s="333"/>
    </row>
    <row r="192" spans="1:255" s="332" customFormat="1" ht="15" hidden="1" customHeight="1" x14ac:dyDescent="0.3">
      <c r="A192" s="385">
        <v>14</v>
      </c>
      <c r="B192" s="360" t="s">
        <v>108</v>
      </c>
      <c r="C192" s="362">
        <v>500990</v>
      </c>
      <c r="D192" s="362" t="s">
        <v>0</v>
      </c>
      <c r="E192" s="362"/>
      <c r="F192" s="412"/>
      <c r="G192" s="421">
        <v>-3.4924596548080444E-10</v>
      </c>
      <c r="H192" s="491"/>
      <c r="I192" s="366"/>
      <c r="J192" s="366"/>
      <c r="K192" s="366"/>
      <c r="L192" s="366"/>
      <c r="M192" s="365"/>
      <c r="N192" s="366"/>
      <c r="O192" s="366"/>
      <c r="P192" s="366"/>
      <c r="Q192" s="366"/>
      <c r="R192" s="822">
        <f t="shared" si="23"/>
        <v>-3.4924596548080444E-10</v>
      </c>
      <c r="S192" s="862">
        <f t="shared" si="24"/>
        <v>-3.4924596548080444E-10</v>
      </c>
      <c r="T192" s="328"/>
      <c r="U192" s="329" t="str">
        <f t="shared" si="12"/>
        <v>USD</v>
      </c>
      <c r="V192" s="329">
        <f t="shared" si="30"/>
        <v>0</v>
      </c>
      <c r="W192" s="330"/>
      <c r="X192" s="330"/>
      <c r="Y192" s="329"/>
      <c r="Z192" s="330"/>
      <c r="AA192" s="329"/>
      <c r="AB192" s="329">
        <f t="shared" si="25"/>
        <v>0</v>
      </c>
      <c r="AC192" s="329">
        <f t="shared" si="28"/>
        <v>-3.4924596548080444E-10</v>
      </c>
      <c r="AD192" s="330"/>
      <c r="AE192" s="330"/>
      <c r="AF192" s="330"/>
      <c r="AG192" s="330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27"/>
      <c r="AW192" s="327"/>
      <c r="AX192" s="327"/>
      <c r="AY192" s="357"/>
      <c r="AZ192" s="327"/>
      <c r="BA192" s="327"/>
      <c r="BB192" s="327"/>
      <c r="BC192" s="327"/>
      <c r="BD192" s="327"/>
      <c r="BE192" s="327"/>
      <c r="BF192" s="327"/>
      <c r="IU192" s="333"/>
    </row>
    <row r="193" spans="1:255" s="334" customFormat="1" ht="15" hidden="1" customHeight="1" x14ac:dyDescent="0.3">
      <c r="A193" s="385">
        <v>10</v>
      </c>
      <c r="B193" s="391" t="s">
        <v>109</v>
      </c>
      <c r="C193" s="393">
        <v>500890</v>
      </c>
      <c r="D193" s="392" t="s">
        <v>0</v>
      </c>
      <c r="E193" s="393"/>
      <c r="F193" s="394"/>
      <c r="G193" s="438">
        <v>-3.8417056202888489E-9</v>
      </c>
      <c r="H193" s="439"/>
      <c r="I193" s="395"/>
      <c r="J193" s="395"/>
      <c r="K193" s="395"/>
      <c r="L193" s="395"/>
      <c r="M193" s="381"/>
      <c r="N193" s="395"/>
      <c r="O193" s="395"/>
      <c r="P193" s="395"/>
      <c r="Q193" s="395"/>
      <c r="R193" s="822">
        <f t="shared" si="23"/>
        <v>-3.8417056202888489E-9</v>
      </c>
      <c r="S193" s="862">
        <f t="shared" si="24"/>
        <v>-3.8417056202888489E-9</v>
      </c>
      <c r="T193" s="536"/>
      <c r="U193" s="329" t="str">
        <f t="shared" si="12"/>
        <v>USD</v>
      </c>
      <c r="V193" s="419">
        <f t="shared" si="30"/>
        <v>0</v>
      </c>
      <c r="W193" s="418"/>
      <c r="X193" s="418"/>
      <c r="Y193" s="419"/>
      <c r="Z193" s="418"/>
      <c r="AA193" s="419"/>
      <c r="AB193" s="419">
        <f t="shared" si="25"/>
        <v>0</v>
      </c>
      <c r="AC193" s="419">
        <f t="shared" si="28"/>
        <v>-3.8417056202888489E-9</v>
      </c>
      <c r="AD193" s="418"/>
      <c r="AE193" s="418"/>
      <c r="AF193" s="418"/>
      <c r="AG193" s="418"/>
      <c r="AH193" s="382"/>
      <c r="AI193" s="382"/>
      <c r="AJ193" s="382"/>
      <c r="AK193" s="382"/>
      <c r="AL193" s="382"/>
      <c r="AM193" s="382"/>
      <c r="AN193" s="382"/>
      <c r="AO193" s="382"/>
      <c r="AP193" s="382"/>
      <c r="AQ193" s="382"/>
      <c r="AR193" s="382"/>
      <c r="AS193" s="382"/>
      <c r="AT193" s="382"/>
      <c r="AU193" s="382"/>
      <c r="AV193" s="383"/>
      <c r="AW193" s="383"/>
      <c r="AX193" s="383"/>
      <c r="AY193" s="490"/>
      <c r="AZ193" s="383"/>
      <c r="BA193" s="383"/>
      <c r="BB193" s="383"/>
      <c r="BC193" s="383"/>
      <c r="BD193" s="383"/>
      <c r="BE193" s="383"/>
      <c r="BF193" s="383"/>
      <c r="IU193" s="326"/>
    </row>
    <row r="194" spans="1:255" s="332" customFormat="1" ht="15" hidden="1" customHeight="1" x14ac:dyDescent="0.3">
      <c r="A194" s="385">
        <v>16</v>
      </c>
      <c r="B194" s="391" t="s">
        <v>110</v>
      </c>
      <c r="C194" s="393">
        <v>500991</v>
      </c>
      <c r="D194" s="392" t="s">
        <v>0</v>
      </c>
      <c r="E194" s="393"/>
      <c r="F194" s="394"/>
      <c r="G194" s="438">
        <v>-2.0081643015146255E-9</v>
      </c>
      <c r="H194" s="439"/>
      <c r="I194" s="395"/>
      <c r="J194" s="395"/>
      <c r="K194" s="395"/>
      <c r="L194" s="395"/>
      <c r="M194" s="436"/>
      <c r="N194" s="395"/>
      <c r="O194" s="395"/>
      <c r="P194" s="395"/>
      <c r="Q194" s="395"/>
      <c r="R194" s="822">
        <f t="shared" si="23"/>
        <v>-2.0081643015146255E-9</v>
      </c>
      <c r="S194" s="862">
        <f t="shared" si="24"/>
        <v>-2.0081643015146255E-9</v>
      </c>
      <c r="T194" s="441"/>
      <c r="U194" s="329" t="str">
        <f t="shared" si="12"/>
        <v>USD</v>
      </c>
      <c r="V194" s="329">
        <f t="shared" si="30"/>
        <v>0</v>
      </c>
      <c r="W194" s="330"/>
      <c r="X194" s="330"/>
      <c r="Y194" s="329"/>
      <c r="Z194" s="330"/>
      <c r="AA194" s="329"/>
      <c r="AB194" s="329">
        <f t="shared" si="25"/>
        <v>0</v>
      </c>
      <c r="AC194" s="329">
        <f t="shared" si="28"/>
        <v>-2.0081643015146255E-9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2" customFormat="1" ht="15" hidden="1" customHeight="1" x14ac:dyDescent="0.3">
      <c r="A195" s="385">
        <v>11</v>
      </c>
      <c r="B195" s="386" t="s">
        <v>111</v>
      </c>
      <c r="C195" s="374">
        <v>501020</v>
      </c>
      <c r="D195" s="375" t="s">
        <v>0</v>
      </c>
      <c r="E195" s="374"/>
      <c r="F195" s="376"/>
      <c r="G195" s="369">
        <v>6.9849193096160889E-10</v>
      </c>
      <c r="H195" s="366"/>
      <c r="I195" s="387"/>
      <c r="J195" s="368"/>
      <c r="K195" s="368"/>
      <c r="L195" s="368"/>
      <c r="M195" s="381"/>
      <c r="N195" s="368"/>
      <c r="O195" s="369"/>
      <c r="P195" s="366"/>
      <c r="Q195" s="368"/>
      <c r="R195" s="944">
        <f t="shared" si="23"/>
        <v>6.9849193096160889E-10</v>
      </c>
      <c r="S195" s="871">
        <f t="shared" si="24"/>
        <v>6.9849193096160889E-10</v>
      </c>
      <c r="T195" s="442"/>
      <c r="U195" s="329" t="str">
        <f t="shared" si="12"/>
        <v>USD</v>
      </c>
      <c r="V195" s="329">
        <f t="shared" si="30"/>
        <v>0</v>
      </c>
      <c r="W195" s="330"/>
      <c r="X195" s="330"/>
      <c r="Y195" s="329"/>
      <c r="Z195" s="330"/>
      <c r="AA195" s="329"/>
      <c r="AB195" s="329">
        <f t="shared" si="25"/>
        <v>0</v>
      </c>
      <c r="AC195" s="329">
        <f t="shared" si="28"/>
        <v>6.9849193096160889E-10</v>
      </c>
      <c r="AD195" s="330"/>
      <c r="AE195" s="330"/>
      <c r="AF195" s="330"/>
      <c r="AG195" s="330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27"/>
      <c r="AW195" s="327"/>
      <c r="AX195" s="327"/>
      <c r="AY195" s="357"/>
      <c r="AZ195" s="327"/>
      <c r="BA195" s="327"/>
      <c r="BB195" s="327"/>
      <c r="BC195" s="327"/>
      <c r="BD195" s="327"/>
      <c r="BE195" s="327"/>
      <c r="BF195" s="327"/>
      <c r="IU195" s="333"/>
    </row>
    <row r="196" spans="1:255" s="332" customFormat="1" ht="15" hidden="1" customHeight="1" x14ac:dyDescent="0.3">
      <c r="A196" s="385">
        <v>11</v>
      </c>
      <c r="B196" s="386" t="s">
        <v>1361</v>
      </c>
      <c r="C196" s="374">
        <v>501132</v>
      </c>
      <c r="D196" s="375" t="s">
        <v>0</v>
      </c>
      <c r="E196" s="393"/>
      <c r="F196" s="394"/>
      <c r="G196" s="369">
        <v>-9.3132257461547852E-10</v>
      </c>
      <c r="H196" s="366"/>
      <c r="I196" s="387"/>
      <c r="J196" s="368"/>
      <c r="K196" s="368"/>
      <c r="L196" s="368"/>
      <c r="M196" s="381"/>
      <c r="N196" s="368"/>
      <c r="O196" s="369"/>
      <c r="P196" s="366"/>
      <c r="Q196" s="368"/>
      <c r="R196" s="822">
        <f t="shared" si="23"/>
        <v>-9.3132257461547852E-10</v>
      </c>
      <c r="S196" s="862">
        <f t="shared" si="24"/>
        <v>-9.3132257461547852E-10</v>
      </c>
      <c r="T196" s="442"/>
      <c r="U196" s="329" t="str">
        <f t="shared" si="12"/>
        <v>USD</v>
      </c>
      <c r="V196" s="329">
        <f t="shared" si="30"/>
        <v>0</v>
      </c>
      <c r="W196" s="330"/>
      <c r="X196" s="330"/>
      <c r="Y196" s="329"/>
      <c r="Z196" s="330"/>
      <c r="AA196" s="329"/>
      <c r="AB196" s="329"/>
      <c r="AC196" s="329"/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327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85">
        <v>13</v>
      </c>
      <c r="B197" s="391" t="s">
        <v>112</v>
      </c>
      <c r="C197" s="375">
        <v>500705</v>
      </c>
      <c r="D197" s="375" t="s">
        <v>0</v>
      </c>
      <c r="E197" s="443"/>
      <c r="F197" s="444"/>
      <c r="G197" s="445">
        <v>-1.257285475730896E-8</v>
      </c>
      <c r="H197" s="825"/>
      <c r="I197" s="638"/>
      <c r="J197" s="366"/>
      <c r="K197" s="366"/>
      <c r="L197" s="366"/>
      <c r="M197" s="365"/>
      <c r="N197" s="366"/>
      <c r="O197" s="366"/>
      <c r="P197" s="366"/>
      <c r="Q197" s="366"/>
      <c r="R197" s="822">
        <f t="shared" si="23"/>
        <v>-1.257285475730896E-8</v>
      </c>
      <c r="S197" s="862">
        <f t="shared" si="24"/>
        <v>-1.257285475730896E-8</v>
      </c>
      <c r="T197" s="441"/>
      <c r="U197" s="329" t="str">
        <f t="shared" si="12"/>
        <v>USD</v>
      </c>
      <c r="V197" s="329">
        <f t="shared" si="30"/>
        <v>0</v>
      </c>
      <c r="W197" s="330"/>
      <c r="X197" s="330"/>
      <c r="Y197" s="329"/>
      <c r="Z197" s="330"/>
      <c r="AA197" s="329"/>
      <c r="AB197" s="329">
        <f t="shared" si="25"/>
        <v>0</v>
      </c>
      <c r="AC197" s="329">
        <f t="shared" si="28"/>
        <v>-1.257285475730896E-8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5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472" customFormat="1" ht="15" hidden="1" customHeight="1" x14ac:dyDescent="0.3">
      <c r="A198" s="355"/>
      <c r="B198" s="337" t="s">
        <v>113</v>
      </c>
      <c r="C198" s="349">
        <v>500661</v>
      </c>
      <c r="D198" s="349" t="s">
        <v>0</v>
      </c>
      <c r="E198" s="422"/>
      <c r="F198" s="409"/>
      <c r="G198" s="410">
        <v>0</v>
      </c>
      <c r="H198" s="826"/>
      <c r="I198" s="410"/>
      <c r="J198" s="416"/>
      <c r="K198" s="410"/>
      <c r="L198" s="410"/>
      <c r="M198" s="421"/>
      <c r="N198" s="410"/>
      <c r="O198" s="410"/>
      <c r="P198" s="416"/>
      <c r="Q198" s="410"/>
      <c r="R198" s="822">
        <f t="shared" si="23"/>
        <v>0</v>
      </c>
      <c r="S198" s="862">
        <f t="shared" si="24"/>
        <v>0</v>
      </c>
      <c r="T198" s="834"/>
      <c r="U198" s="329" t="str">
        <f t="shared" ref="U198:U267" si="31">D198</f>
        <v>USD</v>
      </c>
      <c r="V198" s="619">
        <f t="shared" si="30"/>
        <v>0</v>
      </c>
      <c r="W198" s="835"/>
      <c r="X198" s="835"/>
      <c r="Y198" s="619"/>
      <c r="Z198" s="835"/>
      <c r="AA198" s="619"/>
      <c r="AB198" s="619">
        <f t="shared" si="25"/>
        <v>0</v>
      </c>
      <c r="AC198" s="619">
        <f t="shared" si="28"/>
        <v>0</v>
      </c>
      <c r="AD198" s="835"/>
      <c r="AE198" s="835"/>
      <c r="AF198" s="835"/>
      <c r="AG198" s="835"/>
      <c r="AH198" s="593"/>
      <c r="AI198" s="593"/>
      <c r="AJ198" s="593"/>
      <c r="AK198" s="593"/>
      <c r="AL198" s="593"/>
      <c r="AM198" s="593"/>
      <c r="AN198" s="593"/>
      <c r="AO198" s="593"/>
      <c r="AP198" s="593"/>
      <c r="AQ198" s="593"/>
      <c r="AR198" s="593"/>
      <c r="AS198" s="593"/>
      <c r="AT198" s="593"/>
      <c r="AU198" s="593"/>
      <c r="AV198" s="493"/>
      <c r="AW198" s="493"/>
      <c r="AX198" s="493"/>
      <c r="AY198" s="493"/>
      <c r="AZ198" s="493"/>
      <c r="BA198" s="493"/>
      <c r="BB198" s="493"/>
      <c r="BC198" s="493"/>
      <c r="BD198" s="493"/>
      <c r="BE198" s="493"/>
      <c r="BF198" s="493"/>
      <c r="IU198" s="586"/>
    </row>
    <row r="199" spans="1:255" s="472" customFormat="1" ht="15" hidden="1" customHeight="1" x14ac:dyDescent="0.3">
      <c r="A199" s="355"/>
      <c r="B199" s="356" t="s">
        <v>114</v>
      </c>
      <c r="C199" s="348">
        <v>500870</v>
      </c>
      <c r="D199" s="349" t="s">
        <v>0</v>
      </c>
      <c r="E199" s="348"/>
      <c r="F199" s="350"/>
      <c r="G199" s="351">
        <v>3.7252902984619141E-9</v>
      </c>
      <c r="H199" s="366"/>
      <c r="I199" s="352"/>
      <c r="J199" s="366"/>
      <c r="K199" s="351"/>
      <c r="L199" s="351"/>
      <c r="M199" s="365"/>
      <c r="N199" s="351"/>
      <c r="O199" s="351"/>
      <c r="P199" s="366"/>
      <c r="Q199" s="345"/>
      <c r="R199" s="822">
        <f t="shared" si="23"/>
        <v>3.7252902984619141E-9</v>
      </c>
      <c r="S199" s="862">
        <f t="shared" si="24"/>
        <v>3.7252902984619141E-9</v>
      </c>
      <c r="T199" s="834"/>
      <c r="U199" s="329" t="str">
        <f t="shared" si="31"/>
        <v>USD</v>
      </c>
      <c r="V199" s="619">
        <f t="shared" si="30"/>
        <v>0</v>
      </c>
      <c r="W199" s="835"/>
      <c r="X199" s="835"/>
      <c r="Y199" s="619"/>
      <c r="Z199" s="835"/>
      <c r="AA199" s="619"/>
      <c r="AB199" s="619">
        <f t="shared" si="25"/>
        <v>0</v>
      </c>
      <c r="AC199" s="619">
        <f t="shared" si="28"/>
        <v>3.7252902984619141E-9</v>
      </c>
      <c r="AD199" s="835"/>
      <c r="AE199" s="835"/>
      <c r="AF199" s="835"/>
      <c r="AG199" s="835"/>
      <c r="AH199" s="593"/>
      <c r="AI199" s="593"/>
      <c r="AJ199" s="593"/>
      <c r="AK199" s="593"/>
      <c r="AL199" s="593"/>
      <c r="AM199" s="593"/>
      <c r="AN199" s="593"/>
      <c r="AO199" s="593"/>
      <c r="AP199" s="593"/>
      <c r="AQ199" s="593"/>
      <c r="AR199" s="593"/>
      <c r="AS199" s="593"/>
      <c r="AT199" s="593"/>
      <c r="AU199" s="593"/>
      <c r="AV199" s="493"/>
      <c r="AW199" s="493"/>
      <c r="AX199" s="493"/>
      <c r="AY199" s="493"/>
      <c r="AZ199" s="493"/>
      <c r="BA199" s="493"/>
      <c r="BB199" s="493"/>
      <c r="BC199" s="493"/>
      <c r="BD199" s="493"/>
      <c r="BE199" s="493"/>
      <c r="BF199" s="493"/>
      <c r="IU199" s="586"/>
    </row>
    <row r="200" spans="1:255" s="472" customFormat="1" ht="15" hidden="1" customHeight="1" x14ac:dyDescent="0.3">
      <c r="A200" s="355"/>
      <c r="B200" s="423" t="s">
        <v>115</v>
      </c>
      <c r="C200" s="338">
        <v>500972</v>
      </c>
      <c r="D200" s="339" t="s">
        <v>0</v>
      </c>
      <c r="E200" s="338"/>
      <c r="F200" s="340"/>
      <c r="G200" s="351">
        <v>3.7252902984619141E-9</v>
      </c>
      <c r="H200" s="439"/>
      <c r="I200" s="341"/>
      <c r="J200" s="395"/>
      <c r="K200" s="341"/>
      <c r="L200" s="341"/>
      <c r="M200" s="436"/>
      <c r="N200" s="341"/>
      <c r="O200" s="341"/>
      <c r="P200" s="395"/>
      <c r="Q200" s="341"/>
      <c r="R200" s="944">
        <f t="shared" si="23"/>
        <v>3.7252902984619141E-9</v>
      </c>
      <c r="S200" s="871">
        <f t="shared" si="24"/>
        <v>3.7252902984619141E-9</v>
      </c>
      <c r="T200" s="834"/>
      <c r="U200" s="329" t="str">
        <f t="shared" si="31"/>
        <v>USD</v>
      </c>
      <c r="V200" s="619">
        <f t="shared" si="30"/>
        <v>0</v>
      </c>
      <c r="W200" s="835"/>
      <c r="X200" s="835"/>
      <c r="Y200" s="619"/>
      <c r="Z200" s="835"/>
      <c r="AA200" s="619"/>
      <c r="AB200" s="619">
        <f t="shared" si="25"/>
        <v>0</v>
      </c>
      <c r="AC200" s="619">
        <f t="shared" si="28"/>
        <v>3.7252902984619141E-9</v>
      </c>
      <c r="AD200" s="835"/>
      <c r="AE200" s="835"/>
      <c r="AF200" s="835"/>
      <c r="AG200" s="835"/>
      <c r="AH200" s="593"/>
      <c r="AI200" s="593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3"/>
      <c r="BF200" s="493"/>
      <c r="IU200" s="586"/>
    </row>
    <row r="201" spans="1:255" s="334" customFormat="1" ht="15" hidden="1" customHeight="1" x14ac:dyDescent="0.3">
      <c r="A201" s="359">
        <v>6</v>
      </c>
      <c r="B201" s="360" t="s">
        <v>116</v>
      </c>
      <c r="C201" s="362">
        <v>500947</v>
      </c>
      <c r="D201" s="362" t="s">
        <v>0</v>
      </c>
      <c r="E201" s="362"/>
      <c r="F201" s="446"/>
      <c r="G201" s="421">
        <v>1.6000017058104277E-3</v>
      </c>
      <c r="H201" s="491"/>
      <c r="I201" s="951"/>
      <c r="J201" s="951"/>
      <c r="K201" s="951"/>
      <c r="L201" s="951"/>
      <c r="M201" s="959"/>
      <c r="N201" s="951"/>
      <c r="O201" s="951"/>
      <c r="P201" s="366"/>
      <c r="Q201" s="366"/>
      <c r="R201" s="944">
        <f t="shared" si="23"/>
        <v>1.6000017058104277E-3</v>
      </c>
      <c r="S201" s="871">
        <f t="shared" si="24"/>
        <v>1.6000017058104277E-3</v>
      </c>
      <c r="T201" s="447"/>
      <c r="U201" s="329" t="str">
        <f t="shared" si="31"/>
        <v>USD</v>
      </c>
      <c r="V201" s="419"/>
      <c r="W201" s="418"/>
      <c r="X201" s="418"/>
      <c r="Y201" s="419"/>
      <c r="Z201" s="418"/>
      <c r="AA201" s="419"/>
      <c r="AB201" s="329">
        <f t="shared" si="25"/>
        <v>0</v>
      </c>
      <c r="AC201" s="329">
        <f t="shared" si="28"/>
        <v>1.6000017058104277E-3</v>
      </c>
      <c r="AD201" s="418"/>
      <c r="AE201" s="418"/>
      <c r="AF201" s="418"/>
      <c r="AG201" s="418"/>
      <c r="AH201" s="382"/>
      <c r="AI201" s="382"/>
      <c r="AJ201" s="382"/>
      <c r="AK201" s="382"/>
      <c r="AL201" s="382"/>
      <c r="AM201" s="382"/>
      <c r="AN201" s="382"/>
      <c r="AO201" s="382"/>
      <c r="AP201" s="382"/>
      <c r="AQ201" s="382"/>
      <c r="AR201" s="382"/>
      <c r="AS201" s="382"/>
      <c r="AT201" s="382"/>
      <c r="AU201" s="382"/>
      <c r="AV201" s="383"/>
      <c r="AW201" s="383"/>
      <c r="AX201" s="383"/>
      <c r="AY201" s="383"/>
      <c r="AZ201" s="383"/>
      <c r="BA201" s="383"/>
      <c r="BB201" s="383"/>
      <c r="BC201" s="383"/>
      <c r="BD201" s="383"/>
      <c r="BE201" s="383"/>
      <c r="BF201" s="383"/>
      <c r="IU201" s="326"/>
    </row>
    <row r="202" spans="1:255" s="334" customFormat="1" ht="15" hidden="1" customHeight="1" x14ac:dyDescent="0.3">
      <c r="A202" s="359">
        <v>14</v>
      </c>
      <c r="B202" s="360" t="s">
        <v>117</v>
      </c>
      <c r="C202" s="362">
        <v>500948</v>
      </c>
      <c r="D202" s="362" t="s">
        <v>0</v>
      </c>
      <c r="E202" s="362"/>
      <c r="F202" s="446"/>
      <c r="G202" s="421">
        <v>2.1249997662380338E-3</v>
      </c>
      <c r="H202" s="491"/>
      <c r="I202" s="366"/>
      <c r="J202" s="366"/>
      <c r="K202" s="366"/>
      <c r="L202" s="366"/>
      <c r="M202" s="365"/>
      <c r="N202" s="366"/>
      <c r="O202" s="366"/>
      <c r="P202" s="366"/>
      <c r="Q202" s="366"/>
      <c r="R202" s="944">
        <f t="shared" si="23"/>
        <v>2.1249997662380338E-3</v>
      </c>
      <c r="S202" s="862">
        <f t="shared" si="24"/>
        <v>2.1249997662380338E-3</v>
      </c>
      <c r="T202" s="447"/>
      <c r="U202" s="329" t="str">
        <f t="shared" si="31"/>
        <v>USD</v>
      </c>
      <c r="V202" s="329">
        <f t="shared" si="30"/>
        <v>0</v>
      </c>
      <c r="W202" s="418"/>
      <c r="X202" s="418"/>
      <c r="Y202" s="419"/>
      <c r="Z202" s="418"/>
      <c r="AA202" s="419"/>
      <c r="AB202" s="329">
        <f t="shared" si="25"/>
        <v>0</v>
      </c>
      <c r="AC202" s="329">
        <f t="shared" si="28"/>
        <v>2.1249997662380338E-3</v>
      </c>
      <c r="AD202" s="418"/>
      <c r="AE202" s="418"/>
      <c r="AF202" s="418"/>
      <c r="AG202" s="418"/>
      <c r="AH202" s="382"/>
      <c r="AI202" s="382"/>
      <c r="AJ202" s="382"/>
      <c r="AK202" s="382"/>
      <c r="AL202" s="382"/>
      <c r="AM202" s="382"/>
      <c r="AN202" s="382"/>
      <c r="AO202" s="382"/>
      <c r="AP202" s="382"/>
      <c r="AQ202" s="382"/>
      <c r="AR202" s="382"/>
      <c r="AS202" s="382"/>
      <c r="AT202" s="382"/>
      <c r="AU202" s="382"/>
      <c r="AV202" s="383"/>
      <c r="AW202" s="383"/>
      <c r="AX202" s="383"/>
      <c r="AY202" s="383"/>
      <c r="AZ202" s="383"/>
      <c r="BA202" s="383"/>
      <c r="BB202" s="383"/>
      <c r="BC202" s="383"/>
      <c r="BD202" s="383"/>
      <c r="BE202" s="383"/>
      <c r="BF202" s="383"/>
      <c r="IU202" s="326"/>
    </row>
    <row r="203" spans="1:255" s="332" customFormat="1" ht="15" hidden="1" customHeight="1" x14ac:dyDescent="0.3">
      <c r="A203" s="359">
        <v>15</v>
      </c>
      <c r="B203" s="420" t="s">
        <v>118</v>
      </c>
      <c r="C203" s="427">
        <v>501046</v>
      </c>
      <c r="D203" s="362" t="s">
        <v>0</v>
      </c>
      <c r="E203" s="427"/>
      <c r="F203" s="433"/>
      <c r="G203" s="434">
        <v>-3.7252902984619141E-9</v>
      </c>
      <c r="H203" s="824"/>
      <c r="I203" s="395"/>
      <c r="J203" s="395"/>
      <c r="K203" s="395"/>
      <c r="L203" s="395"/>
      <c r="M203" s="436"/>
      <c r="N203" s="395"/>
      <c r="O203" s="395"/>
      <c r="P203" s="395"/>
      <c r="Q203" s="395"/>
      <c r="R203" s="822">
        <f t="shared" si="23"/>
        <v>-3.7252902984619141E-9</v>
      </c>
      <c r="S203" s="862">
        <f t="shared" si="24"/>
        <v>-3.7252902984619141E-9</v>
      </c>
      <c r="T203" s="441"/>
      <c r="U203" s="329" t="str">
        <f t="shared" si="31"/>
        <v>USD</v>
      </c>
      <c r="V203" s="329">
        <f t="shared" si="30"/>
        <v>0</v>
      </c>
      <c r="W203" s="330"/>
      <c r="X203" s="330"/>
      <c r="Y203" s="329"/>
      <c r="Z203" s="330"/>
      <c r="AA203" s="329"/>
      <c r="AB203" s="329">
        <f t="shared" si="25"/>
        <v>0</v>
      </c>
      <c r="AC203" s="329">
        <f t="shared" si="28"/>
        <v>-3.7252902984619141E-9</v>
      </c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472" customFormat="1" ht="15" hidden="1" customHeight="1" x14ac:dyDescent="0.3">
      <c r="A204" s="355">
        <v>19</v>
      </c>
      <c r="B204" s="356" t="s">
        <v>119</v>
      </c>
      <c r="C204" s="348">
        <v>500838</v>
      </c>
      <c r="D204" s="349" t="s">
        <v>0</v>
      </c>
      <c r="E204" s="348"/>
      <c r="F204" s="350"/>
      <c r="G204" s="351">
        <v>-1.4901161193847656E-8</v>
      </c>
      <c r="H204" s="369"/>
      <c r="I204" s="345"/>
      <c r="J204" s="366"/>
      <c r="K204" s="345"/>
      <c r="L204" s="351"/>
      <c r="M204" s="365"/>
      <c r="N204" s="351"/>
      <c r="O204" s="351"/>
      <c r="P204" s="366"/>
      <c r="Q204" s="345"/>
      <c r="R204" s="944">
        <f t="shared" si="23"/>
        <v>-1.4901161193847656E-8</v>
      </c>
      <c r="S204" s="862">
        <f t="shared" si="24"/>
        <v>-1.4901161193847656E-8</v>
      </c>
      <c r="T204" s="837"/>
      <c r="U204" s="329" t="str">
        <f t="shared" si="31"/>
        <v>USD</v>
      </c>
      <c r="V204" s="619">
        <f t="shared" si="30"/>
        <v>0</v>
      </c>
      <c r="W204" s="835"/>
      <c r="X204" s="835"/>
      <c r="Y204" s="619"/>
      <c r="Z204" s="835"/>
      <c r="AA204" s="619"/>
      <c r="AB204" s="619">
        <f t="shared" si="25"/>
        <v>0</v>
      </c>
      <c r="AC204" s="619">
        <f t="shared" si="28"/>
        <v>-1.4901161193847656E-8</v>
      </c>
      <c r="AD204" s="835"/>
      <c r="AE204" s="835"/>
      <c r="AF204" s="835"/>
      <c r="AG204" s="835"/>
      <c r="AH204" s="593"/>
      <c r="AI204" s="593"/>
      <c r="AJ204" s="593"/>
      <c r="AK204" s="593"/>
      <c r="AL204" s="593"/>
      <c r="AM204" s="593"/>
      <c r="AN204" s="593"/>
      <c r="AO204" s="593"/>
      <c r="AP204" s="593"/>
      <c r="AQ204" s="593"/>
      <c r="AR204" s="593"/>
      <c r="AS204" s="593"/>
      <c r="AT204" s="593"/>
      <c r="AU204" s="593"/>
      <c r="AV204" s="493"/>
      <c r="AW204" s="493"/>
      <c r="AX204" s="493"/>
      <c r="AY204" s="838"/>
      <c r="AZ204" s="493"/>
      <c r="BA204" s="493"/>
      <c r="BB204" s="833"/>
      <c r="BC204" s="493"/>
      <c r="BD204" s="493"/>
      <c r="BE204" s="493"/>
      <c r="BF204" s="493"/>
      <c r="BI204" s="493"/>
      <c r="IU204" s="586"/>
    </row>
    <row r="205" spans="1:255" s="472" customFormat="1" ht="15" hidden="1" customHeight="1" x14ac:dyDescent="0.3">
      <c r="A205" s="355"/>
      <c r="B205" s="356" t="s">
        <v>120</v>
      </c>
      <c r="C205" s="348">
        <v>500906</v>
      </c>
      <c r="D205" s="349" t="s">
        <v>0</v>
      </c>
      <c r="E205" s="348"/>
      <c r="F205" s="350"/>
      <c r="G205" s="351">
        <v>2.0372681319713593E-10</v>
      </c>
      <c r="H205" s="369"/>
      <c r="I205" s="345"/>
      <c r="J205" s="366"/>
      <c r="K205" s="351"/>
      <c r="L205" s="351"/>
      <c r="M205" s="381"/>
      <c r="N205" s="351"/>
      <c r="O205" s="351"/>
      <c r="P205" s="366"/>
      <c r="Q205" s="351"/>
      <c r="R205" s="822">
        <f t="shared" si="23"/>
        <v>2.0372681319713593E-10</v>
      </c>
      <c r="S205" s="862">
        <f t="shared" si="24"/>
        <v>2.0372681319713593E-10</v>
      </c>
      <c r="T205" s="834"/>
      <c r="U205" s="329" t="str">
        <f t="shared" si="31"/>
        <v>USD</v>
      </c>
      <c r="V205" s="835"/>
      <c r="W205" s="835"/>
      <c r="X205" s="835"/>
      <c r="Y205" s="619"/>
      <c r="Z205" s="835"/>
      <c r="AA205" s="619"/>
      <c r="AB205" s="619">
        <f t="shared" si="25"/>
        <v>0</v>
      </c>
      <c r="AC205" s="619">
        <f t="shared" si="28"/>
        <v>2.0372681319713593E-10</v>
      </c>
      <c r="AD205" s="835"/>
      <c r="AE205" s="835"/>
      <c r="AF205" s="835"/>
      <c r="AG205" s="835"/>
      <c r="AH205" s="593"/>
      <c r="AI205" s="593"/>
      <c r="AJ205" s="593"/>
      <c r="AK205" s="593"/>
      <c r="AL205" s="593"/>
      <c r="AM205" s="593"/>
      <c r="AN205" s="593"/>
      <c r="AO205" s="593"/>
      <c r="AP205" s="593"/>
      <c r="AQ205" s="593"/>
      <c r="AR205" s="593"/>
      <c r="AS205" s="593"/>
      <c r="AT205" s="593"/>
      <c r="AU205" s="593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3"/>
      <c r="BF205" s="493"/>
      <c r="IU205" s="586"/>
    </row>
    <row r="206" spans="1:255" s="472" customFormat="1" ht="15" hidden="1" customHeight="1" x14ac:dyDescent="0.3">
      <c r="A206" s="355">
        <v>23</v>
      </c>
      <c r="B206" s="356" t="s">
        <v>121</v>
      </c>
      <c r="C206" s="348">
        <v>500965</v>
      </c>
      <c r="D206" s="349" t="s">
        <v>26</v>
      </c>
      <c r="E206" s="348"/>
      <c r="F206" s="839"/>
      <c r="G206" s="351">
        <v>-4.6566128730773926E-10</v>
      </c>
      <c r="H206" s="366"/>
      <c r="I206" s="352"/>
      <c r="J206" s="366"/>
      <c r="K206" s="353"/>
      <c r="L206" s="353"/>
      <c r="M206" s="381"/>
      <c r="N206" s="353"/>
      <c r="O206" s="351"/>
      <c r="P206" s="366"/>
      <c r="Q206" s="353"/>
      <c r="R206" s="822">
        <f t="shared" si="23"/>
        <v>-4.6566128730773926E-10</v>
      </c>
      <c r="S206" s="862">
        <f t="shared" si="24"/>
        <v>-4.6566128730773926E-10</v>
      </c>
      <c r="T206" s="837"/>
      <c r="U206" s="329" t="str">
        <f t="shared" si="31"/>
        <v>MYR</v>
      </c>
      <c r="V206" s="619">
        <f>T206</f>
        <v>0</v>
      </c>
      <c r="W206" s="835"/>
      <c r="X206" s="835"/>
      <c r="Y206" s="619"/>
      <c r="Z206" s="835"/>
      <c r="AA206" s="619"/>
      <c r="AB206" s="619">
        <f t="shared" si="25"/>
        <v>0</v>
      </c>
      <c r="AC206" s="619">
        <f t="shared" si="28"/>
        <v>-4.6566128730773926E-10</v>
      </c>
      <c r="AD206" s="835"/>
      <c r="AE206" s="835"/>
      <c r="AF206" s="835"/>
      <c r="AG206" s="835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3"/>
      <c r="IU206" s="586"/>
    </row>
    <row r="207" spans="1:255" s="472" customFormat="1" ht="15" hidden="1" customHeight="1" x14ac:dyDescent="0.3">
      <c r="A207" s="355">
        <v>24</v>
      </c>
      <c r="B207" s="356" t="s">
        <v>122</v>
      </c>
      <c r="C207" s="348">
        <v>500966</v>
      </c>
      <c r="D207" s="349" t="s">
        <v>26</v>
      </c>
      <c r="E207" s="348"/>
      <c r="F207" s="350"/>
      <c r="G207" s="351">
        <v>0</v>
      </c>
      <c r="H207" s="366"/>
      <c r="I207" s="352"/>
      <c r="J207" s="366"/>
      <c r="K207" s="351"/>
      <c r="L207" s="351"/>
      <c r="M207" s="365"/>
      <c r="N207" s="351"/>
      <c r="O207" s="351"/>
      <c r="P207" s="366"/>
      <c r="Q207" s="345"/>
      <c r="R207" s="822">
        <f t="shared" si="23"/>
        <v>0</v>
      </c>
      <c r="S207" s="862">
        <f t="shared" si="24"/>
        <v>0</v>
      </c>
      <c r="T207" s="837"/>
      <c r="U207" s="329" t="str">
        <f t="shared" si="31"/>
        <v>MYR</v>
      </c>
      <c r="V207" s="619">
        <f>T207</f>
        <v>0</v>
      </c>
      <c r="W207" s="835"/>
      <c r="X207" s="835"/>
      <c r="Y207" s="619"/>
      <c r="Z207" s="835"/>
      <c r="AA207" s="619"/>
      <c r="AB207" s="619">
        <f t="shared" si="25"/>
        <v>0</v>
      </c>
      <c r="AC207" s="619">
        <f t="shared" si="28"/>
        <v>0</v>
      </c>
      <c r="AD207" s="835"/>
      <c r="AE207" s="835"/>
      <c r="AF207" s="835"/>
      <c r="AG207" s="835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332" customFormat="1" ht="15" hidden="1" customHeight="1" x14ac:dyDescent="0.3">
      <c r="A208" s="359">
        <v>16</v>
      </c>
      <c r="B208" s="377" t="s">
        <v>123</v>
      </c>
      <c r="C208" s="362">
        <v>500722</v>
      </c>
      <c r="D208" s="362" t="s">
        <v>0</v>
      </c>
      <c r="E208" s="451"/>
      <c r="F208" s="452"/>
      <c r="G208" s="453">
        <v>0</v>
      </c>
      <c r="H208" s="416"/>
      <c r="I208" s="416"/>
      <c r="J208" s="416"/>
      <c r="K208" s="416"/>
      <c r="L208" s="416"/>
      <c r="M208" s="421"/>
      <c r="N208" s="416"/>
      <c r="O208" s="416"/>
      <c r="P208" s="416"/>
      <c r="Q208" s="416"/>
      <c r="R208" s="822">
        <f t="shared" si="23"/>
        <v>0</v>
      </c>
      <c r="S208" s="862">
        <f t="shared" si="24"/>
        <v>0</v>
      </c>
      <c r="T208" s="533"/>
      <c r="U208" s="329" t="str">
        <f t="shared" si="31"/>
        <v>USD</v>
      </c>
      <c r="V208" s="329">
        <f>T208*$V$1</f>
        <v>0</v>
      </c>
      <c r="W208" s="330"/>
      <c r="X208" s="330"/>
      <c r="Y208" s="329"/>
      <c r="Z208" s="330"/>
      <c r="AA208" s="329"/>
      <c r="AB208" s="619">
        <f t="shared" si="25"/>
        <v>0</v>
      </c>
      <c r="AC208" s="329">
        <f t="shared" si="28"/>
        <v>0</v>
      </c>
      <c r="AD208" s="330"/>
      <c r="AE208" s="330"/>
      <c r="AF208" s="330"/>
      <c r="AG208" s="330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27"/>
      <c r="AW208" s="327"/>
      <c r="AX208" s="327"/>
      <c r="AY208" s="327"/>
      <c r="AZ208" s="327"/>
      <c r="BA208" s="327"/>
      <c r="BB208" s="327"/>
      <c r="BC208" s="327"/>
      <c r="BD208" s="327"/>
      <c r="BE208" s="327"/>
      <c r="BF208" s="327"/>
      <c r="IU208" s="333"/>
    </row>
    <row r="209" spans="1:255" s="332" customFormat="1" ht="15" hidden="1" customHeight="1" x14ac:dyDescent="0.3">
      <c r="A209" s="373">
        <v>17</v>
      </c>
      <c r="B209" s="391" t="s">
        <v>124</v>
      </c>
      <c r="C209" s="393">
        <v>500826</v>
      </c>
      <c r="D209" s="392" t="s">
        <v>0</v>
      </c>
      <c r="E209" s="393"/>
      <c r="F209" s="394"/>
      <c r="G209" s="438">
        <v>-2.7939677238464355E-9</v>
      </c>
      <c r="H209" s="824"/>
      <c r="I209" s="639"/>
      <c r="J209" s="395"/>
      <c r="K209" s="395"/>
      <c r="L209" s="395"/>
      <c r="M209" s="436"/>
      <c r="N209" s="395"/>
      <c r="O209" s="395"/>
      <c r="P209" s="395"/>
      <c r="Q209" s="395"/>
      <c r="R209" s="822">
        <f t="shared" si="23"/>
        <v>-2.7939677238464355E-9</v>
      </c>
      <c r="S209" s="862">
        <f t="shared" si="24"/>
        <v>-2.7939677238464355E-9</v>
      </c>
      <c r="T209" s="454"/>
      <c r="U209" s="329" t="str">
        <f t="shared" si="31"/>
        <v>USD</v>
      </c>
      <c r="V209" s="329">
        <f>T209*$V$1</f>
        <v>0</v>
      </c>
      <c r="W209" s="330"/>
      <c r="X209" s="330"/>
      <c r="Y209" s="329"/>
      <c r="Z209" s="330"/>
      <c r="AA209" s="329"/>
      <c r="AB209" s="329">
        <f t="shared" si="25"/>
        <v>0</v>
      </c>
      <c r="AC209" s="329">
        <f t="shared" si="28"/>
        <v>-2.7939677238464355E-9</v>
      </c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57"/>
      <c r="AZ209" s="327"/>
      <c r="BA209" s="327"/>
      <c r="BB209" s="327"/>
      <c r="BC209" s="327"/>
      <c r="BD209" s="327"/>
      <c r="BE209" s="327"/>
      <c r="BF209" s="327"/>
      <c r="IU209" s="333"/>
    </row>
    <row r="210" spans="1:255" s="332" customFormat="1" ht="15" hidden="1" customHeight="1" x14ac:dyDescent="0.3">
      <c r="A210" s="355"/>
      <c r="B210" s="423" t="s">
        <v>125</v>
      </c>
      <c r="C210" s="338">
        <v>500750</v>
      </c>
      <c r="D210" s="339" t="s">
        <v>0</v>
      </c>
      <c r="E210" s="338"/>
      <c r="F210" s="340"/>
      <c r="G210" s="437">
        <v>2.1420419216156006E-8</v>
      </c>
      <c r="H210" s="824"/>
      <c r="I210" s="638"/>
      <c r="J210" s="395"/>
      <c r="K210" s="395"/>
      <c r="L210" s="395"/>
      <c r="M210" s="436"/>
      <c r="N210" s="395"/>
      <c r="O210" s="395"/>
      <c r="P210" s="395"/>
      <c r="Q210" s="395"/>
      <c r="R210" s="822">
        <f t="shared" si="23"/>
        <v>2.1420419216156006E-8</v>
      </c>
      <c r="S210" s="862">
        <f t="shared" si="24"/>
        <v>2.1420419216156006E-8</v>
      </c>
      <c r="T210" s="328"/>
      <c r="U210" s="329" t="str">
        <f t="shared" si="31"/>
        <v>USD</v>
      </c>
      <c r="V210" s="329">
        <f>T210*$V$1</f>
        <v>0</v>
      </c>
      <c r="W210" s="330"/>
      <c r="X210" s="330"/>
      <c r="Y210" s="329"/>
      <c r="Z210" s="330"/>
      <c r="AA210" s="329"/>
      <c r="AB210" s="329">
        <f t="shared" si="25"/>
        <v>0</v>
      </c>
      <c r="AC210" s="329">
        <f t="shared" si="28"/>
        <v>2.1420419216156006E-8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5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85">
        <v>25</v>
      </c>
      <c r="B211" s="396" t="s">
        <v>126</v>
      </c>
      <c r="C211" s="375">
        <v>500665</v>
      </c>
      <c r="D211" s="375" t="s">
        <v>0</v>
      </c>
      <c r="E211" s="443"/>
      <c r="F211" s="397"/>
      <c r="G211" s="416">
        <v>0</v>
      </c>
      <c r="H211" s="826"/>
      <c r="I211" s="638"/>
      <c r="J211" s="416"/>
      <c r="K211" s="416"/>
      <c r="L211" s="416"/>
      <c r="M211" s="421"/>
      <c r="N211" s="416"/>
      <c r="O211" s="416"/>
      <c r="P211" s="416"/>
      <c r="Q211" s="416"/>
      <c r="R211" s="822">
        <f t="shared" si="23"/>
        <v>0</v>
      </c>
      <c r="S211" s="862">
        <f t="shared" si="24"/>
        <v>0</v>
      </c>
      <c r="T211" s="534"/>
      <c r="U211" s="329" t="str">
        <f t="shared" si="31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5"/>
        <v>0</v>
      </c>
      <c r="AC211" s="329">
        <f t="shared" si="28"/>
        <v>0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415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5"/>
      <c r="B212" s="337" t="s">
        <v>127</v>
      </c>
      <c r="C212" s="349">
        <v>500703</v>
      </c>
      <c r="D212" s="349" t="s">
        <v>0</v>
      </c>
      <c r="E212" s="422"/>
      <c r="F212" s="409"/>
      <c r="G212" s="410">
        <v>0</v>
      </c>
      <c r="H212" s="826"/>
      <c r="I212" s="416"/>
      <c r="J212" s="416"/>
      <c r="K212" s="416"/>
      <c r="L212" s="416"/>
      <c r="M212" s="421"/>
      <c r="N212" s="416"/>
      <c r="O212" s="416"/>
      <c r="P212" s="416"/>
      <c r="Q212" s="416"/>
      <c r="R212" s="822">
        <f t="shared" si="23"/>
        <v>0</v>
      </c>
      <c r="S212" s="862">
        <f t="shared" si="24"/>
        <v>0</v>
      </c>
      <c r="T212" s="328"/>
      <c r="U212" s="329" t="str">
        <f t="shared" si="31"/>
        <v>USD</v>
      </c>
      <c r="V212" s="330"/>
      <c r="W212" s="330"/>
      <c r="X212" s="330"/>
      <c r="Y212" s="329"/>
      <c r="Z212" s="330"/>
      <c r="AA212" s="329"/>
      <c r="AB212" s="329">
        <f t="shared" si="25"/>
        <v>0</v>
      </c>
      <c r="AC212" s="329">
        <f t="shared" si="28"/>
        <v>0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2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55"/>
      <c r="B213" s="337" t="s">
        <v>128</v>
      </c>
      <c r="C213" s="349">
        <v>500719</v>
      </c>
      <c r="D213" s="349" t="s">
        <v>0</v>
      </c>
      <c r="E213" s="422"/>
      <c r="F213" s="409"/>
      <c r="G213" s="410">
        <v>-8.4983184933662415E-9</v>
      </c>
      <c r="H213" s="826"/>
      <c r="I213" s="416"/>
      <c r="J213" s="416"/>
      <c r="K213" s="416"/>
      <c r="L213" s="416"/>
      <c r="M213" s="421"/>
      <c r="N213" s="416"/>
      <c r="O213" s="416"/>
      <c r="P213" s="416"/>
      <c r="Q213" s="416"/>
      <c r="R213" s="822">
        <f t="shared" si="23"/>
        <v>-8.4983184933662415E-9</v>
      </c>
      <c r="S213" s="862">
        <f t="shared" si="24"/>
        <v>-8.4983184933662415E-9</v>
      </c>
      <c r="T213" s="328"/>
      <c r="U213" s="329" t="str">
        <f t="shared" si="31"/>
        <v>USD</v>
      </c>
      <c r="V213" s="330"/>
      <c r="W213" s="330"/>
      <c r="X213" s="330"/>
      <c r="Y213" s="329"/>
      <c r="Z213" s="330"/>
      <c r="AA213" s="329"/>
      <c r="AB213" s="329">
        <f t="shared" si="25"/>
        <v>0</v>
      </c>
      <c r="AC213" s="329">
        <f t="shared" si="28"/>
        <v>-8.4983184933662415E-9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5"/>
      <c r="B214" s="337" t="s">
        <v>129</v>
      </c>
      <c r="C214" s="349">
        <v>500725</v>
      </c>
      <c r="D214" s="349" t="s">
        <v>0</v>
      </c>
      <c r="E214" s="422"/>
      <c r="F214" s="409"/>
      <c r="G214" s="410">
        <v>-7.4505805969238281E-9</v>
      </c>
      <c r="H214" s="638"/>
      <c r="I214" s="416"/>
      <c r="J214" s="416"/>
      <c r="K214" s="416"/>
      <c r="L214" s="416"/>
      <c r="M214" s="421"/>
      <c r="N214" s="416"/>
      <c r="O214" s="416"/>
      <c r="P214" s="416"/>
      <c r="Q214" s="416"/>
      <c r="R214" s="822">
        <f t="shared" si="23"/>
        <v>-7.4505805969238281E-9</v>
      </c>
      <c r="S214" s="862">
        <f t="shared" si="24"/>
        <v>-7.4505805969238281E-9</v>
      </c>
      <c r="T214" s="328"/>
      <c r="U214" s="329" t="str">
        <f t="shared" si="31"/>
        <v>USD</v>
      </c>
      <c r="V214" s="330"/>
      <c r="W214" s="330"/>
      <c r="X214" s="330"/>
      <c r="Y214" s="329"/>
      <c r="Z214" s="330"/>
      <c r="AA214" s="329"/>
      <c r="AB214" s="329">
        <f t="shared" si="25"/>
        <v>0</v>
      </c>
      <c r="AC214" s="329">
        <f t="shared" si="28"/>
        <v>-7.4505805969238281E-9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5"/>
      <c r="B215" s="337" t="s">
        <v>130</v>
      </c>
      <c r="C215" s="349">
        <v>500728</v>
      </c>
      <c r="D215" s="349" t="s">
        <v>0</v>
      </c>
      <c r="E215" s="422"/>
      <c r="F215" s="409"/>
      <c r="G215" s="410">
        <v>6.0535967350006104E-9</v>
      </c>
      <c r="H215" s="826"/>
      <c r="I215" s="416"/>
      <c r="J215" s="416"/>
      <c r="K215" s="416"/>
      <c r="L215" s="416"/>
      <c r="M215" s="421"/>
      <c r="N215" s="416"/>
      <c r="O215" s="416"/>
      <c r="P215" s="416"/>
      <c r="Q215" s="416"/>
      <c r="R215" s="822">
        <f t="shared" si="23"/>
        <v>6.0535967350006104E-9</v>
      </c>
      <c r="S215" s="862">
        <f t="shared" si="24"/>
        <v>6.0535967350006104E-9</v>
      </c>
      <c r="T215" s="328"/>
      <c r="U215" s="329" t="str">
        <f t="shared" si="31"/>
        <v>USD</v>
      </c>
      <c r="V215" s="330"/>
      <c r="W215" s="330"/>
      <c r="X215" s="330"/>
      <c r="Y215" s="329"/>
      <c r="Z215" s="330"/>
      <c r="AA215" s="329"/>
      <c r="AB215" s="329">
        <f t="shared" si="25"/>
        <v>0</v>
      </c>
      <c r="AC215" s="329">
        <f t="shared" si="28"/>
        <v>6.0535967350006104E-9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85">
        <v>26</v>
      </c>
      <c r="B216" s="391" t="s">
        <v>131</v>
      </c>
      <c r="C216" s="393">
        <v>500926</v>
      </c>
      <c r="D216" s="392" t="s">
        <v>26</v>
      </c>
      <c r="E216" s="393"/>
      <c r="F216" s="394"/>
      <c r="G216" s="438">
        <v>-9.3132257461547852E-9</v>
      </c>
      <c r="H216" s="439"/>
      <c r="I216" s="395"/>
      <c r="J216" s="395"/>
      <c r="K216" s="395"/>
      <c r="L216" s="395"/>
      <c r="M216" s="436"/>
      <c r="N216" s="395"/>
      <c r="O216" s="395"/>
      <c r="P216" s="395"/>
      <c r="Q216" s="395"/>
      <c r="R216" s="822">
        <f t="shared" si="23"/>
        <v>-9.3132257461547852E-9</v>
      </c>
      <c r="S216" s="862">
        <f t="shared" si="24"/>
        <v>-9.3132257461547852E-9</v>
      </c>
      <c r="T216" s="455"/>
      <c r="U216" s="329" t="str">
        <f t="shared" si="31"/>
        <v>MYR</v>
      </c>
      <c r="V216" s="329">
        <f>T216</f>
        <v>0</v>
      </c>
      <c r="W216" s="330"/>
      <c r="X216" s="330"/>
      <c r="Y216" s="329"/>
      <c r="Z216" s="330"/>
      <c r="AA216" s="329"/>
      <c r="AB216" s="329">
        <f t="shared" si="25"/>
        <v>0</v>
      </c>
      <c r="AC216" s="329">
        <f t="shared" si="28"/>
        <v>-9.3132257461547852E-9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customHeight="1" x14ac:dyDescent="0.3">
      <c r="A217" s="385">
        <v>7</v>
      </c>
      <c r="B217" s="377" t="s">
        <v>1454</v>
      </c>
      <c r="C217" s="361">
        <v>501216</v>
      </c>
      <c r="D217" s="362" t="s">
        <v>0</v>
      </c>
      <c r="E217" s="361"/>
      <c r="F217" s="371"/>
      <c r="G217" s="364">
        <v>19279571.529999997</v>
      </c>
      <c r="H217" s="369"/>
      <c r="I217" s="366"/>
      <c r="J217" s="369">
        <v>16548.990000000002</v>
      </c>
      <c r="K217" s="369"/>
      <c r="L217" s="369"/>
      <c r="M217" s="364"/>
      <c r="N217" s="369"/>
      <c r="O217" s="369"/>
      <c r="P217" s="369"/>
      <c r="Q217" s="369"/>
      <c r="R217" s="822">
        <f t="shared" si="23"/>
        <v>19296120.519999996</v>
      </c>
      <c r="S217" s="862">
        <f t="shared" si="24"/>
        <v>4.7899931669235229E-3</v>
      </c>
      <c r="T217" s="455">
        <v>4728282.41</v>
      </c>
      <c r="U217" s="329" t="str">
        <f t="shared" si="31"/>
        <v>USD</v>
      </c>
      <c r="V217" s="329">
        <f t="shared" ref="V217:V218" si="32">T217*$V$1</f>
        <v>19296120.515210003</v>
      </c>
      <c r="W217" s="330"/>
      <c r="X217" s="330"/>
      <c r="Y217" s="329"/>
      <c r="Z217" s="330"/>
      <c r="AA217" s="329"/>
      <c r="AB217" s="329"/>
      <c r="AC217" s="329"/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customHeight="1" x14ac:dyDescent="0.3">
      <c r="A218" s="385">
        <v>8</v>
      </c>
      <c r="B218" s="377" t="s">
        <v>1470</v>
      </c>
      <c r="C218" s="361">
        <v>501223</v>
      </c>
      <c r="D218" s="362" t="s">
        <v>0</v>
      </c>
      <c r="E218" s="361"/>
      <c r="F218" s="371"/>
      <c r="G218" s="364">
        <v>8155000.0099999979</v>
      </c>
      <c r="H218" s="369"/>
      <c r="I218" s="366"/>
      <c r="J218" s="369">
        <v>6999.99</v>
      </c>
      <c r="K218" s="369"/>
      <c r="L218" s="369"/>
      <c r="M218" s="364"/>
      <c r="N218" s="369"/>
      <c r="O218" s="369"/>
      <c r="P218" s="369"/>
      <c r="Q218" s="369"/>
      <c r="R218" s="822">
        <f t="shared" si="23"/>
        <v>8161999.9999999981</v>
      </c>
      <c r="S218" s="862">
        <f t="shared" si="24"/>
        <v>0</v>
      </c>
      <c r="T218" s="455">
        <v>2000000</v>
      </c>
      <c r="U218" s="329" t="str">
        <f t="shared" si="31"/>
        <v>USD</v>
      </c>
      <c r="V218" s="329">
        <f t="shared" si="32"/>
        <v>8162000.0000000009</v>
      </c>
      <c r="W218" s="330"/>
      <c r="X218" s="330"/>
      <c r="Y218" s="329"/>
      <c r="Z218" s="330"/>
      <c r="AA218" s="329"/>
      <c r="AB218" s="329"/>
      <c r="AC218" s="329"/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hidden="1" customHeight="1" x14ac:dyDescent="0.3">
      <c r="A219" s="385">
        <v>20</v>
      </c>
      <c r="B219" s="396" t="s">
        <v>132</v>
      </c>
      <c r="C219" s="375">
        <v>500897</v>
      </c>
      <c r="D219" s="375" t="s">
        <v>26</v>
      </c>
      <c r="E219" s="456"/>
      <c r="F219" s="457"/>
      <c r="G219" s="458">
        <v>-2.3283064365386963E-10</v>
      </c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822">
        <f t="shared" si="23"/>
        <v>-2.3283064365386963E-10</v>
      </c>
      <c r="S219" s="862">
        <f t="shared" si="24"/>
        <v>-2.3283064365386963E-10</v>
      </c>
      <c r="T219" s="441"/>
      <c r="U219" s="329" t="str">
        <f t="shared" si="31"/>
        <v>MYR</v>
      </c>
      <c r="V219" s="329">
        <f>T219</f>
        <v>0</v>
      </c>
      <c r="W219" s="330"/>
      <c r="X219" s="330"/>
      <c r="Y219" s="329"/>
      <c r="Z219" s="330"/>
      <c r="AA219" s="329"/>
      <c r="AB219" s="419">
        <f t="shared" si="25"/>
        <v>0</v>
      </c>
      <c r="AC219" s="329">
        <f t="shared" si="28"/>
        <v>-2.3283064365386963E-10</v>
      </c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472" customFormat="1" ht="15" hidden="1" customHeight="1" x14ac:dyDescent="0.3">
      <c r="A220" s="355"/>
      <c r="B220" s="356" t="s">
        <v>133</v>
      </c>
      <c r="C220" s="348">
        <v>500797</v>
      </c>
      <c r="D220" s="349" t="s">
        <v>0</v>
      </c>
      <c r="E220" s="348"/>
      <c r="F220" s="350"/>
      <c r="G220" s="351">
        <v>6.7986547946929932E-8</v>
      </c>
      <c r="H220" s="366"/>
      <c r="I220" s="352"/>
      <c r="J220" s="366"/>
      <c r="K220" s="351"/>
      <c r="L220" s="351"/>
      <c r="M220" s="369"/>
      <c r="N220" s="351"/>
      <c r="O220" s="351"/>
      <c r="P220" s="366"/>
      <c r="Q220" s="345"/>
      <c r="R220" s="944">
        <f t="shared" si="23"/>
        <v>6.7986547946929932E-8</v>
      </c>
      <c r="S220" s="862">
        <f t="shared" si="24"/>
        <v>6.7986547946929932E-8</v>
      </c>
      <c r="T220" s="834"/>
      <c r="U220" s="329" t="str">
        <f t="shared" si="31"/>
        <v>USD</v>
      </c>
      <c r="V220" s="835"/>
      <c r="W220" s="835"/>
      <c r="X220" s="835"/>
      <c r="Y220" s="619"/>
      <c r="Z220" s="835"/>
      <c r="AA220" s="619"/>
      <c r="AB220" s="619">
        <f t="shared" si="25"/>
        <v>0</v>
      </c>
      <c r="AC220" s="619">
        <f t="shared" si="28"/>
        <v>6.7986547946929932E-8</v>
      </c>
      <c r="AD220" s="835"/>
      <c r="AE220" s="835"/>
      <c r="AF220" s="835"/>
      <c r="AG220" s="835"/>
      <c r="AV220" s="493"/>
      <c r="AW220" s="493"/>
      <c r="AX220" s="493"/>
      <c r="AY220" s="493"/>
      <c r="AZ220" s="493"/>
      <c r="BA220" s="493"/>
      <c r="BB220" s="493"/>
      <c r="BC220" s="493"/>
      <c r="BD220" s="493"/>
      <c r="BE220" s="493"/>
      <c r="BF220" s="493"/>
      <c r="IU220" s="586"/>
    </row>
    <row r="221" spans="1:255" s="472" customFormat="1" ht="15" hidden="1" customHeight="1" x14ac:dyDescent="0.3">
      <c r="A221" s="355"/>
      <c r="B221" s="423" t="s">
        <v>134</v>
      </c>
      <c r="C221" s="338">
        <v>500611</v>
      </c>
      <c r="D221" s="339" t="s">
        <v>26</v>
      </c>
      <c r="E221" s="338"/>
      <c r="F221" s="340"/>
      <c r="G221" s="437">
        <v>-3.9339283830486238E-8</v>
      </c>
      <c r="H221" s="491"/>
      <c r="I221" s="636"/>
      <c r="J221" s="395"/>
      <c r="K221" s="341"/>
      <c r="L221" s="341"/>
      <c r="M221" s="395"/>
      <c r="N221" s="341"/>
      <c r="O221" s="341"/>
      <c r="P221" s="395"/>
      <c r="Q221" s="341"/>
      <c r="R221" s="822">
        <f t="shared" si="23"/>
        <v>-3.9339283830486238E-8</v>
      </c>
      <c r="S221" s="862">
        <f t="shared" si="24"/>
        <v>-3.9339283830486238E-8</v>
      </c>
      <c r="T221" s="834"/>
      <c r="U221" s="329" t="str">
        <f t="shared" si="31"/>
        <v>MYR</v>
      </c>
      <c r="V221" s="835"/>
      <c r="W221" s="835"/>
      <c r="X221" s="835"/>
      <c r="Y221" s="619"/>
      <c r="Z221" s="835"/>
      <c r="AA221" s="619"/>
      <c r="AB221" s="619">
        <f t="shared" si="25"/>
        <v>0</v>
      </c>
      <c r="AC221" s="619">
        <f t="shared" si="28"/>
        <v>-3.9339283830486238E-8</v>
      </c>
      <c r="AD221" s="835"/>
      <c r="AE221" s="835"/>
      <c r="AF221" s="835"/>
      <c r="AG221" s="835"/>
      <c r="AH221" s="593"/>
      <c r="AI221" s="593"/>
      <c r="AJ221" s="593"/>
      <c r="AK221" s="593"/>
      <c r="AL221" s="593"/>
      <c r="AM221" s="593"/>
      <c r="AN221" s="593"/>
      <c r="AO221" s="593"/>
      <c r="AP221" s="593"/>
      <c r="AQ221" s="593"/>
      <c r="AR221" s="593"/>
      <c r="AS221" s="593"/>
      <c r="AT221" s="593"/>
      <c r="AU221" s="593"/>
      <c r="AV221" s="493"/>
      <c r="AW221" s="493"/>
      <c r="AX221" s="493"/>
      <c r="AY221" s="493"/>
      <c r="AZ221" s="493"/>
      <c r="BA221" s="493"/>
      <c r="BB221" s="493"/>
      <c r="BC221" s="493"/>
      <c r="BD221" s="493"/>
      <c r="BE221" s="493"/>
      <c r="BF221" s="493"/>
      <c r="IU221" s="586"/>
    </row>
    <row r="222" spans="1:255" s="472" customFormat="1" ht="15" hidden="1" customHeight="1" x14ac:dyDescent="0.3">
      <c r="A222" s="355">
        <v>20</v>
      </c>
      <c r="B222" s="356" t="s">
        <v>135</v>
      </c>
      <c r="C222" s="348">
        <v>501025</v>
      </c>
      <c r="D222" s="349" t="s">
        <v>0</v>
      </c>
      <c r="E222" s="348"/>
      <c r="F222" s="350"/>
      <c r="G222" s="351">
        <v>5.8207660913467407E-11</v>
      </c>
      <c r="H222" s="366"/>
      <c r="I222" s="352"/>
      <c r="J222" s="366"/>
      <c r="K222" s="353"/>
      <c r="L222" s="353"/>
      <c r="M222" s="368"/>
      <c r="N222" s="353"/>
      <c r="O222" s="351"/>
      <c r="P222" s="366"/>
      <c r="Q222" s="353"/>
      <c r="R222" s="822">
        <f t="shared" si="23"/>
        <v>5.8207660913467407E-11</v>
      </c>
      <c r="S222" s="862">
        <f t="shared" si="24"/>
        <v>5.8207660913467407E-11</v>
      </c>
      <c r="T222" s="840"/>
      <c r="U222" s="329" t="str">
        <f t="shared" si="31"/>
        <v>USD</v>
      </c>
      <c r="V222" s="619">
        <f>T222*$V$1</f>
        <v>0</v>
      </c>
      <c r="W222" s="835"/>
      <c r="X222" s="835"/>
      <c r="Y222" s="619"/>
      <c r="Z222" s="835"/>
      <c r="AA222" s="619"/>
      <c r="AB222" s="619">
        <f t="shared" si="25"/>
        <v>0</v>
      </c>
      <c r="AC222" s="619">
        <f t="shared" si="28"/>
        <v>5.8207660913467407E-11</v>
      </c>
      <c r="AD222" s="835"/>
      <c r="AE222" s="835"/>
      <c r="AF222" s="835"/>
      <c r="AG222" s="835"/>
      <c r="AH222" s="593"/>
      <c r="AI222" s="593"/>
      <c r="AJ222" s="593"/>
      <c r="AK222" s="593"/>
      <c r="AL222" s="593"/>
      <c r="AM222" s="593"/>
      <c r="AN222" s="593"/>
      <c r="AO222" s="593"/>
      <c r="AP222" s="593"/>
      <c r="AQ222" s="593"/>
      <c r="AR222" s="593"/>
      <c r="AS222" s="593"/>
      <c r="AT222" s="593"/>
      <c r="AU222" s="593"/>
      <c r="AV222" s="493"/>
      <c r="AW222" s="493"/>
      <c r="AX222" s="493"/>
      <c r="AY222" s="493"/>
      <c r="AZ222" s="493"/>
      <c r="BA222" s="493"/>
      <c r="BB222" s="493"/>
      <c r="BC222" s="493"/>
      <c r="BD222" s="493"/>
      <c r="BE222" s="493"/>
      <c r="BF222" s="493"/>
      <c r="IU222" s="586"/>
    </row>
    <row r="223" spans="1:255" s="332" customFormat="1" ht="15" hidden="1" customHeight="1" x14ac:dyDescent="0.3">
      <c r="A223" s="359">
        <v>21</v>
      </c>
      <c r="B223" s="377" t="s">
        <v>136</v>
      </c>
      <c r="C223" s="427">
        <v>500892</v>
      </c>
      <c r="D223" s="428" t="s">
        <v>0</v>
      </c>
      <c r="E223" s="362"/>
      <c r="F223" s="412"/>
      <c r="G223" s="460">
        <v>0</v>
      </c>
      <c r="H223" s="607"/>
      <c r="I223" s="388"/>
      <c r="J223" s="388"/>
      <c r="K223" s="388"/>
      <c r="L223" s="388"/>
      <c r="M223" s="388"/>
      <c r="N223" s="388"/>
      <c r="O223" s="388"/>
      <c r="P223" s="388"/>
      <c r="Q223" s="388"/>
      <c r="R223" s="822">
        <f t="shared" si="23"/>
        <v>0</v>
      </c>
      <c r="S223" s="862">
        <f t="shared" si="24"/>
        <v>0</v>
      </c>
      <c r="T223" s="536"/>
      <c r="U223" s="329" t="str">
        <f t="shared" si="31"/>
        <v>USD</v>
      </c>
      <c r="V223" s="329">
        <f>T223*$V$1</f>
        <v>0</v>
      </c>
      <c r="W223" s="330"/>
      <c r="X223" s="330"/>
      <c r="Y223" s="329"/>
      <c r="Z223" s="330"/>
      <c r="AA223" s="329"/>
      <c r="AB223" s="329">
        <f t="shared" si="25"/>
        <v>0</v>
      </c>
      <c r="AC223" s="329">
        <f t="shared" si="28"/>
        <v>0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5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hidden="1" customHeight="1" x14ac:dyDescent="0.3">
      <c r="A224" s="355"/>
      <c r="B224" s="356" t="s">
        <v>137</v>
      </c>
      <c r="C224" s="338">
        <v>500911</v>
      </c>
      <c r="D224" s="339" t="s">
        <v>0</v>
      </c>
      <c r="E224" s="349"/>
      <c r="F224" s="409"/>
      <c r="G224" s="462">
        <v>1.1059455573558807E-9</v>
      </c>
      <c r="H224" s="607"/>
      <c r="I224" s="388"/>
      <c r="J224" s="388"/>
      <c r="K224" s="388"/>
      <c r="L224" s="388"/>
      <c r="M224" s="388"/>
      <c r="N224" s="388"/>
      <c r="O224" s="388"/>
      <c r="P224" s="388"/>
      <c r="Q224" s="388"/>
      <c r="R224" s="822">
        <f t="shared" si="23"/>
        <v>1.1059455573558807E-9</v>
      </c>
      <c r="S224" s="862">
        <f t="shared" si="24"/>
        <v>1.1059455573558807E-9</v>
      </c>
      <c r="T224" s="328"/>
      <c r="U224" s="329" t="str">
        <f t="shared" si="31"/>
        <v>USD</v>
      </c>
      <c r="V224" s="329">
        <f>T224*$V$1</f>
        <v>0</v>
      </c>
      <c r="W224" s="330"/>
      <c r="X224" s="330"/>
      <c r="Y224" s="329"/>
      <c r="Z224" s="330"/>
      <c r="AA224" s="329"/>
      <c r="AB224" s="329">
        <f t="shared" si="25"/>
        <v>0</v>
      </c>
      <c r="AC224" s="329">
        <f t="shared" si="28"/>
        <v>1.1059455573558807E-9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57"/>
      <c r="AZ224" s="327"/>
      <c r="BA224" s="327"/>
      <c r="BB224" s="415"/>
      <c r="BC224" s="327"/>
      <c r="BD224" s="327"/>
      <c r="BE224" s="327"/>
      <c r="BF224" s="327"/>
      <c r="IU224" s="333"/>
    </row>
    <row r="225" spans="1:255" s="332" customFormat="1" ht="15" hidden="1" customHeight="1" thickBot="1" x14ac:dyDescent="0.35">
      <c r="A225" s="359">
        <v>22</v>
      </c>
      <c r="B225" s="360" t="s">
        <v>138</v>
      </c>
      <c r="C225" s="362">
        <v>500707</v>
      </c>
      <c r="D225" s="362" t="s">
        <v>0</v>
      </c>
      <c r="E225" s="431"/>
      <c r="F225" s="412"/>
      <c r="G225" s="421">
        <v>0</v>
      </c>
      <c r="H225" s="823"/>
      <c r="I225" s="638"/>
      <c r="J225" s="638"/>
      <c r="K225" s="366"/>
      <c r="L225" s="366"/>
      <c r="M225" s="366"/>
      <c r="N225" s="366"/>
      <c r="O225" s="366"/>
      <c r="P225" s="366"/>
      <c r="Q225" s="366"/>
      <c r="R225" s="822">
        <f t="shared" si="23"/>
        <v>0</v>
      </c>
      <c r="S225" s="862">
        <f t="shared" si="24"/>
        <v>0</v>
      </c>
      <c r="T225" s="441"/>
      <c r="U225" s="329" t="str">
        <f t="shared" si="31"/>
        <v>USD</v>
      </c>
      <c r="V225" s="329">
        <f>T225*$V$1</f>
        <v>0</v>
      </c>
      <c r="W225" s="330"/>
      <c r="X225" s="330"/>
      <c r="Y225" s="329"/>
      <c r="Z225" s="330"/>
      <c r="AA225" s="329"/>
      <c r="AB225" s="619">
        <f t="shared" si="25"/>
        <v>0</v>
      </c>
      <c r="AC225" s="329">
        <f t="shared" si="28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5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359">
        <v>33</v>
      </c>
      <c r="B226" s="360" t="s">
        <v>139</v>
      </c>
      <c r="C226" s="362">
        <v>501005</v>
      </c>
      <c r="D226" s="362" t="s">
        <v>0</v>
      </c>
      <c r="E226" s="362"/>
      <c r="F226" s="412"/>
      <c r="G226" s="421">
        <v>2.3499932140111923E-3</v>
      </c>
      <c r="H226" s="491"/>
      <c r="I226" s="366"/>
      <c r="J226" s="366"/>
      <c r="K226" s="366"/>
      <c r="L226" s="366"/>
      <c r="M226" s="366"/>
      <c r="N226" s="366"/>
      <c r="O226" s="366"/>
      <c r="P226" s="366"/>
      <c r="Q226" s="366"/>
      <c r="R226" s="822">
        <f t="shared" ref="R226:R237" si="33">G226+H226+J226+K226+I226-M226-O226-P226-Q226-N226</f>
        <v>2.3499932140111923E-3</v>
      </c>
      <c r="S226" s="862">
        <f t="shared" si="24"/>
        <v>2.3499932140111923E-3</v>
      </c>
      <c r="T226" s="537"/>
      <c r="U226" s="329" t="str">
        <f t="shared" si="31"/>
        <v>USD</v>
      </c>
      <c r="V226" s="329">
        <f>T226*$V$1</f>
        <v>0</v>
      </c>
      <c r="W226" s="330"/>
      <c r="X226" s="330"/>
      <c r="Y226" s="329"/>
      <c r="Z226" s="330"/>
      <c r="AA226" s="329"/>
      <c r="AB226" s="329">
        <f t="shared" si="25"/>
        <v>0</v>
      </c>
      <c r="AC226" s="329">
        <f t="shared" si="28"/>
        <v>2.3499932140111923E-3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5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3">
      <c r="A227" s="359">
        <v>34</v>
      </c>
      <c r="B227" s="360" t="s">
        <v>140</v>
      </c>
      <c r="C227" s="362">
        <v>500976</v>
      </c>
      <c r="D227" s="362" t="s">
        <v>0</v>
      </c>
      <c r="E227" s="362"/>
      <c r="F227" s="412"/>
      <c r="G227" s="421">
        <v>2.5000030291266739E-3</v>
      </c>
      <c r="H227" s="491"/>
      <c r="I227" s="366"/>
      <c r="J227" s="366"/>
      <c r="K227" s="366"/>
      <c r="L227" s="366"/>
      <c r="M227" s="366"/>
      <c r="N227" s="366"/>
      <c r="O227" s="366"/>
      <c r="P227" s="366"/>
      <c r="Q227" s="366"/>
      <c r="R227" s="822">
        <f t="shared" si="33"/>
        <v>2.5000030291266739E-3</v>
      </c>
      <c r="S227" s="862">
        <f t="shared" si="24"/>
        <v>2.5000030291266739E-3</v>
      </c>
      <c r="T227" s="328"/>
      <c r="U227" s="329" t="str">
        <f t="shared" si="31"/>
        <v>USD</v>
      </c>
      <c r="V227" s="329"/>
      <c r="W227" s="330"/>
      <c r="X227" s="330"/>
      <c r="Y227" s="329"/>
      <c r="Z227" s="330"/>
      <c r="AA227" s="329"/>
      <c r="AB227" s="329">
        <f t="shared" si="25"/>
        <v>0</v>
      </c>
      <c r="AC227" s="329">
        <f t="shared" si="28"/>
        <v>2.5000030291266739E-3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5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59">
        <v>23</v>
      </c>
      <c r="B228" s="386" t="s">
        <v>141</v>
      </c>
      <c r="C228" s="374">
        <v>500922</v>
      </c>
      <c r="D228" s="375" t="s">
        <v>26</v>
      </c>
      <c r="E228" s="374"/>
      <c r="F228" s="376"/>
      <c r="G228" s="369">
        <v>-9.3132257461547852E-10</v>
      </c>
      <c r="H228" s="369"/>
      <c r="I228" s="638"/>
      <c r="J228" s="366"/>
      <c r="K228" s="369"/>
      <c r="L228" s="369"/>
      <c r="M228" s="369"/>
      <c r="N228" s="369"/>
      <c r="O228" s="369"/>
      <c r="P228" s="366"/>
      <c r="Q228" s="366"/>
      <c r="R228" s="822">
        <f t="shared" si="33"/>
        <v>-9.3132257461547852E-10</v>
      </c>
      <c r="S228" s="862">
        <f t="shared" si="24"/>
        <v>-9.3132257461547852E-10</v>
      </c>
      <c r="T228" s="535"/>
      <c r="U228" s="329" t="str">
        <f t="shared" si="31"/>
        <v>MYR</v>
      </c>
      <c r="V228" s="329">
        <f>T228</f>
        <v>0</v>
      </c>
      <c r="W228" s="330"/>
      <c r="X228" s="330"/>
      <c r="Y228" s="329"/>
      <c r="Z228" s="330"/>
      <c r="AA228" s="329"/>
      <c r="AB228" s="658">
        <f t="shared" si="25"/>
        <v>0</v>
      </c>
      <c r="AC228" s="329">
        <f t="shared" si="28"/>
        <v>-9.3132257461547852E-10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359"/>
      <c r="B229" s="356" t="s">
        <v>142</v>
      </c>
      <c r="C229" s="338">
        <v>500928</v>
      </c>
      <c r="D229" s="339" t="s">
        <v>0</v>
      </c>
      <c r="E229" s="349"/>
      <c r="F229" s="350"/>
      <c r="G229" s="410">
        <v>0</v>
      </c>
      <c r="H229" s="491"/>
      <c r="I229" s="366"/>
      <c r="J229" s="366"/>
      <c r="K229" s="366"/>
      <c r="L229" s="366"/>
      <c r="M229" s="366"/>
      <c r="N229" s="366"/>
      <c r="O229" s="366"/>
      <c r="P229" s="366"/>
      <c r="Q229" s="366"/>
      <c r="R229" s="822">
        <f t="shared" si="33"/>
        <v>0</v>
      </c>
      <c r="S229" s="862">
        <f t="shared" si="24"/>
        <v>0</v>
      </c>
      <c r="T229" s="328"/>
      <c r="U229" s="329" t="str">
        <f t="shared" si="31"/>
        <v>USD</v>
      </c>
      <c r="V229" s="330"/>
      <c r="W229" s="330"/>
      <c r="X229" s="330"/>
      <c r="Y229" s="329"/>
      <c r="Z229" s="330"/>
      <c r="AA229" s="329"/>
      <c r="AB229" s="329"/>
      <c r="AC229" s="329">
        <f t="shared" si="28"/>
        <v>0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359">
        <v>31</v>
      </c>
      <c r="B230" s="391" t="s">
        <v>143</v>
      </c>
      <c r="C230" s="393">
        <v>500773</v>
      </c>
      <c r="D230" s="392" t="s">
        <v>0</v>
      </c>
      <c r="E230" s="393"/>
      <c r="F230" s="394"/>
      <c r="G230" s="395">
        <v>4.6566128730773926E-10</v>
      </c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822">
        <f t="shared" si="33"/>
        <v>4.6566128730773926E-10</v>
      </c>
      <c r="S230" s="862">
        <f t="shared" si="24"/>
        <v>4.6566128730773926E-10</v>
      </c>
      <c r="T230" s="441"/>
      <c r="U230" s="329" t="str">
        <f t="shared" si="31"/>
        <v>USD</v>
      </c>
      <c r="V230" s="329">
        <f>T230*$V$1</f>
        <v>0</v>
      </c>
      <c r="W230" s="330"/>
      <c r="X230" s="330"/>
      <c r="Y230" s="329"/>
      <c r="Z230" s="330"/>
      <c r="AA230" s="329"/>
      <c r="AB230" s="329"/>
      <c r="AC230" s="329">
        <f t="shared" si="28"/>
        <v>4.6566128730773926E-10</v>
      </c>
      <c r="AD230" s="330"/>
      <c r="AE230" s="330"/>
      <c r="AF230" s="330"/>
      <c r="AG230" s="330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359">
        <v>32</v>
      </c>
      <c r="B231" s="396" t="s">
        <v>144</v>
      </c>
      <c r="C231" s="375">
        <v>500857</v>
      </c>
      <c r="D231" s="375" t="s">
        <v>26</v>
      </c>
      <c r="E231" s="375"/>
      <c r="F231" s="397"/>
      <c r="G231" s="366">
        <v>6.9849193096160889E-10</v>
      </c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822">
        <f t="shared" si="33"/>
        <v>6.9849193096160889E-10</v>
      </c>
      <c r="S231" s="862">
        <f t="shared" si="24"/>
        <v>6.9849193096160889E-10</v>
      </c>
      <c r="T231" s="441"/>
      <c r="U231" s="329" t="str">
        <f t="shared" si="31"/>
        <v>MYR</v>
      </c>
      <c r="V231" s="329">
        <f>T231</f>
        <v>0</v>
      </c>
      <c r="W231" s="330"/>
      <c r="X231" s="330"/>
      <c r="Y231" s="329"/>
      <c r="Z231" s="330"/>
      <c r="AA231" s="329"/>
      <c r="AB231" s="329"/>
      <c r="AC231" s="329">
        <f t="shared" si="28"/>
        <v>6.9849193096160889E-10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613">
        <v>23</v>
      </c>
      <c r="B232" s="386" t="s">
        <v>145</v>
      </c>
      <c r="C232" s="374">
        <v>500887</v>
      </c>
      <c r="D232" s="375" t="s">
        <v>0</v>
      </c>
      <c r="E232" s="374"/>
      <c r="F232" s="376"/>
      <c r="G232" s="369">
        <v>-1.2000009883195162E-3</v>
      </c>
      <c r="H232" s="366"/>
      <c r="I232" s="387"/>
      <c r="J232" s="366"/>
      <c r="K232" s="368"/>
      <c r="L232" s="368"/>
      <c r="M232" s="368"/>
      <c r="N232" s="368"/>
      <c r="O232" s="368"/>
      <c r="P232" s="366"/>
      <c r="Q232" s="368"/>
      <c r="R232" s="944">
        <f t="shared" si="33"/>
        <v>-1.2000009883195162E-3</v>
      </c>
      <c r="S232" s="862">
        <f t="shared" ref="S232:S237" si="34">R232-V232</f>
        <v>-1.2000009883195162E-3</v>
      </c>
      <c r="T232" s="620"/>
      <c r="U232" s="329" t="str">
        <f t="shared" si="31"/>
        <v>USD</v>
      </c>
      <c r="V232" s="329"/>
      <c r="W232" s="330"/>
      <c r="X232" s="330"/>
      <c r="Y232" s="329"/>
      <c r="Z232" s="330"/>
      <c r="AA232" s="329"/>
      <c r="AB232" s="619">
        <f t="shared" ref="AB232:AB233" si="35">H232+I232-M232-O232</f>
        <v>0</v>
      </c>
      <c r="AC232" s="329">
        <f t="shared" si="28"/>
        <v>-1.2000009883195162E-3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613">
        <v>24</v>
      </c>
      <c r="B233" s="386" t="s">
        <v>146</v>
      </c>
      <c r="C233" s="374">
        <v>501040</v>
      </c>
      <c r="D233" s="375" t="s">
        <v>0</v>
      </c>
      <c r="E233" s="374"/>
      <c r="F233" s="376"/>
      <c r="G233" s="369">
        <v>-2.8499996988102794E-3</v>
      </c>
      <c r="H233" s="366"/>
      <c r="I233" s="387"/>
      <c r="J233" s="366"/>
      <c r="K233" s="368"/>
      <c r="L233" s="368"/>
      <c r="M233" s="368"/>
      <c r="N233" s="368"/>
      <c r="O233" s="369"/>
      <c r="P233" s="366"/>
      <c r="Q233" s="368"/>
      <c r="R233" s="822">
        <f t="shared" si="33"/>
        <v>-2.8499996988102794E-3</v>
      </c>
      <c r="S233" s="862">
        <f t="shared" si="34"/>
        <v>-2.8499996988102794E-3</v>
      </c>
      <c r="T233" s="620"/>
      <c r="U233" s="329" t="str">
        <f t="shared" si="31"/>
        <v>USD</v>
      </c>
      <c r="V233" s="329"/>
      <c r="W233" s="330"/>
      <c r="X233" s="330"/>
      <c r="Y233" s="329"/>
      <c r="Z233" s="330"/>
      <c r="AA233" s="329"/>
      <c r="AB233" s="619">
        <f t="shared" si="35"/>
        <v>0</v>
      </c>
      <c r="AC233" s="329">
        <f t="shared" si="28"/>
        <v>-2.8499996988102794E-3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customHeight="1" x14ac:dyDescent="0.3">
      <c r="A234" s="613">
        <v>9</v>
      </c>
      <c r="B234" s="396" t="s">
        <v>1256</v>
      </c>
      <c r="C234" s="375">
        <v>501090</v>
      </c>
      <c r="D234" s="375" t="s">
        <v>26</v>
      </c>
      <c r="E234" s="375"/>
      <c r="F234" s="397"/>
      <c r="G234" s="416">
        <v>1013896.3400000001</v>
      </c>
      <c r="H234" s="491"/>
      <c r="I234" s="366"/>
      <c r="J234" s="366"/>
      <c r="K234" s="366"/>
      <c r="L234" s="366"/>
      <c r="M234" s="366"/>
      <c r="N234" s="366"/>
      <c r="O234" s="366"/>
      <c r="P234" s="366"/>
      <c r="Q234" s="366"/>
      <c r="R234" s="822">
        <f t="shared" si="33"/>
        <v>1013896.3400000001</v>
      </c>
      <c r="S234" s="862">
        <f t="shared" si="34"/>
        <v>0</v>
      </c>
      <c r="T234" s="620">
        <v>1013896.34</v>
      </c>
      <c r="U234" s="329"/>
      <c r="V234" s="329">
        <f t="shared" ref="V234:V237" si="36">T234</f>
        <v>1013896.34</v>
      </c>
      <c r="W234" s="330"/>
      <c r="X234" s="330"/>
      <c r="Y234" s="329"/>
      <c r="Z234" s="330"/>
      <c r="AA234" s="329"/>
      <c r="AB234" s="619"/>
      <c r="AC234" s="329"/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customHeight="1" x14ac:dyDescent="0.3">
      <c r="A235" s="613">
        <v>10</v>
      </c>
      <c r="B235" s="396" t="s">
        <v>1497</v>
      </c>
      <c r="C235" s="375">
        <v>501257</v>
      </c>
      <c r="D235" s="375" t="s">
        <v>26</v>
      </c>
      <c r="E235" s="375"/>
      <c r="F235" s="397"/>
      <c r="G235" s="416">
        <v>1438967.29</v>
      </c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822">
        <f t="shared" si="33"/>
        <v>1438967.29</v>
      </c>
      <c r="S235" s="862">
        <f t="shared" si="34"/>
        <v>0</v>
      </c>
      <c r="T235" s="620">
        <v>1438967.29</v>
      </c>
      <c r="U235" s="329"/>
      <c r="V235" s="329">
        <f t="shared" si="36"/>
        <v>1438967.29</v>
      </c>
      <c r="W235" s="330"/>
      <c r="X235" s="330"/>
      <c r="Y235" s="329"/>
      <c r="Z235" s="330"/>
      <c r="AA235" s="329"/>
      <c r="AB235" s="619"/>
      <c r="AC235" s="329"/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customHeight="1" x14ac:dyDescent="0.3">
      <c r="A236" s="613">
        <v>11</v>
      </c>
      <c r="B236" s="377" t="s">
        <v>1414</v>
      </c>
      <c r="C236" s="361">
        <v>501152</v>
      </c>
      <c r="D236" s="362" t="s">
        <v>26</v>
      </c>
      <c r="E236" s="361"/>
      <c r="F236" s="389"/>
      <c r="G236" s="364">
        <v>1259217.03</v>
      </c>
      <c r="H236" s="369"/>
      <c r="I236" s="366"/>
      <c r="J236" s="369"/>
      <c r="K236" s="369"/>
      <c r="L236" s="369"/>
      <c r="M236" s="369"/>
      <c r="N236" s="369"/>
      <c r="O236" s="369"/>
      <c r="P236" s="369"/>
      <c r="Q236" s="369"/>
      <c r="R236" s="822">
        <f t="shared" si="33"/>
        <v>1259217.03</v>
      </c>
      <c r="S236" s="862">
        <f t="shared" si="34"/>
        <v>1.0000000009313226E-2</v>
      </c>
      <c r="T236" s="620">
        <v>1259217.02</v>
      </c>
      <c r="U236" s="329"/>
      <c r="V236" s="329">
        <f t="shared" si="36"/>
        <v>1259217.02</v>
      </c>
      <c r="W236" s="330"/>
      <c r="X236" s="330"/>
      <c r="Y236" s="329"/>
      <c r="Z236" s="330"/>
      <c r="AA236" s="329"/>
      <c r="AB236" s="619"/>
      <c r="AC236" s="329"/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customHeight="1" x14ac:dyDescent="0.3">
      <c r="A237" s="613">
        <v>12</v>
      </c>
      <c r="B237" s="594" t="s">
        <v>1364</v>
      </c>
      <c r="C237" s="456">
        <v>501136</v>
      </c>
      <c r="D237" s="456" t="s">
        <v>26</v>
      </c>
      <c r="E237" s="456"/>
      <c r="F237" s="595"/>
      <c r="G237" s="458">
        <v>1877077.3500000006</v>
      </c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822">
        <f t="shared" si="33"/>
        <v>1877077.3500000006</v>
      </c>
      <c r="S237" s="862">
        <f t="shared" si="34"/>
        <v>0</v>
      </c>
      <c r="T237" s="620">
        <v>1877077.35</v>
      </c>
      <c r="U237" s="329"/>
      <c r="V237" s="329">
        <f t="shared" si="36"/>
        <v>1877077.35</v>
      </c>
      <c r="W237" s="330"/>
      <c r="X237" s="330"/>
      <c r="Y237" s="329"/>
      <c r="Z237" s="330"/>
      <c r="AA237" s="329"/>
      <c r="AB237" s="619"/>
      <c r="AC237" s="329"/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customHeight="1" thickBot="1" x14ac:dyDescent="0.35">
      <c r="A238" s="613"/>
      <c r="B238" s="608"/>
      <c r="C238" s="483"/>
      <c r="D238" s="483"/>
      <c r="E238" s="614"/>
      <c r="F238" s="609"/>
      <c r="G238" s="460"/>
      <c r="H238" s="607"/>
      <c r="I238" s="388"/>
      <c r="J238" s="388"/>
      <c r="K238" s="388"/>
      <c r="L238" s="388"/>
      <c r="M238" s="388"/>
      <c r="N238" s="388"/>
      <c r="O238" s="388"/>
      <c r="P238" s="388"/>
      <c r="Q238" s="388"/>
      <c r="R238" s="556"/>
      <c r="S238" s="860"/>
      <c r="T238" s="328"/>
      <c r="U238" s="329"/>
      <c r="V238" s="330"/>
      <c r="W238" s="330"/>
      <c r="X238" s="330"/>
      <c r="Y238" s="329"/>
      <c r="Z238" s="330"/>
      <c r="AA238" s="329"/>
      <c r="AB238" s="329"/>
      <c r="AC238" s="329">
        <f t="shared" si="28"/>
        <v>0</v>
      </c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customHeight="1" thickBot="1" x14ac:dyDescent="0.35">
      <c r="A239" s="601"/>
      <c r="B239" s="1001" t="s">
        <v>147</v>
      </c>
      <c r="C239" s="1002"/>
      <c r="D239" s="1003"/>
      <c r="E239" s="596"/>
      <c r="F239" s="597"/>
      <c r="G239" s="606">
        <f t="shared" ref="G239:R239" si="37">SUM(G160:G238)</f>
        <v>102861673.59152506</v>
      </c>
      <c r="H239" s="606">
        <f t="shared" si="37"/>
        <v>0</v>
      </c>
      <c r="I239" s="606">
        <f t="shared" si="37"/>
        <v>0</v>
      </c>
      <c r="J239" s="606">
        <f t="shared" si="37"/>
        <v>23548.980000000003</v>
      </c>
      <c r="K239" s="606">
        <f t="shared" si="37"/>
        <v>0</v>
      </c>
      <c r="L239" s="606">
        <f t="shared" si="37"/>
        <v>0</v>
      </c>
      <c r="M239" s="606">
        <f t="shared" si="37"/>
        <v>339252.31</v>
      </c>
      <c r="N239" s="606">
        <f t="shared" si="37"/>
        <v>0</v>
      </c>
      <c r="O239" s="606">
        <f t="shared" si="37"/>
        <v>0</v>
      </c>
      <c r="P239" s="606">
        <f t="shared" si="37"/>
        <v>0</v>
      </c>
      <c r="Q239" s="606">
        <f t="shared" si="37"/>
        <v>0</v>
      </c>
      <c r="R239" s="606">
        <f t="shared" si="37"/>
        <v>102545970.26152505</v>
      </c>
      <c r="S239" s="860"/>
      <c r="T239" s="328"/>
      <c r="U239" s="329"/>
      <c r="V239" s="330"/>
      <c r="W239" s="330"/>
      <c r="X239" s="330"/>
      <c r="Y239" s="330"/>
      <c r="Z239" s="330"/>
      <c r="AA239" s="329"/>
      <c r="AB239" s="329"/>
      <c r="AC239" s="329">
        <f t="shared" si="28"/>
        <v>102545970.26152506</v>
      </c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27"/>
      <c r="AZ239" s="327"/>
      <c r="BA239" s="327"/>
      <c r="BB239" s="327"/>
      <c r="BC239" s="327"/>
      <c r="BD239" s="327"/>
      <c r="BE239" s="327"/>
      <c r="BF239" s="327"/>
      <c r="IU239" s="333"/>
    </row>
    <row r="240" spans="1:255" s="332" customFormat="1" ht="15" hidden="1" customHeight="1" x14ac:dyDescent="0.3">
      <c r="A240" s="323"/>
      <c r="B240" s="334"/>
      <c r="C240" s="324"/>
      <c r="D240" s="324"/>
      <c r="E240" s="324"/>
      <c r="F240" s="401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463"/>
      <c r="S240" s="860"/>
      <c r="T240" s="328"/>
      <c r="U240" s="329"/>
      <c r="V240" s="330"/>
      <c r="W240" s="330"/>
      <c r="X240" s="330"/>
      <c r="Y240" s="330"/>
      <c r="Z240" s="330"/>
      <c r="AA240" s="329"/>
      <c r="AB240" s="329"/>
      <c r="AC240" s="329">
        <f t="shared" si="28"/>
        <v>0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27"/>
      <c r="AZ240" s="327"/>
      <c r="BA240" s="327"/>
      <c r="BB240" s="327"/>
      <c r="BC240" s="327"/>
      <c r="BD240" s="327"/>
      <c r="BE240" s="327"/>
      <c r="BF240" s="327"/>
      <c r="IU240" s="333"/>
    </row>
    <row r="241" spans="1:255" s="332" customFormat="1" ht="15" hidden="1" customHeight="1" x14ac:dyDescent="0.3">
      <c r="A241" s="323"/>
      <c r="B241" s="663" t="s">
        <v>148</v>
      </c>
      <c r="C241" s="664"/>
      <c r="D241" s="334"/>
      <c r="E241" s="334"/>
      <c r="F241" s="335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463"/>
      <c r="S241" s="860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28"/>
        <v>0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IU241" s="333"/>
    </row>
    <row r="242" spans="1:255" s="332" customFormat="1" ht="15" hidden="1" customHeight="1" x14ac:dyDescent="0.3">
      <c r="A242" s="464"/>
      <c r="B242" s="465"/>
      <c r="C242" s="664"/>
      <c r="D242" s="334"/>
      <c r="E242" s="334"/>
      <c r="F242" s="335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466"/>
      <c r="S242" s="860"/>
      <c r="T242" s="328"/>
      <c r="U242" s="329"/>
      <c r="V242" s="330"/>
      <c r="W242" s="330"/>
      <c r="X242" s="330"/>
      <c r="Y242" s="330"/>
      <c r="Z242" s="330"/>
      <c r="AA242" s="329"/>
      <c r="AB242" s="329"/>
      <c r="AC242" s="329">
        <f t="shared" si="28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IU242" s="333"/>
    </row>
    <row r="243" spans="1:255" s="332" customFormat="1" ht="15" hidden="1" customHeight="1" x14ac:dyDescent="0.3">
      <c r="A243" s="336"/>
      <c r="B243" s="337" t="s">
        <v>149</v>
      </c>
      <c r="C243" s="349">
        <v>500636</v>
      </c>
      <c r="D243" s="349" t="s">
        <v>26</v>
      </c>
      <c r="E243" s="349"/>
      <c r="F243" s="409"/>
      <c r="G243" s="345">
        <v>9.1040419647470117E-10</v>
      </c>
      <c r="H243" s="366"/>
      <c r="I243" s="366"/>
      <c r="J243" s="366"/>
      <c r="K243" s="366"/>
      <c r="L243" s="366"/>
      <c r="M243" s="366"/>
      <c r="N243" s="366"/>
      <c r="O243" s="366"/>
      <c r="P243" s="366"/>
      <c r="Q243" s="366"/>
      <c r="R243" s="827">
        <f>G243+H243+J243+K243+I243-M243-N243-O243-P243-Q243</f>
        <v>9.1040419647470117E-10</v>
      </c>
      <c r="S243" s="860"/>
      <c r="T243" s="328"/>
      <c r="U243" s="329"/>
      <c r="V243" s="330"/>
      <c r="W243" s="330"/>
      <c r="X243" s="330"/>
      <c r="Y243" s="330"/>
      <c r="Z243" s="330"/>
      <c r="AA243" s="329"/>
      <c r="AB243" s="329"/>
      <c r="AC243" s="329">
        <f t="shared" si="28"/>
        <v>9.1040419647470117E-10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IU243" s="333"/>
    </row>
    <row r="244" spans="1:255" s="332" customFormat="1" ht="15" hidden="1" customHeight="1" x14ac:dyDescent="0.3">
      <c r="A244" s="336"/>
      <c r="B244" s="337" t="s">
        <v>82</v>
      </c>
      <c r="C244" s="349"/>
      <c r="D244" s="349" t="s">
        <v>26</v>
      </c>
      <c r="E244" s="349"/>
      <c r="F244" s="409"/>
      <c r="G244" s="345">
        <v>0</v>
      </c>
      <c r="H244" s="366"/>
      <c r="I244" s="366"/>
      <c r="J244" s="366"/>
      <c r="K244" s="366"/>
      <c r="L244" s="366"/>
      <c r="M244" s="366"/>
      <c r="N244" s="366"/>
      <c r="O244" s="366"/>
      <c r="P244" s="366"/>
      <c r="Q244" s="366"/>
      <c r="R244" s="827">
        <f t="shared" ref="R244:R250" si="38">G244+H244+J244+K244+I244-M244-N244-O244-P244-Q244</f>
        <v>0</v>
      </c>
      <c r="S244" s="860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28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IU244" s="333"/>
    </row>
    <row r="245" spans="1:255" s="332" customFormat="1" ht="15" hidden="1" customHeight="1" x14ac:dyDescent="0.3">
      <c r="A245" s="772"/>
      <c r="B245" s="377" t="s">
        <v>150</v>
      </c>
      <c r="C245" s="362">
        <v>500535</v>
      </c>
      <c r="D245" s="362" t="s">
        <v>0</v>
      </c>
      <c r="E245" s="362"/>
      <c r="F245" s="412"/>
      <c r="G245" s="365">
        <v>4.5401975512504578E-9</v>
      </c>
      <c r="H245" s="366"/>
      <c r="I245" s="366"/>
      <c r="J245" s="366"/>
      <c r="K245" s="366"/>
      <c r="L245" s="366"/>
      <c r="M245" s="366"/>
      <c r="N245" s="366"/>
      <c r="O245" s="366"/>
      <c r="P245" s="366"/>
      <c r="Q245" s="366"/>
      <c r="R245" s="944">
        <f t="shared" si="38"/>
        <v>4.5401975512504578E-9</v>
      </c>
      <c r="S245" s="860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28"/>
        <v>4.5401975512504578E-9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IU245" s="333"/>
    </row>
    <row r="246" spans="1:255" s="332" customFormat="1" ht="15" hidden="1" customHeight="1" x14ac:dyDescent="0.3">
      <c r="A246" s="359">
        <v>1</v>
      </c>
      <c r="B246" s="377" t="s">
        <v>151</v>
      </c>
      <c r="C246" s="361">
        <v>500670</v>
      </c>
      <c r="D246" s="362" t="s">
        <v>0</v>
      </c>
      <c r="E246" s="361"/>
      <c r="F246" s="371"/>
      <c r="G246" s="364">
        <v>0</v>
      </c>
      <c r="H246" s="366"/>
      <c r="I246" s="387"/>
      <c r="J246" s="366"/>
      <c r="K246" s="368"/>
      <c r="L246" s="368"/>
      <c r="M246" s="413"/>
      <c r="N246" s="368"/>
      <c r="O246" s="369"/>
      <c r="P246" s="366"/>
      <c r="Q246" s="368"/>
      <c r="R246" s="827">
        <f t="shared" si="38"/>
        <v>0</v>
      </c>
      <c r="S246" s="860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 t="shared" si="28"/>
        <v>0</v>
      </c>
      <c r="AD246" s="330"/>
      <c r="AE246" s="330"/>
      <c r="AF246" s="330"/>
      <c r="AG246" s="330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/>
      <c r="IU246" s="333"/>
    </row>
    <row r="247" spans="1:255" s="332" customFormat="1" ht="15" hidden="1" customHeight="1" x14ac:dyDescent="0.3">
      <c r="A247" s="773"/>
      <c r="B247" s="360" t="s">
        <v>152</v>
      </c>
      <c r="C247" s="362">
        <v>500545</v>
      </c>
      <c r="D247" s="362" t="s">
        <v>26</v>
      </c>
      <c r="E247" s="362"/>
      <c r="F247" s="412"/>
      <c r="G247" s="365">
        <v>-8.1854523159563541E-12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944">
        <f t="shared" si="38"/>
        <v>-8.1854523159563541E-12</v>
      </c>
      <c r="S247" s="860"/>
      <c r="T247" s="328"/>
      <c r="U247" s="329"/>
      <c r="V247" s="330"/>
      <c r="W247" s="330"/>
      <c r="X247" s="330"/>
      <c r="Y247" s="330"/>
      <c r="Z247" s="330"/>
      <c r="AA247" s="329"/>
      <c r="AB247" s="329"/>
      <c r="AC247" s="329">
        <f t="shared" si="28"/>
        <v>-8.1854523159563541E-12</v>
      </c>
      <c r="AD247" s="330"/>
      <c r="AE247" s="330"/>
      <c r="AF247" s="330"/>
      <c r="AG247" s="330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27"/>
      <c r="AW247" s="327"/>
      <c r="AX247" s="327"/>
      <c r="AY247" s="327"/>
      <c r="AZ247" s="327"/>
      <c r="BA247" s="327"/>
      <c r="BB247" s="327"/>
      <c r="BC247" s="327"/>
      <c r="BD247" s="327"/>
      <c r="BE247" s="327"/>
      <c r="BF247" s="327"/>
      <c r="IU247" s="333"/>
    </row>
    <row r="248" spans="1:255" s="332" customFormat="1" ht="15" hidden="1" customHeight="1" x14ac:dyDescent="0.3">
      <c r="A248" s="347"/>
      <c r="B248" s="337" t="s">
        <v>153</v>
      </c>
      <c r="C248" s="349">
        <v>500720</v>
      </c>
      <c r="D248" s="349" t="s">
        <v>26</v>
      </c>
      <c r="E248" s="349"/>
      <c r="F248" s="409"/>
      <c r="G248" s="345">
        <v>9.3132257461547852E-10</v>
      </c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827">
        <f t="shared" si="38"/>
        <v>9.3132257461547852E-10</v>
      </c>
      <c r="S248" s="860"/>
      <c r="T248" s="328"/>
      <c r="U248" s="329"/>
      <c r="V248" s="330"/>
      <c r="W248" s="330"/>
      <c r="X248" s="330"/>
      <c r="Y248" s="330"/>
      <c r="Z248" s="330"/>
      <c r="AA248" s="329"/>
      <c r="AB248" s="329"/>
      <c r="AC248" s="329">
        <f t="shared" si="28"/>
        <v>9.3132257461547852E-10</v>
      </c>
      <c r="AD248" s="330"/>
      <c r="AE248" s="330"/>
      <c r="AF248" s="330"/>
      <c r="AG248" s="330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27"/>
      <c r="AW248" s="327"/>
      <c r="AX248" s="327"/>
      <c r="AY248" s="327"/>
      <c r="AZ248" s="327"/>
      <c r="BA248" s="327"/>
      <c r="BB248" s="327"/>
      <c r="BC248" s="327"/>
      <c r="BD248" s="327"/>
      <c r="BE248" s="327"/>
      <c r="BF248" s="327"/>
      <c r="IU248" s="333"/>
    </row>
    <row r="249" spans="1:255" s="332" customFormat="1" ht="15" hidden="1" customHeight="1" x14ac:dyDescent="0.3">
      <c r="A249" s="347"/>
      <c r="B249" s="337" t="s">
        <v>154</v>
      </c>
      <c r="C249" s="349">
        <v>500552</v>
      </c>
      <c r="D249" s="349" t="s">
        <v>26</v>
      </c>
      <c r="E249" s="349"/>
      <c r="F249" s="409"/>
      <c r="G249" s="345">
        <v>0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9"/>
      <c r="R249" s="827">
        <f t="shared" si="38"/>
        <v>0</v>
      </c>
      <c r="S249" s="860"/>
      <c r="T249" s="328"/>
      <c r="U249" s="329"/>
      <c r="V249" s="330"/>
      <c r="W249" s="330"/>
      <c r="X249" s="330"/>
      <c r="Y249" s="330"/>
      <c r="Z249" s="330"/>
      <c r="AA249" s="329"/>
      <c r="AB249" s="329"/>
      <c r="AC249" s="329">
        <f t="shared" si="28"/>
        <v>0</v>
      </c>
      <c r="AD249" s="330"/>
      <c r="AE249" s="330"/>
      <c r="AF249" s="330"/>
      <c r="AG249" s="330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27"/>
      <c r="AW249" s="327"/>
      <c r="AX249" s="327"/>
      <c r="AY249" s="327"/>
      <c r="AZ249" s="327"/>
      <c r="BA249" s="327"/>
      <c r="BB249" s="327"/>
      <c r="BC249" s="327"/>
      <c r="BD249" s="327"/>
      <c r="BE249" s="327"/>
      <c r="BF249" s="327"/>
      <c r="IU249" s="333"/>
    </row>
    <row r="250" spans="1:255" s="332" customFormat="1" ht="15" hidden="1" customHeight="1" x14ac:dyDescent="0.3">
      <c r="A250" s="471"/>
      <c r="B250" s="472" t="s">
        <v>155</v>
      </c>
      <c r="C250" s="473">
        <v>500898</v>
      </c>
      <c r="D250" s="473"/>
      <c r="E250" s="474"/>
      <c r="F250" s="475"/>
      <c r="G250" s="344"/>
      <c r="H250" s="398"/>
      <c r="I250" s="828"/>
      <c r="J250" s="398"/>
      <c r="K250" s="398"/>
      <c r="L250" s="398"/>
      <c r="M250" s="398"/>
      <c r="N250" s="398"/>
      <c r="O250" s="398"/>
      <c r="P250" s="398"/>
      <c r="Q250" s="398"/>
      <c r="R250" s="827">
        <f t="shared" si="38"/>
        <v>0</v>
      </c>
      <c r="S250" s="860"/>
      <c r="T250" s="328"/>
      <c r="U250" s="329"/>
      <c r="V250" s="330"/>
      <c r="W250" s="330"/>
      <c r="X250" s="330"/>
      <c r="Y250" s="330"/>
      <c r="Z250" s="330"/>
      <c r="AA250" s="329"/>
      <c r="AB250" s="329"/>
      <c r="AC250" s="329">
        <f t="shared" ref="AC250:AC397" si="39">G250+H250+I250+J250-M250-O250-P250</f>
        <v>0</v>
      </c>
      <c r="AD250" s="330"/>
      <c r="AE250" s="330"/>
      <c r="AF250" s="330"/>
      <c r="AG250" s="330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27"/>
      <c r="AW250" s="327"/>
      <c r="AX250" s="327"/>
      <c r="AY250" s="327"/>
      <c r="AZ250" s="327"/>
      <c r="BA250" s="327"/>
      <c r="BB250" s="327"/>
      <c r="BC250" s="327"/>
      <c r="BD250" s="327"/>
      <c r="BE250" s="327"/>
      <c r="BF250" s="327"/>
      <c r="IU250" s="333"/>
    </row>
    <row r="251" spans="1:255" s="332" customFormat="1" ht="15" hidden="1" customHeight="1" x14ac:dyDescent="0.3">
      <c r="A251" s="476"/>
      <c r="B251" s="399" t="s">
        <v>156</v>
      </c>
      <c r="C251" s="399"/>
      <c r="D251" s="399"/>
      <c r="E251" s="399"/>
      <c r="F251" s="400"/>
      <c r="G251" s="477">
        <f t="shared" ref="G251:Q251" si="40">SUM(G243:G250)</f>
        <v>6.3737388700246811E-9</v>
      </c>
      <c r="H251" s="568">
        <f t="shared" si="40"/>
        <v>0</v>
      </c>
      <c r="I251" s="568">
        <f t="shared" si="40"/>
        <v>0</v>
      </c>
      <c r="J251" s="568">
        <f>SUM(J243:J250)</f>
        <v>0</v>
      </c>
      <c r="K251" s="568"/>
      <c r="L251" s="568"/>
      <c r="M251" s="568"/>
      <c r="N251" s="568"/>
      <c r="O251" s="568"/>
      <c r="P251" s="568">
        <f>SUM(P243:P250)</f>
        <v>0</v>
      </c>
      <c r="Q251" s="568">
        <f t="shared" si="40"/>
        <v>0</v>
      </c>
      <c r="R251" s="568">
        <f>SUM(R243:R250)</f>
        <v>6.3737388700246811E-9</v>
      </c>
      <c r="S251" s="860"/>
      <c r="T251" s="328"/>
      <c r="U251" s="329"/>
      <c r="V251" s="329"/>
      <c r="W251" s="329"/>
      <c r="X251" s="329"/>
      <c r="Y251" s="329"/>
      <c r="Z251" s="329"/>
      <c r="AA251" s="329"/>
      <c r="AB251" s="329"/>
      <c r="AC251" s="329">
        <f t="shared" si="39"/>
        <v>6.3737388700246811E-9</v>
      </c>
      <c r="AD251" s="330"/>
      <c r="AE251" s="330"/>
      <c r="AF251" s="330"/>
      <c r="AG251" s="330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27"/>
      <c r="AW251" s="327"/>
      <c r="AX251" s="327"/>
      <c r="AY251" s="327"/>
      <c r="AZ251" s="327"/>
      <c r="BA251" s="327"/>
      <c r="BB251" s="327"/>
      <c r="BC251" s="327"/>
      <c r="BD251" s="327"/>
      <c r="BE251" s="327"/>
      <c r="BF251" s="327"/>
      <c r="IU251" s="333"/>
    </row>
    <row r="252" spans="1:255" s="332" customFormat="1" ht="15" hidden="1" customHeight="1" x14ac:dyDescent="0.3">
      <c r="A252" s="323"/>
      <c r="B252" s="334"/>
      <c r="C252" s="324"/>
      <c r="D252" s="324"/>
      <c r="E252" s="324"/>
      <c r="F252" s="401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463"/>
      <c r="S252" s="860"/>
      <c r="T252" s="328"/>
      <c r="U252" s="329"/>
      <c r="V252" s="330"/>
      <c r="W252" s="330"/>
      <c r="X252" s="330"/>
      <c r="Y252" s="330"/>
      <c r="Z252" s="330"/>
      <c r="AA252" s="329"/>
      <c r="AB252" s="329"/>
      <c r="AC252" s="329">
        <f t="shared" si="39"/>
        <v>0</v>
      </c>
      <c r="AD252" s="330"/>
      <c r="AE252" s="330"/>
      <c r="AF252" s="330"/>
      <c r="AG252" s="330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27"/>
      <c r="AW252" s="327"/>
      <c r="AX252" s="327"/>
      <c r="AY252" s="327"/>
      <c r="AZ252" s="327"/>
      <c r="BA252" s="327"/>
      <c r="BB252" s="327"/>
      <c r="BC252" s="327"/>
      <c r="BD252" s="327"/>
      <c r="BE252" s="327"/>
      <c r="BF252" s="327"/>
      <c r="IU252" s="333"/>
    </row>
    <row r="253" spans="1:255" s="332" customFormat="1" ht="15" hidden="1" customHeight="1" x14ac:dyDescent="0.3">
      <c r="A253" s="323"/>
      <c r="B253" s="663" t="s">
        <v>157</v>
      </c>
      <c r="C253" s="664"/>
      <c r="D253" s="324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860"/>
      <c r="T253" s="328"/>
      <c r="U253" s="329"/>
      <c r="V253" s="330"/>
      <c r="W253" s="330"/>
      <c r="X253" s="330"/>
      <c r="Y253" s="330"/>
      <c r="Z253" s="330"/>
      <c r="AA253" s="329"/>
      <c r="AB253" s="329"/>
      <c r="AC253" s="329">
        <f t="shared" si="39"/>
        <v>0</v>
      </c>
      <c r="AD253" s="330"/>
      <c r="AE253" s="330"/>
      <c r="AF253" s="330"/>
      <c r="AG253" s="330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27"/>
      <c r="AW253" s="327"/>
      <c r="AX253" s="327"/>
      <c r="AY253" s="327"/>
      <c r="AZ253" s="327"/>
      <c r="BA253" s="327"/>
      <c r="BB253" s="327"/>
      <c r="BC253" s="327"/>
      <c r="BD253" s="327"/>
      <c r="BE253" s="327"/>
      <c r="BF253" s="327"/>
      <c r="IU253" s="333"/>
    </row>
    <row r="254" spans="1:255" s="332" customFormat="1" ht="15" hidden="1" customHeight="1" x14ac:dyDescent="0.3">
      <c r="A254" s="464"/>
      <c r="B254" s="391"/>
      <c r="C254" s="402"/>
      <c r="D254" s="402"/>
      <c r="E254" s="402"/>
      <c r="F254" s="403"/>
      <c r="G254" s="404"/>
      <c r="H254" s="404"/>
      <c r="I254" s="404"/>
      <c r="J254" s="404"/>
      <c r="K254" s="404"/>
      <c r="L254" s="404"/>
      <c r="M254" s="404"/>
      <c r="N254" s="404"/>
      <c r="O254" s="404"/>
      <c r="P254" s="404"/>
      <c r="Q254" s="326"/>
      <c r="R254" s="463"/>
      <c r="S254" s="860"/>
      <c r="T254" s="328"/>
      <c r="U254" s="329"/>
      <c r="V254" s="330"/>
      <c r="W254" s="330"/>
      <c r="X254" s="330"/>
      <c r="Y254" s="330"/>
      <c r="Z254" s="330"/>
      <c r="AA254" s="329"/>
      <c r="AB254" s="329"/>
      <c r="AC254" s="329">
        <f t="shared" si="39"/>
        <v>0</v>
      </c>
      <c r="AD254" s="330"/>
      <c r="AE254" s="330"/>
      <c r="AF254" s="330"/>
      <c r="AG254" s="330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27"/>
      <c r="AW254" s="327"/>
      <c r="AX254" s="327"/>
      <c r="AY254" s="327"/>
      <c r="AZ254" s="327"/>
      <c r="BA254" s="327"/>
      <c r="BB254" s="327"/>
      <c r="BC254" s="327"/>
      <c r="BD254" s="327"/>
      <c r="BE254" s="327"/>
      <c r="BF254" s="327"/>
      <c r="IU254" s="333"/>
    </row>
    <row r="255" spans="1:255" s="332" customFormat="1" ht="15" hidden="1" customHeight="1" x14ac:dyDescent="0.3">
      <c r="A255" s="359">
        <v>1</v>
      </c>
      <c r="B255" s="370" t="s">
        <v>158</v>
      </c>
      <c r="C255" s="427">
        <v>500662</v>
      </c>
      <c r="D255" s="428" t="s">
        <v>0</v>
      </c>
      <c r="E255" s="428"/>
      <c r="F255" s="429"/>
      <c r="G255" s="430">
        <v>4.1443854570388794E-8</v>
      </c>
      <c r="H255" s="366"/>
      <c r="I255" s="395"/>
      <c r="J255" s="413"/>
      <c r="K255" s="395"/>
      <c r="L255" s="395"/>
      <c r="M255" s="395"/>
      <c r="N255" s="395"/>
      <c r="O255" s="395"/>
      <c r="P255" s="413"/>
      <c r="Q255" s="369"/>
      <c r="R255" s="774">
        <f>G255+H255+J255+K255+I255-M255-O255-P255-Q255-N255</f>
        <v>4.1443854570388794E-8</v>
      </c>
      <c r="S255" s="860"/>
      <c r="T255" s="328"/>
      <c r="U255" s="329"/>
      <c r="V255" s="330"/>
      <c r="W255" s="330"/>
      <c r="X255" s="330"/>
      <c r="Y255" s="329"/>
      <c r="Z255" s="329"/>
      <c r="AA255" s="329"/>
      <c r="AB255" s="329"/>
      <c r="AC255" s="329">
        <f t="shared" si="39"/>
        <v>4.1443854570388794E-8</v>
      </c>
      <c r="AD255" s="330"/>
      <c r="AE255" s="330"/>
      <c r="AF255" s="330"/>
      <c r="AG255" s="330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27"/>
      <c r="AW255" s="327"/>
      <c r="AX255" s="327"/>
      <c r="AY255" s="357"/>
      <c r="AZ255" s="327"/>
      <c r="BA255" s="327"/>
      <c r="BB255" s="327"/>
      <c r="BC255" s="327"/>
      <c r="BD255" s="327"/>
      <c r="BE255" s="327"/>
      <c r="BF255" s="327"/>
      <c r="BH255" s="327"/>
      <c r="BI255" s="327"/>
      <c r="IU255" s="333"/>
    </row>
    <row r="256" spans="1:255" s="332" customFormat="1" ht="15" hidden="1" customHeight="1" x14ac:dyDescent="0.3">
      <c r="A256" s="772"/>
      <c r="B256" s="377" t="s">
        <v>159</v>
      </c>
      <c r="C256" s="362">
        <v>500687</v>
      </c>
      <c r="D256" s="362" t="s">
        <v>3</v>
      </c>
      <c r="E256" s="428"/>
      <c r="F256" s="429"/>
      <c r="G256" s="430">
        <v>-2.1001324057579041E-7</v>
      </c>
      <c r="H256" s="491"/>
      <c r="I256" s="366"/>
      <c r="J256" s="398"/>
      <c r="K256" s="398"/>
      <c r="L256" s="398"/>
      <c r="M256" s="398"/>
      <c r="N256" s="398"/>
      <c r="O256" s="398"/>
      <c r="P256" s="398"/>
      <c r="Q256" s="369"/>
      <c r="R256" s="774">
        <f t="shared" ref="R256:R258" si="41">G256+H256+J256+K256+I256-M256-O256-P256-Q256-N256</f>
        <v>-2.1001324057579041E-7</v>
      </c>
      <c r="S256" s="860"/>
      <c r="T256" s="328"/>
      <c r="U256" s="329"/>
      <c r="V256" s="330"/>
      <c r="W256" s="330"/>
      <c r="X256" s="330"/>
      <c r="Y256" s="329"/>
      <c r="Z256" s="329"/>
      <c r="AA256" s="329"/>
      <c r="AB256" s="329"/>
      <c r="AC256" s="329">
        <f t="shared" si="39"/>
        <v>-2.1001324057579041E-7</v>
      </c>
      <c r="AD256" s="330"/>
      <c r="AE256" s="330"/>
      <c r="AF256" s="330"/>
      <c r="AG256" s="330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27"/>
      <c r="AW256" s="327"/>
      <c r="AX256" s="327"/>
      <c r="AY256" s="357"/>
      <c r="AZ256" s="327"/>
      <c r="BA256" s="327"/>
      <c r="BB256" s="327"/>
      <c r="BC256" s="327"/>
      <c r="BD256" s="327"/>
      <c r="BE256" s="327"/>
      <c r="BF256" s="327"/>
      <c r="BH256" s="327"/>
      <c r="BI256" s="327"/>
      <c r="IU256" s="333"/>
    </row>
    <row r="257" spans="1:255" s="332" customFormat="1" ht="15" hidden="1" customHeight="1" x14ac:dyDescent="0.3">
      <c r="A257" s="772"/>
      <c r="B257" s="332" t="s">
        <v>160</v>
      </c>
      <c r="C257" s="483">
        <v>500528</v>
      </c>
      <c r="D257" s="362" t="s">
        <v>0</v>
      </c>
      <c r="E257" s="362"/>
      <c r="F257" s="412"/>
      <c r="G257" s="421">
        <v>-3.6675373848993331E-9</v>
      </c>
      <c r="H257" s="829"/>
      <c r="I257" s="398"/>
      <c r="J257" s="368"/>
      <c r="K257" s="368"/>
      <c r="L257" s="368"/>
      <c r="M257" s="368"/>
      <c r="N257" s="368"/>
      <c r="O257" s="368"/>
      <c r="P257" s="368"/>
      <c r="Q257" s="369"/>
      <c r="R257" s="774">
        <f t="shared" si="41"/>
        <v>-3.6675373848993331E-9</v>
      </c>
      <c r="S257" s="860"/>
      <c r="T257" s="328"/>
      <c r="U257" s="329"/>
      <c r="V257" s="330"/>
      <c r="W257" s="330"/>
      <c r="X257" s="330"/>
      <c r="Y257" s="330"/>
      <c r="Z257" s="330"/>
      <c r="AA257" s="329"/>
      <c r="AB257" s="329"/>
      <c r="AC257" s="329">
        <f t="shared" si="39"/>
        <v>-3.6675373848993331E-9</v>
      </c>
      <c r="AD257" s="330"/>
      <c r="AE257" s="330"/>
      <c r="AF257" s="330"/>
      <c r="AG257" s="330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27"/>
      <c r="AW257" s="327"/>
      <c r="AX257" s="327"/>
      <c r="AY257" s="327"/>
      <c r="AZ257" s="327"/>
      <c r="BA257" s="327"/>
      <c r="BB257" s="327"/>
      <c r="BC257" s="327"/>
      <c r="BD257" s="327"/>
      <c r="BE257" s="327"/>
      <c r="BF257" s="327"/>
      <c r="BH257" s="327"/>
      <c r="BI257" s="327"/>
      <c r="IU257" s="333"/>
    </row>
    <row r="258" spans="1:255" s="332" customFormat="1" ht="15" hidden="1" customHeight="1" x14ac:dyDescent="0.3">
      <c r="A258" s="480"/>
      <c r="B258" s="481" t="s">
        <v>161</v>
      </c>
      <c r="C258" s="482">
        <v>500920</v>
      </c>
      <c r="D258" s="483"/>
      <c r="E258" s="482"/>
      <c r="F258" s="484"/>
      <c r="G258" s="485"/>
      <c r="H258" s="491"/>
      <c r="I258" s="369"/>
      <c r="J258" s="369"/>
      <c r="K258" s="369"/>
      <c r="L258" s="369"/>
      <c r="M258" s="369"/>
      <c r="N258" s="369"/>
      <c r="O258" s="369"/>
      <c r="P258" s="369"/>
      <c r="Q258" s="395"/>
      <c r="R258" s="774">
        <f t="shared" si="41"/>
        <v>0</v>
      </c>
      <c r="S258" s="860"/>
      <c r="T258" s="328"/>
      <c r="U258" s="329"/>
      <c r="V258" s="330"/>
      <c r="W258" s="330"/>
      <c r="X258" s="330"/>
      <c r="Y258" s="330"/>
      <c r="Z258" s="329"/>
      <c r="AA258" s="329"/>
      <c r="AB258" s="329"/>
      <c r="AC258" s="329">
        <f t="shared" si="39"/>
        <v>0</v>
      </c>
      <c r="AD258" s="330"/>
      <c r="AE258" s="330"/>
      <c r="AF258" s="330"/>
      <c r="AG258" s="330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27"/>
      <c r="AW258" s="327"/>
      <c r="AX258" s="327"/>
      <c r="AY258" s="327"/>
      <c r="AZ258" s="327"/>
      <c r="BA258" s="327"/>
      <c r="BB258" s="327"/>
      <c r="BC258" s="327"/>
      <c r="BD258" s="327"/>
      <c r="BE258" s="327"/>
      <c r="BF258" s="327"/>
      <c r="BH258" s="327"/>
      <c r="BI258" s="327"/>
      <c r="IU258" s="333"/>
    </row>
    <row r="259" spans="1:255" s="332" customFormat="1" ht="15" hidden="1" customHeight="1" x14ac:dyDescent="0.3">
      <c r="A259" s="476"/>
      <c r="B259" s="399" t="s">
        <v>162</v>
      </c>
      <c r="C259" s="399"/>
      <c r="D259" s="399"/>
      <c r="E259" s="399"/>
      <c r="F259" s="486"/>
      <c r="G259" s="487">
        <f t="shared" ref="G259:R259" si="42">SUM(G255:G258)</f>
        <v>-1.7223692339030094E-7</v>
      </c>
      <c r="H259" s="830">
        <f t="shared" si="42"/>
        <v>0</v>
      </c>
      <c r="I259" s="830">
        <f t="shared" si="42"/>
        <v>0</v>
      </c>
      <c r="J259" s="830">
        <f t="shared" si="42"/>
        <v>0</v>
      </c>
      <c r="K259" s="830">
        <f t="shared" si="42"/>
        <v>0</v>
      </c>
      <c r="L259" s="830">
        <f t="shared" si="42"/>
        <v>0</v>
      </c>
      <c r="M259" s="830">
        <f t="shared" si="42"/>
        <v>0</v>
      </c>
      <c r="N259" s="830">
        <f t="shared" si="42"/>
        <v>0</v>
      </c>
      <c r="O259" s="830">
        <f t="shared" si="42"/>
        <v>0</v>
      </c>
      <c r="P259" s="830">
        <f t="shared" si="42"/>
        <v>0</v>
      </c>
      <c r="Q259" s="830">
        <f t="shared" si="42"/>
        <v>0</v>
      </c>
      <c r="R259" s="581">
        <f t="shared" si="42"/>
        <v>-1.7223692339030094E-7</v>
      </c>
      <c r="S259" s="860"/>
      <c r="T259" s="328"/>
      <c r="U259" s="329"/>
      <c r="V259" s="329"/>
      <c r="W259" s="329"/>
      <c r="X259" s="329"/>
      <c r="Y259" s="329"/>
      <c r="Z259" s="329"/>
      <c r="AA259" s="329"/>
      <c r="AB259" s="329"/>
      <c r="AC259" s="329">
        <f t="shared" si="39"/>
        <v>-1.7223692339030094E-7</v>
      </c>
      <c r="AD259" s="330"/>
      <c r="AE259" s="330"/>
      <c r="AF259" s="330"/>
      <c r="AG259" s="330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27"/>
      <c r="AW259" s="327"/>
      <c r="AX259" s="327"/>
      <c r="AY259" s="327"/>
      <c r="AZ259" s="327"/>
      <c r="BA259" s="327"/>
      <c r="BB259" s="327"/>
      <c r="BC259" s="327"/>
      <c r="BD259" s="327"/>
      <c r="BE259" s="327"/>
      <c r="BF259" s="327"/>
      <c r="BH259" s="327"/>
      <c r="BI259" s="327"/>
      <c r="IU259" s="333"/>
    </row>
    <row r="260" spans="1:255" s="332" customFormat="1" ht="15" hidden="1" customHeight="1" x14ac:dyDescent="0.3">
      <c r="A260" s="323"/>
      <c r="B260" s="334"/>
      <c r="C260" s="324"/>
      <c r="D260" s="324"/>
      <c r="E260" s="324"/>
      <c r="F260" s="401"/>
      <c r="G260" s="488"/>
      <c r="H260" s="489"/>
      <c r="I260" s="326"/>
      <c r="J260" s="326"/>
      <c r="K260" s="326"/>
      <c r="L260" s="326"/>
      <c r="M260" s="326"/>
      <c r="N260" s="326"/>
      <c r="O260" s="326"/>
      <c r="P260" s="326"/>
      <c r="Q260" s="326"/>
      <c r="R260" s="463"/>
      <c r="S260" s="860"/>
      <c r="T260" s="328"/>
      <c r="U260" s="329"/>
      <c r="V260" s="330"/>
      <c r="W260" s="330"/>
      <c r="X260" s="330"/>
      <c r="Y260" s="330"/>
      <c r="Z260" s="330"/>
      <c r="AA260" s="329"/>
      <c r="AB260" s="329"/>
      <c r="AC260" s="329">
        <f t="shared" si="39"/>
        <v>0</v>
      </c>
      <c r="AD260" s="330"/>
      <c r="AE260" s="330"/>
      <c r="AF260" s="330"/>
      <c r="AG260" s="330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27"/>
      <c r="AW260" s="327"/>
      <c r="AX260" s="327"/>
      <c r="AY260" s="327"/>
      <c r="AZ260" s="327"/>
      <c r="BA260" s="327"/>
      <c r="BB260" s="327"/>
      <c r="BC260" s="327"/>
      <c r="BD260" s="327"/>
      <c r="BE260" s="327"/>
      <c r="BF260" s="327"/>
      <c r="BH260" s="327"/>
      <c r="BI260" s="327"/>
      <c r="IU260" s="333"/>
    </row>
    <row r="261" spans="1:255" s="332" customFormat="1" ht="15" customHeight="1" x14ac:dyDescent="0.3">
      <c r="A261" s="323"/>
      <c r="B261" s="334"/>
      <c r="C261" s="324"/>
      <c r="D261" s="324"/>
      <c r="E261" s="324"/>
      <c r="F261" s="401"/>
      <c r="G261" s="488"/>
      <c r="H261" s="489"/>
      <c r="I261" s="326"/>
      <c r="J261" s="326"/>
      <c r="K261" s="326"/>
      <c r="L261" s="326"/>
      <c r="M261" s="326"/>
      <c r="N261" s="326"/>
      <c r="O261" s="326"/>
      <c r="P261" s="326"/>
      <c r="Q261" s="326"/>
      <c r="R261" s="463"/>
      <c r="S261" s="860"/>
      <c r="T261" s="328"/>
      <c r="U261" s="329"/>
      <c r="V261" s="330"/>
      <c r="W261" s="330"/>
      <c r="X261" s="330"/>
      <c r="Y261" s="330"/>
      <c r="Z261" s="330"/>
      <c r="AA261" s="329"/>
      <c r="AB261" s="329"/>
      <c r="AC261" s="329">
        <f t="shared" si="39"/>
        <v>0</v>
      </c>
      <c r="AD261" s="330"/>
      <c r="AE261" s="330"/>
      <c r="AF261" s="330"/>
      <c r="AG261" s="330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27"/>
      <c r="AW261" s="327"/>
      <c r="AX261" s="327"/>
      <c r="AY261" s="327"/>
      <c r="AZ261" s="327"/>
      <c r="BA261" s="327"/>
      <c r="BB261" s="327"/>
      <c r="BC261" s="327"/>
      <c r="BD261" s="327"/>
      <c r="BE261" s="327"/>
      <c r="BF261" s="327"/>
      <c r="BH261" s="327"/>
      <c r="BI261" s="327"/>
      <c r="IU261" s="333"/>
    </row>
    <row r="262" spans="1:255" s="334" customFormat="1" ht="15" customHeight="1" x14ac:dyDescent="0.3">
      <c r="A262" s="323"/>
      <c r="B262" s="1000" t="s">
        <v>163</v>
      </c>
      <c r="C262" s="1000"/>
      <c r="F262" s="335"/>
      <c r="G262" s="326"/>
      <c r="H262" s="326"/>
      <c r="I262" s="326"/>
      <c r="J262" s="326"/>
      <c r="K262" s="326"/>
      <c r="L262" s="326"/>
      <c r="M262" s="333"/>
      <c r="N262" s="326"/>
      <c r="O262" s="326"/>
      <c r="P262" s="326"/>
      <c r="Q262" s="326"/>
      <c r="R262" s="463"/>
      <c r="S262" s="860"/>
      <c r="T262" s="328"/>
      <c r="U262" s="329"/>
      <c r="V262" s="330"/>
      <c r="W262" s="330"/>
      <c r="X262" s="330"/>
      <c r="Y262" s="330"/>
      <c r="Z262" s="330"/>
      <c r="AA262" s="329"/>
      <c r="AB262" s="329"/>
      <c r="AC262" s="329">
        <f>G262+H262+I262+J262-M262-O262-P262</f>
        <v>0</v>
      </c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383"/>
      <c r="AZ262" s="383"/>
      <c r="BA262" s="383"/>
      <c r="BB262" s="383"/>
      <c r="BC262" s="383"/>
      <c r="BD262" s="383"/>
      <c r="BE262" s="383"/>
      <c r="BF262" s="383"/>
      <c r="BH262" s="383"/>
      <c r="BI262" s="383"/>
      <c r="IU262" s="326"/>
    </row>
    <row r="263" spans="1:255" s="334" customFormat="1" ht="15" hidden="1" customHeight="1" x14ac:dyDescent="0.3">
      <c r="A263" s="355"/>
      <c r="B263" s="337" t="s">
        <v>25</v>
      </c>
      <c r="C263" s="349">
        <v>500685</v>
      </c>
      <c r="D263" s="349" t="s">
        <v>26</v>
      </c>
      <c r="E263" s="349"/>
      <c r="F263" s="409"/>
      <c r="G263" s="345">
        <v>3.6789060686714947E-10</v>
      </c>
      <c r="H263" s="366"/>
      <c r="I263" s="366"/>
      <c r="J263" s="366"/>
      <c r="K263" s="366"/>
      <c r="L263" s="366"/>
      <c r="M263" s="365"/>
      <c r="N263" s="366"/>
      <c r="O263" s="366"/>
      <c r="P263" s="366"/>
      <c r="Q263" s="366"/>
      <c r="R263" s="562">
        <f>G263+H263+J263+K263+I263-M263-O263-P263-Q263-N263</f>
        <v>3.6789060686714947E-10</v>
      </c>
      <c r="S263" s="860"/>
      <c r="T263" s="328"/>
      <c r="U263" s="329" t="str">
        <f t="shared" si="31"/>
        <v>MYR</v>
      </c>
      <c r="V263" s="330"/>
      <c r="W263" s="330"/>
      <c r="X263" s="330"/>
      <c r="Y263" s="330"/>
      <c r="Z263" s="330"/>
      <c r="AA263" s="329"/>
      <c r="AB263" s="329"/>
      <c r="AC263" s="329">
        <f t="shared" si="39"/>
        <v>3.6789060686714947E-10</v>
      </c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H263" s="383"/>
      <c r="BI263" s="383"/>
      <c r="IU263" s="326"/>
    </row>
    <row r="264" spans="1:255" s="334" customFormat="1" ht="15" hidden="1" customHeight="1" x14ac:dyDescent="0.3">
      <c r="A264" s="355"/>
      <c r="B264" s="337" t="s">
        <v>27</v>
      </c>
      <c r="C264" s="349">
        <v>500548</v>
      </c>
      <c r="D264" s="349" t="s">
        <v>0</v>
      </c>
      <c r="E264" s="349"/>
      <c r="F264" s="409"/>
      <c r="G264" s="345">
        <v>8.440110832452774E-9</v>
      </c>
      <c r="H264" s="366"/>
      <c r="I264" s="366"/>
      <c r="J264" s="366"/>
      <c r="K264" s="366"/>
      <c r="L264" s="366"/>
      <c r="M264" s="365"/>
      <c r="N264" s="366"/>
      <c r="O264" s="366"/>
      <c r="P264" s="366"/>
      <c r="Q264" s="366"/>
      <c r="R264" s="562">
        <f t="shared" ref="R264:R271" si="43">G264+H264+J264+K264+I264-M264-O264-P264-Q264-N264</f>
        <v>8.440110832452774E-9</v>
      </c>
      <c r="S264" s="860"/>
      <c r="T264" s="328"/>
      <c r="U264" s="329" t="str">
        <f t="shared" si="31"/>
        <v>USD</v>
      </c>
      <c r="V264" s="330"/>
      <c r="W264" s="330"/>
      <c r="X264" s="330"/>
      <c r="Y264" s="330"/>
      <c r="Z264" s="330"/>
      <c r="AA264" s="329"/>
      <c r="AB264" s="329"/>
      <c r="AC264" s="329">
        <f t="shared" si="39"/>
        <v>8.440110832452774E-9</v>
      </c>
      <c r="AD264" s="330"/>
      <c r="AE264" s="330"/>
      <c r="AF264" s="330"/>
      <c r="AG264" s="330"/>
      <c r="AH264" s="331"/>
      <c r="AI264" s="331"/>
      <c r="AJ264" s="331"/>
      <c r="AK264" s="331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3"/>
      <c r="AW264" s="383"/>
      <c r="AX264" s="383"/>
      <c r="AY264" s="490"/>
      <c r="AZ264" s="383"/>
      <c r="BA264" s="383"/>
      <c r="BB264" s="383"/>
      <c r="BC264" s="383"/>
      <c r="BD264" s="383"/>
      <c r="BE264" s="383"/>
      <c r="BF264" s="383"/>
      <c r="BG264" s="384"/>
      <c r="BH264" s="383"/>
      <c r="BI264" s="383"/>
      <c r="IU264" s="326"/>
    </row>
    <row r="265" spans="1:255" s="334" customFormat="1" ht="15" hidden="1" customHeight="1" x14ac:dyDescent="0.3">
      <c r="A265" s="355"/>
      <c r="B265" s="337" t="s">
        <v>28</v>
      </c>
      <c r="C265" s="349">
        <v>500556</v>
      </c>
      <c r="D265" s="349" t="s">
        <v>0</v>
      </c>
      <c r="E265" s="349"/>
      <c r="F265" s="409"/>
      <c r="G265" s="345">
        <v>5.1455572247505188E-8</v>
      </c>
      <c r="H265" s="366"/>
      <c r="I265" s="366"/>
      <c r="J265" s="366"/>
      <c r="K265" s="366"/>
      <c r="L265" s="366"/>
      <c r="M265" s="365"/>
      <c r="N265" s="366"/>
      <c r="O265" s="366"/>
      <c r="P265" s="366"/>
      <c r="Q265" s="366"/>
      <c r="R265" s="562">
        <f t="shared" si="43"/>
        <v>5.1455572247505188E-8</v>
      </c>
      <c r="S265" s="860"/>
      <c r="T265" s="328"/>
      <c r="U265" s="329" t="str">
        <f t="shared" si="31"/>
        <v>USD</v>
      </c>
      <c r="V265" s="330"/>
      <c r="W265" s="330"/>
      <c r="X265" s="330"/>
      <c r="Y265" s="330"/>
      <c r="Z265" s="330"/>
      <c r="AA265" s="329"/>
      <c r="AB265" s="329"/>
      <c r="AC265" s="329">
        <f t="shared" si="39"/>
        <v>5.1455572247505188E-8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383"/>
      <c r="AZ265" s="383"/>
      <c r="BA265" s="383"/>
      <c r="BB265" s="383"/>
      <c r="BC265" s="383"/>
      <c r="BD265" s="383"/>
      <c r="BE265" s="383"/>
      <c r="BF265" s="383"/>
      <c r="BG265" s="384"/>
      <c r="BH265" s="383"/>
      <c r="BI265" s="383"/>
      <c r="IU265" s="326"/>
    </row>
    <row r="266" spans="1:255" s="334" customFormat="1" ht="15" hidden="1" customHeight="1" x14ac:dyDescent="0.3">
      <c r="A266" s="355"/>
      <c r="B266" s="337" t="s">
        <v>29</v>
      </c>
      <c r="C266" s="349">
        <v>500858</v>
      </c>
      <c r="D266" s="349" t="s">
        <v>0</v>
      </c>
      <c r="E266" s="349"/>
      <c r="F266" s="409"/>
      <c r="G266" s="345">
        <v>-1.364387571811676E-7</v>
      </c>
      <c r="H266" s="366"/>
      <c r="I266" s="366"/>
      <c r="J266" s="366"/>
      <c r="K266" s="366"/>
      <c r="L266" s="366"/>
      <c r="M266" s="365"/>
      <c r="N266" s="366"/>
      <c r="O266" s="366"/>
      <c r="P266" s="366"/>
      <c r="Q266" s="366"/>
      <c r="R266" s="562">
        <f t="shared" si="43"/>
        <v>-1.364387571811676E-7</v>
      </c>
      <c r="S266" s="860"/>
      <c r="T266" s="328"/>
      <c r="U266" s="329" t="str">
        <f t="shared" si="31"/>
        <v>USD</v>
      </c>
      <c r="V266" s="330"/>
      <c r="W266" s="330"/>
      <c r="X266" s="330"/>
      <c r="Y266" s="330"/>
      <c r="Z266" s="330"/>
      <c r="AA266" s="329"/>
      <c r="AB266" s="329"/>
      <c r="AC266" s="329">
        <f t="shared" si="39"/>
        <v>-1.364387571811676E-7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383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hidden="1" customHeight="1" x14ac:dyDescent="0.3">
      <c r="A267" s="355"/>
      <c r="B267" s="337" t="s">
        <v>30</v>
      </c>
      <c r="C267" s="349">
        <v>500731</v>
      </c>
      <c r="D267" s="349" t="s">
        <v>0</v>
      </c>
      <c r="E267" s="349"/>
      <c r="F267" s="409"/>
      <c r="G267" s="345">
        <v>-2.9999966409377521E-3</v>
      </c>
      <c r="H267" s="366"/>
      <c r="I267" s="366"/>
      <c r="J267" s="366"/>
      <c r="K267" s="366"/>
      <c r="L267" s="366"/>
      <c r="M267" s="365"/>
      <c r="N267" s="366"/>
      <c r="O267" s="366"/>
      <c r="P267" s="366"/>
      <c r="Q267" s="366"/>
      <c r="R267" s="562">
        <f t="shared" si="43"/>
        <v>-2.9999966409377521E-3</v>
      </c>
      <c r="S267" s="860"/>
      <c r="T267" s="328"/>
      <c r="U267" s="329" t="str">
        <f t="shared" si="31"/>
        <v>USD</v>
      </c>
      <c r="V267" s="330"/>
      <c r="W267" s="330"/>
      <c r="X267" s="330"/>
      <c r="Y267" s="330"/>
      <c r="Z267" s="330"/>
      <c r="AA267" s="329"/>
      <c r="AB267" s="329"/>
      <c r="AC267" s="329">
        <f t="shared" si="39"/>
        <v>-2.9999966409377521E-3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hidden="1" customHeight="1" x14ac:dyDescent="0.3">
      <c r="A268" s="355"/>
      <c r="B268" s="337" t="s">
        <v>31</v>
      </c>
      <c r="C268" s="349">
        <v>500815</v>
      </c>
      <c r="D268" s="349" t="s">
        <v>26</v>
      </c>
      <c r="E268" s="349"/>
      <c r="F268" s="409"/>
      <c r="G268" s="345">
        <v>1.280568540096283E-8</v>
      </c>
      <c r="H268" s="366"/>
      <c r="I268" s="366"/>
      <c r="J268" s="366"/>
      <c r="K268" s="366"/>
      <c r="L268" s="366"/>
      <c r="M268" s="365"/>
      <c r="N268" s="366"/>
      <c r="O268" s="366"/>
      <c r="P268" s="366"/>
      <c r="Q268" s="366"/>
      <c r="R268" s="562">
        <f t="shared" si="43"/>
        <v>1.280568540096283E-8</v>
      </c>
      <c r="S268" s="860"/>
      <c r="T268" s="328"/>
      <c r="U268" s="329" t="str">
        <f t="shared" ref="U268:U359" si="44">D268</f>
        <v>MYR</v>
      </c>
      <c r="V268" s="330"/>
      <c r="W268" s="330"/>
      <c r="X268" s="330"/>
      <c r="Y268" s="330"/>
      <c r="Z268" s="330"/>
      <c r="AA268" s="329"/>
      <c r="AB268" s="329"/>
      <c r="AC268" s="329">
        <f t="shared" si="39"/>
        <v>1.280568540096283E-8</v>
      </c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hidden="1" customHeight="1" x14ac:dyDescent="0.3">
      <c r="A269" s="355"/>
      <c r="B269" s="337" t="s">
        <v>32</v>
      </c>
      <c r="C269" s="349">
        <v>500813</v>
      </c>
      <c r="D269" s="349" t="s">
        <v>0</v>
      </c>
      <c r="E269" s="349"/>
      <c r="F269" s="409"/>
      <c r="G269" s="345">
        <v>-3.4749973565340042E-8</v>
      </c>
      <c r="H269" s="366"/>
      <c r="I269" s="366"/>
      <c r="J269" s="366"/>
      <c r="K269" s="366"/>
      <c r="L269" s="366"/>
      <c r="M269" s="365"/>
      <c r="N269" s="366"/>
      <c r="O269" s="366"/>
      <c r="P269" s="366"/>
      <c r="Q269" s="366"/>
      <c r="R269" s="562">
        <f t="shared" si="43"/>
        <v>-3.4749973565340042E-8</v>
      </c>
      <c r="S269" s="860"/>
      <c r="T269" s="328"/>
      <c r="U269" s="329" t="str">
        <f t="shared" si="44"/>
        <v>USD</v>
      </c>
      <c r="V269" s="330"/>
      <c r="W269" s="330"/>
      <c r="X269" s="330"/>
      <c r="Y269" s="330"/>
      <c r="Z269" s="330"/>
      <c r="AA269" s="329"/>
      <c r="AB269" s="329"/>
      <c r="AC269" s="329">
        <f t="shared" si="39"/>
        <v>-3.4749973565340042E-8</v>
      </c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490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hidden="1" customHeight="1" x14ac:dyDescent="0.3">
      <c r="A270" s="355"/>
      <c r="B270" s="337" t="s">
        <v>33</v>
      </c>
      <c r="C270" s="349">
        <v>500830</v>
      </c>
      <c r="D270" s="349" t="s">
        <v>0</v>
      </c>
      <c r="E270" s="349"/>
      <c r="F270" s="409"/>
      <c r="G270" s="345">
        <v>4.3655745685100555E-10</v>
      </c>
      <c r="H270" s="366"/>
      <c r="I270" s="366"/>
      <c r="J270" s="366"/>
      <c r="K270" s="366"/>
      <c r="L270" s="366"/>
      <c r="M270" s="365"/>
      <c r="N270" s="366"/>
      <c r="O270" s="366"/>
      <c r="P270" s="366"/>
      <c r="Q270" s="366"/>
      <c r="R270" s="562">
        <f t="shared" si="43"/>
        <v>4.3655745685100555E-10</v>
      </c>
      <c r="S270" s="860"/>
      <c r="T270" s="328"/>
      <c r="U270" s="329" t="str">
        <f t="shared" si="44"/>
        <v>USD</v>
      </c>
      <c r="V270" s="330"/>
      <c r="W270" s="330"/>
      <c r="X270" s="330"/>
      <c r="Y270" s="330"/>
      <c r="Z270" s="330"/>
      <c r="AA270" s="329"/>
      <c r="AB270" s="329"/>
      <c r="AC270" s="329">
        <f t="shared" si="39"/>
        <v>4.3655745685100555E-10</v>
      </c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490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hidden="1" customHeight="1" x14ac:dyDescent="0.3">
      <c r="A271" s="355"/>
      <c r="B271" s="337" t="s">
        <v>34</v>
      </c>
      <c r="C271" s="349">
        <v>500908</v>
      </c>
      <c r="D271" s="349" t="s">
        <v>1</v>
      </c>
      <c r="E271" s="349"/>
      <c r="F271" s="409"/>
      <c r="G271" s="345">
        <v>3.9581209421157837E-9</v>
      </c>
      <c r="H271" s="366"/>
      <c r="I271" s="366"/>
      <c r="J271" s="366"/>
      <c r="K271" s="366"/>
      <c r="L271" s="366"/>
      <c r="M271" s="365"/>
      <c r="N271" s="366"/>
      <c r="O271" s="366"/>
      <c r="P271" s="366"/>
      <c r="Q271" s="366"/>
      <c r="R271" s="562">
        <f t="shared" si="43"/>
        <v>3.9581209421157837E-9</v>
      </c>
      <c r="S271" s="860"/>
      <c r="T271" s="328"/>
      <c r="U271" s="329" t="str">
        <f t="shared" si="44"/>
        <v>EUR</v>
      </c>
      <c r="V271" s="330"/>
      <c r="W271" s="330"/>
      <c r="X271" s="330"/>
      <c r="Y271" s="330"/>
      <c r="Z271" s="330"/>
      <c r="AA271" s="329"/>
      <c r="AB271" s="329"/>
      <c r="AC271" s="329">
        <f t="shared" si="39"/>
        <v>3.9581209421157837E-9</v>
      </c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customHeight="1" x14ac:dyDescent="0.3">
      <c r="A272" s="385">
        <v>1</v>
      </c>
      <c r="B272" s="396" t="s">
        <v>164</v>
      </c>
      <c r="C272" s="375">
        <v>501010</v>
      </c>
      <c r="D272" s="375" t="s">
        <v>0</v>
      </c>
      <c r="E272" s="375"/>
      <c r="F272" s="397"/>
      <c r="G272" s="416">
        <v>4661435.5993250087</v>
      </c>
      <c r="H272" s="491"/>
      <c r="I272" s="366"/>
      <c r="J272" s="366">
        <f>18520132.23+42943.14</f>
        <v>18563075.370000001</v>
      </c>
      <c r="K272" s="366"/>
      <c r="L272" s="366"/>
      <c r="M272" s="365">
        <v>4676297.3099999996</v>
      </c>
      <c r="N272" s="366"/>
      <c r="O272" s="366"/>
      <c r="P272" s="366">
        <f>2499329.58+16048884.03+0.05</f>
        <v>18548213.66</v>
      </c>
      <c r="Q272" s="366"/>
      <c r="R272" s="562">
        <f t="shared" ref="R272:R280" si="45">G272+H272+J272+K272+I272-M272-O272-P272-Q272-N272</f>
        <v>-6.7498907446861267E-4</v>
      </c>
      <c r="S272" s="931">
        <f t="shared" ref="S272:S280" si="46">R272-V272</f>
        <v>-6.7498907446861267E-4</v>
      </c>
      <c r="T272" s="492">
        <v>0</v>
      </c>
      <c r="U272" s="329" t="str">
        <f t="shared" si="44"/>
        <v>USD</v>
      </c>
      <c r="V272" s="329">
        <f t="shared" ref="V272:V277" si="47">T272*$V$1</f>
        <v>0</v>
      </c>
      <c r="W272" s="330"/>
      <c r="X272" s="330"/>
      <c r="Y272" s="330"/>
      <c r="Z272" s="330"/>
      <c r="AA272" s="329"/>
      <c r="AB272" s="619">
        <f>H272+I272-M272-O272</f>
        <v>-4676297.3099999996</v>
      </c>
      <c r="AC272" s="329">
        <f>G272+H272+I272+J272-M272-O272-P272</f>
        <v>-6.7498907446861267E-4</v>
      </c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customHeight="1" x14ac:dyDescent="0.3">
      <c r="A273" s="385">
        <v>2</v>
      </c>
      <c r="B273" s="396" t="s">
        <v>1415</v>
      </c>
      <c r="C273" s="375">
        <v>501190</v>
      </c>
      <c r="D273" s="375" t="s">
        <v>0</v>
      </c>
      <c r="E273" s="375"/>
      <c r="F273" s="397"/>
      <c r="G273" s="369">
        <v>25882192.209999993</v>
      </c>
      <c r="H273" s="491"/>
      <c r="I273" s="366"/>
      <c r="J273" s="366">
        <f>21796.81+89.92</f>
        <v>21886.73</v>
      </c>
      <c r="K273" s="366"/>
      <c r="L273" s="366"/>
      <c r="M273" s="365">
        <v>336091.57</v>
      </c>
      <c r="N273" s="366"/>
      <c r="O273" s="366"/>
      <c r="P273" s="366"/>
      <c r="Q273" s="366"/>
      <c r="R273" s="562">
        <f t="shared" si="45"/>
        <v>25567987.369999994</v>
      </c>
      <c r="S273" s="931">
        <f t="shared" si="46"/>
        <v>1.9999928772449493E-3</v>
      </c>
      <c r="T273" s="492">
        <v>6265128</v>
      </c>
      <c r="U273" s="329" t="str">
        <f t="shared" si="44"/>
        <v>USD</v>
      </c>
      <c r="V273" s="329">
        <f t="shared" si="47"/>
        <v>25567987.368000001</v>
      </c>
      <c r="W273" s="330"/>
      <c r="X273" s="330"/>
      <c r="Y273" s="330"/>
      <c r="Z273" s="330"/>
      <c r="AA273" s="329"/>
      <c r="AB273" s="619"/>
      <c r="AC273" s="329"/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customHeight="1" x14ac:dyDescent="0.3">
      <c r="A274" s="385">
        <v>3</v>
      </c>
      <c r="B274" s="396" t="s">
        <v>1571</v>
      </c>
      <c r="C274" s="374">
        <v>501298</v>
      </c>
      <c r="D274" s="375" t="s">
        <v>0</v>
      </c>
      <c r="E274" s="393"/>
      <c r="F274" s="394"/>
      <c r="G274" s="395">
        <v>14967167.85</v>
      </c>
      <c r="H274" s="440">
        <v>1388697.22</v>
      </c>
      <c r="I274" s="366">
        <v>6.76</v>
      </c>
      <c r="J274" s="368">
        <f>15256.95+45.05</f>
        <v>15302</v>
      </c>
      <c r="K274" s="368"/>
      <c r="L274" s="368"/>
      <c r="M274" s="381"/>
      <c r="N274" s="368"/>
      <c r="O274" s="369"/>
      <c r="P274" s="366"/>
      <c r="Q274" s="368"/>
      <c r="R274" s="562">
        <f t="shared" si="45"/>
        <v>16371173.83</v>
      </c>
      <c r="S274" s="931">
        <f t="shared" si="46"/>
        <v>2.1999888122081757E-4</v>
      </c>
      <c r="T274" s="492">
        <v>4011559.38</v>
      </c>
      <c r="U274" s="329" t="str">
        <f t="shared" si="44"/>
        <v>USD</v>
      </c>
      <c r="V274" s="329">
        <f t="shared" si="47"/>
        <v>16371173.829780001</v>
      </c>
      <c r="W274" s="330"/>
      <c r="X274" s="330"/>
      <c r="Y274" s="330"/>
      <c r="Z274" s="330"/>
      <c r="AA274" s="329"/>
      <c r="AB274" s="619"/>
      <c r="AC274" s="329"/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85">
        <v>4</v>
      </c>
      <c r="B275" s="396" t="s">
        <v>1648</v>
      </c>
      <c r="C275" s="374">
        <v>501349</v>
      </c>
      <c r="D275" s="375" t="s">
        <v>0</v>
      </c>
      <c r="E275" s="393"/>
      <c r="F275" s="394"/>
      <c r="G275" s="395">
        <v>2773861.24</v>
      </c>
      <c r="H275" s="962">
        <v>2706631.31</v>
      </c>
      <c r="I275" s="366"/>
      <c r="J275" s="368">
        <f>3264.82+9.11+0.02</f>
        <v>3273.9500000000003</v>
      </c>
      <c r="K275" s="368"/>
      <c r="L275" s="368"/>
      <c r="M275" s="381"/>
      <c r="N275" s="368"/>
      <c r="O275" s="369"/>
      <c r="P275" s="366"/>
      <c r="Q275" s="368"/>
      <c r="R275" s="562">
        <f t="shared" si="45"/>
        <v>5483766.5000000009</v>
      </c>
      <c r="S275" s="931">
        <f t="shared" si="46"/>
        <v>3.330000676214695E-3</v>
      </c>
      <c r="T275" s="492">
        <v>1343731.0699999998</v>
      </c>
      <c r="U275" s="329" t="str">
        <f t="shared" si="44"/>
        <v>USD</v>
      </c>
      <c r="V275" s="329">
        <f t="shared" si="47"/>
        <v>5483766.4966700003</v>
      </c>
      <c r="W275" s="330"/>
      <c r="X275" s="330"/>
      <c r="Y275" s="330"/>
      <c r="Z275" s="330"/>
      <c r="AA275" s="329"/>
      <c r="AB275" s="619"/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385">
        <v>5</v>
      </c>
      <c r="B276" s="391" t="s">
        <v>1418</v>
      </c>
      <c r="C276" s="374">
        <v>501178</v>
      </c>
      <c r="D276" s="375" t="s">
        <v>0</v>
      </c>
      <c r="E276" s="393"/>
      <c r="F276" s="394"/>
      <c r="G276" s="395">
        <v>9058916.6299999952</v>
      </c>
      <c r="H276" s="369"/>
      <c r="I276" s="366"/>
      <c r="J276" s="368">
        <v>8143.74</v>
      </c>
      <c r="K276" s="368"/>
      <c r="L276" s="368"/>
      <c r="M276" s="365">
        <v>205172.09</v>
      </c>
      <c r="N276" s="368"/>
      <c r="O276" s="369"/>
      <c r="P276" s="366">
        <v>91.7</v>
      </c>
      <c r="Q276" s="368"/>
      <c r="R276" s="562">
        <f t="shared" si="45"/>
        <v>8861796.5799999963</v>
      </c>
      <c r="S276" s="867">
        <f t="shared" si="46"/>
        <v>4.0599983185529709E-3</v>
      </c>
      <c r="T276" s="492">
        <v>2171476.7399999993</v>
      </c>
      <c r="U276" s="329" t="str">
        <f t="shared" si="44"/>
        <v>USD</v>
      </c>
      <c r="V276" s="329">
        <f t="shared" si="47"/>
        <v>8861796.575939998</v>
      </c>
      <c r="W276" s="330"/>
      <c r="X276" s="330"/>
      <c r="Y276" s="330"/>
      <c r="Z276" s="330"/>
      <c r="AA276" s="329"/>
      <c r="AB276" s="619"/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385">
        <v>6</v>
      </c>
      <c r="B277" s="396" t="s">
        <v>1273</v>
      </c>
      <c r="C277" s="375">
        <v>501096</v>
      </c>
      <c r="D277" s="375" t="s">
        <v>0</v>
      </c>
      <c r="E277" s="375"/>
      <c r="F277" s="397"/>
      <c r="G277" s="416">
        <v>20082055.050000001</v>
      </c>
      <c r="H277" s="491"/>
      <c r="I277" s="366"/>
      <c r="J277" s="366">
        <f>16717.93+120.81</f>
        <v>16838.740000000002</v>
      </c>
      <c r="K277" s="366"/>
      <c r="L277" s="366"/>
      <c r="M277" s="365">
        <v>250158.86</v>
      </c>
      <c r="N277" s="366"/>
      <c r="O277" s="366"/>
      <c r="P277" s="366"/>
      <c r="Q277" s="366"/>
      <c r="R277" s="562">
        <f t="shared" si="45"/>
        <v>19848734.93</v>
      </c>
      <c r="S277" s="867">
        <f t="shared" si="46"/>
        <v>1.6699992120265961E-3</v>
      </c>
      <c r="T277" s="492">
        <v>4863693.93</v>
      </c>
      <c r="U277" s="329" t="str">
        <f t="shared" si="44"/>
        <v>USD</v>
      </c>
      <c r="V277" s="329">
        <f t="shared" si="47"/>
        <v>19848734.92833</v>
      </c>
      <c r="W277" s="330"/>
      <c r="X277" s="330"/>
      <c r="Y277" s="330"/>
      <c r="Z277" s="330"/>
      <c r="AA277" s="329"/>
      <c r="AB277" s="419">
        <f>H277+I277-M277-O277</f>
        <v>-250158.86</v>
      </c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hidden="1" customHeight="1" x14ac:dyDescent="0.3">
      <c r="A278" s="385">
        <v>3</v>
      </c>
      <c r="B278" s="396" t="s">
        <v>165</v>
      </c>
      <c r="C278" s="375">
        <v>501016</v>
      </c>
      <c r="D278" s="375" t="s">
        <v>4</v>
      </c>
      <c r="E278" s="375"/>
      <c r="F278" s="397"/>
      <c r="G278" s="416">
        <v>1.8900185823440552E-3</v>
      </c>
      <c r="H278" s="491"/>
      <c r="I278" s="366"/>
      <c r="J278" s="366"/>
      <c r="K278" s="366"/>
      <c r="L278" s="366"/>
      <c r="M278" s="365"/>
      <c r="N278" s="366"/>
      <c r="O278" s="366"/>
      <c r="P278" s="366"/>
      <c r="Q278" s="366"/>
      <c r="R278" s="562">
        <f t="shared" si="45"/>
        <v>1.8900185823440552E-3</v>
      </c>
      <c r="S278" s="861">
        <f t="shared" si="46"/>
        <v>1.8900185823440552E-3</v>
      </c>
      <c r="T278" s="328"/>
      <c r="U278" s="329" t="str">
        <f t="shared" si="44"/>
        <v>AUD</v>
      </c>
      <c r="V278" s="494">
        <f>T278*X2</f>
        <v>0</v>
      </c>
      <c r="W278" s="330"/>
      <c r="X278" s="330"/>
      <c r="Y278" s="330"/>
      <c r="Z278" s="330"/>
      <c r="AA278" s="329"/>
      <c r="AB278" s="419">
        <f>H278+I278-M278-O278</f>
        <v>0</v>
      </c>
      <c r="AC278" s="329">
        <f t="shared" si="39"/>
        <v>1.8900185823440552E-3</v>
      </c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490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hidden="1" customHeight="1" x14ac:dyDescent="0.3">
      <c r="A279" s="385">
        <v>5</v>
      </c>
      <c r="B279" s="396" t="s">
        <v>166</v>
      </c>
      <c r="C279" s="375">
        <v>501017</v>
      </c>
      <c r="D279" s="375" t="s">
        <v>0</v>
      </c>
      <c r="E279" s="375"/>
      <c r="F279" s="397"/>
      <c r="G279" s="416">
        <v>3.4998077899217606E-4</v>
      </c>
      <c r="H279" s="491"/>
      <c r="I279" s="366"/>
      <c r="J279" s="366"/>
      <c r="K279" s="366"/>
      <c r="L279" s="366"/>
      <c r="M279" s="365"/>
      <c r="N279" s="366"/>
      <c r="O279" s="366"/>
      <c r="P279" s="366"/>
      <c r="Q279" s="366"/>
      <c r="R279" s="562">
        <f t="shared" si="45"/>
        <v>3.4998077899217606E-4</v>
      </c>
      <c r="S279" s="862">
        <f t="shared" si="46"/>
        <v>3.4998077899217606E-4</v>
      </c>
      <c r="T279" s="328"/>
      <c r="U279" s="329" t="str">
        <f t="shared" si="44"/>
        <v>USD</v>
      </c>
      <c r="V279" s="329">
        <f>T279*$V$1</f>
        <v>0</v>
      </c>
      <c r="W279" s="330"/>
      <c r="X279" s="330"/>
      <c r="Y279" s="330"/>
      <c r="Z279" s="330"/>
      <c r="AA279" s="329"/>
      <c r="AB279" s="619">
        <f t="shared" ref="AB279:AB280" si="48">H279+I279-M279-O279</f>
        <v>0</v>
      </c>
      <c r="AC279" s="329">
        <f t="shared" si="39"/>
        <v>3.4998077899217606E-4</v>
      </c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3">
      <c r="A280" s="385">
        <v>7</v>
      </c>
      <c r="B280" s="396" t="s">
        <v>75</v>
      </c>
      <c r="C280" s="375">
        <v>501049</v>
      </c>
      <c r="D280" s="375" t="s">
        <v>0</v>
      </c>
      <c r="E280" s="324"/>
      <c r="F280" s="495"/>
      <c r="G280" s="416">
        <v>42356363.815999992</v>
      </c>
      <c r="H280" s="491"/>
      <c r="I280" s="366"/>
      <c r="J280" s="366">
        <v>38187.4</v>
      </c>
      <c r="K280" s="366"/>
      <c r="L280" s="366"/>
      <c r="M280" s="365">
        <v>523633.12</v>
      </c>
      <c r="N280" s="366"/>
      <c r="O280" s="366"/>
      <c r="P280" s="366">
        <v>741.63</v>
      </c>
      <c r="Q280" s="366"/>
      <c r="R280" s="562">
        <f t="shared" si="45"/>
        <v>41870176.465999991</v>
      </c>
      <c r="S280" s="931">
        <f t="shared" si="46"/>
        <v>2.4999901652336121E-3</v>
      </c>
      <c r="T280" s="328">
        <v>10259783.5</v>
      </c>
      <c r="U280" s="329" t="str">
        <f t="shared" si="44"/>
        <v>USD</v>
      </c>
      <c r="V280" s="329">
        <f>T280*$V$1</f>
        <v>41870176.463500001</v>
      </c>
      <c r="W280" s="330"/>
      <c r="X280" s="330"/>
      <c r="Y280" s="330"/>
      <c r="Z280" s="330"/>
      <c r="AA280" s="329"/>
      <c r="AB280" s="419">
        <f t="shared" si="48"/>
        <v>-523633.12</v>
      </c>
      <c r="AC280" s="329">
        <f t="shared" si="39"/>
        <v>41870176.465999991</v>
      </c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538" customFormat="1" ht="15" customHeight="1" thickBot="1" x14ac:dyDescent="0.35">
      <c r="A281" s="668"/>
      <c r="H281" s="831"/>
      <c r="I281" s="831"/>
      <c r="J281" s="831"/>
      <c r="K281" s="831"/>
      <c r="L281" s="831"/>
      <c r="N281" s="831"/>
      <c r="O281" s="831"/>
      <c r="P281" s="831"/>
      <c r="Q281" s="831"/>
      <c r="R281" s="832"/>
      <c r="S281" s="868"/>
      <c r="T281" s="328"/>
      <c r="U281" s="329"/>
      <c r="V281" s="330"/>
      <c r="W281" s="330"/>
      <c r="X281" s="330"/>
      <c r="Y281" s="330"/>
      <c r="Z281" s="330"/>
      <c r="AA281" s="330"/>
      <c r="AB281" s="330"/>
      <c r="AC281" s="329">
        <f t="shared" si="39"/>
        <v>0</v>
      </c>
      <c r="AD281" s="330"/>
      <c r="AE281" s="330"/>
      <c r="AF281" s="330"/>
      <c r="AG281" s="330"/>
    </row>
    <row r="282" spans="1:255" s="334" customFormat="1" ht="15" customHeight="1" thickBot="1" x14ac:dyDescent="0.35">
      <c r="A282" s="602"/>
      <c r="B282" s="1001" t="s">
        <v>167</v>
      </c>
      <c r="C282" s="1002"/>
      <c r="D282" s="1003"/>
      <c r="E282" s="603"/>
      <c r="F282" s="604"/>
      <c r="G282" s="615">
        <f t="shared" ref="G282:Q282" si="49">SUM(G272:G280)</f>
        <v>119781992.39756501</v>
      </c>
      <c r="H282" s="615">
        <f>SUM(H272:H280)</f>
        <v>4095328.5300000003</v>
      </c>
      <c r="I282" s="615">
        <f t="shared" si="49"/>
        <v>6.76</v>
      </c>
      <c r="J282" s="615">
        <f t="shared" si="49"/>
        <v>18666707.929999996</v>
      </c>
      <c r="K282" s="615">
        <f t="shared" si="49"/>
        <v>0</v>
      </c>
      <c r="L282" s="615">
        <f t="shared" si="49"/>
        <v>0</v>
      </c>
      <c r="M282" s="615">
        <f t="shared" si="49"/>
        <v>5991352.9500000002</v>
      </c>
      <c r="N282" s="615">
        <f t="shared" si="49"/>
        <v>0</v>
      </c>
      <c r="O282" s="615">
        <f t="shared" si="49"/>
        <v>0</v>
      </c>
      <c r="P282" s="615">
        <f t="shared" si="49"/>
        <v>18549046.989999998</v>
      </c>
      <c r="Q282" s="615">
        <f t="shared" si="49"/>
        <v>0</v>
      </c>
      <c r="R282" s="615">
        <f>SUM(R272:R280)</f>
        <v>118003635.67756499</v>
      </c>
      <c r="S282" s="860"/>
      <c r="T282" s="328"/>
      <c r="U282" s="329"/>
      <c r="V282" s="330"/>
      <c r="W282" s="329"/>
      <c r="X282" s="330"/>
      <c r="Y282" s="330"/>
      <c r="Z282" s="330"/>
      <c r="AA282" s="329"/>
      <c r="AB282" s="329"/>
      <c r="AC282" s="329">
        <f t="shared" si="39"/>
        <v>118003635.67756502</v>
      </c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490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3">
      <c r="A283" s="323"/>
      <c r="C283" s="324"/>
      <c r="D283" s="324"/>
      <c r="E283" s="324"/>
      <c r="F283" s="401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463"/>
      <c r="S283" s="860"/>
      <c r="T283" s="328"/>
      <c r="U283" s="329"/>
      <c r="V283" s="330"/>
      <c r="W283" s="329"/>
      <c r="X283" s="330"/>
      <c r="Y283" s="330"/>
      <c r="Z283" s="330"/>
      <c r="AA283" s="329"/>
      <c r="AB283" s="329"/>
      <c r="AC283" s="329">
        <f t="shared" si="39"/>
        <v>0</v>
      </c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490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3">
      <c r="A284" s="323"/>
      <c r="B284" s="1004" t="s">
        <v>168</v>
      </c>
      <c r="C284" s="1004"/>
      <c r="D284" s="324"/>
      <c r="E284" s="324"/>
      <c r="F284" s="401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463"/>
      <c r="S284" s="860"/>
      <c r="T284" s="328"/>
      <c r="U284" s="329"/>
      <c r="V284" s="330"/>
      <c r="W284" s="330"/>
      <c r="X284" s="330"/>
      <c r="Y284" s="330"/>
      <c r="Z284" s="330"/>
      <c r="AA284" s="329"/>
      <c r="AB284" s="329"/>
      <c r="AC284" s="329">
        <f t="shared" si="39"/>
        <v>0</v>
      </c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566">
        <v>1</v>
      </c>
      <c r="B285" s="396" t="s">
        <v>1654</v>
      </c>
      <c r="C285" s="375">
        <v>501355</v>
      </c>
      <c r="D285" s="375" t="s">
        <v>26</v>
      </c>
      <c r="E285" s="375"/>
      <c r="F285" s="397"/>
      <c r="G285" s="366">
        <v>0</v>
      </c>
      <c r="H285" s="366">
        <v>18800000</v>
      </c>
      <c r="I285" s="366"/>
      <c r="J285" s="366"/>
      <c r="K285" s="366"/>
      <c r="L285" s="366"/>
      <c r="M285" s="366"/>
      <c r="N285" s="366"/>
      <c r="O285" s="366"/>
      <c r="P285" s="366"/>
      <c r="Q285" s="366"/>
      <c r="R285" s="562">
        <f t="shared" ref="R285:R288" si="50">G285+H285+J285+K285+I285-M285-O285-P285-Q285-N285</f>
        <v>18800000</v>
      </c>
      <c r="S285" s="862">
        <f t="shared" ref="S285:S286" si="51">R285-V285</f>
        <v>0</v>
      </c>
      <c r="T285" s="328">
        <v>18800000</v>
      </c>
      <c r="U285" s="329" t="str">
        <f t="shared" si="44"/>
        <v>MYR</v>
      </c>
      <c r="V285" s="329">
        <f t="shared" ref="V285:V288" si="52">T285</f>
        <v>18800000</v>
      </c>
      <c r="W285" s="330"/>
      <c r="X285" s="330"/>
      <c r="Y285" s="330"/>
      <c r="Z285" s="330"/>
      <c r="AA285" s="329"/>
      <c r="AB285" s="329"/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customHeight="1" x14ac:dyDescent="0.3">
      <c r="A286" s="375">
        <v>2</v>
      </c>
      <c r="B286" s="396" t="s">
        <v>1444</v>
      </c>
      <c r="C286" s="375">
        <v>501180</v>
      </c>
      <c r="D286" s="392" t="s">
        <v>26</v>
      </c>
      <c r="E286" s="324"/>
      <c r="F286" s="444"/>
      <c r="G286" s="445">
        <v>3669478.7900000005</v>
      </c>
      <c r="H286" s="439"/>
      <c r="I286" s="413"/>
      <c r="J286" s="413"/>
      <c r="K286" s="413"/>
      <c r="L286" s="413"/>
      <c r="M286" s="413">
        <v>80865.52</v>
      </c>
      <c r="N286" s="413"/>
      <c r="O286" s="413"/>
      <c r="P286" s="413"/>
      <c r="Q286" s="413"/>
      <c r="R286" s="822">
        <f t="shared" si="50"/>
        <v>3588613.2700000005</v>
      </c>
      <c r="S286" s="862">
        <f t="shared" si="51"/>
        <v>0</v>
      </c>
      <c r="T286" s="328">
        <v>3588613.2700000005</v>
      </c>
      <c r="U286" s="329" t="str">
        <f t="shared" si="44"/>
        <v>MYR</v>
      </c>
      <c r="V286" s="329">
        <f t="shared" si="52"/>
        <v>3588613.2700000005</v>
      </c>
      <c r="W286" s="330"/>
      <c r="X286" s="330"/>
      <c r="Y286" s="330"/>
      <c r="Z286" s="330"/>
      <c r="AA286" s="329"/>
      <c r="AB286" s="329"/>
      <c r="AC286" s="329"/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customHeight="1" x14ac:dyDescent="0.3">
      <c r="A287" s="375">
        <v>3</v>
      </c>
      <c r="B287" s="396" t="s">
        <v>1582</v>
      </c>
      <c r="C287" s="375">
        <v>501173</v>
      </c>
      <c r="D287" s="392" t="s">
        <v>26</v>
      </c>
      <c r="E287" s="324"/>
      <c r="F287" s="397"/>
      <c r="G287" s="416">
        <v>987484.65999999992</v>
      </c>
      <c r="H287" s="491"/>
      <c r="I287" s="366"/>
      <c r="J287" s="366"/>
      <c r="K287" s="366"/>
      <c r="L287" s="366"/>
      <c r="M287" s="366">
        <v>23422.77</v>
      </c>
      <c r="N287" s="366"/>
      <c r="O287" s="366"/>
      <c r="P287" s="366"/>
      <c r="Q287" s="366"/>
      <c r="R287" s="562">
        <f t="shared" si="50"/>
        <v>964061.8899999999</v>
      </c>
      <c r="S287" s="862">
        <f t="shared" ref="S287:S289" si="53">R287-V287</f>
        <v>0</v>
      </c>
      <c r="T287" s="328">
        <v>964061.8899999999</v>
      </c>
      <c r="U287" s="329" t="s">
        <v>26</v>
      </c>
      <c r="V287" s="329">
        <f t="shared" si="52"/>
        <v>964061.8899999999</v>
      </c>
      <c r="W287" s="330"/>
      <c r="X287" s="330"/>
      <c r="Y287" s="330"/>
      <c r="Z287" s="330"/>
      <c r="AA287" s="329"/>
      <c r="AB287" s="329"/>
      <c r="AC287" s="329"/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customHeight="1" x14ac:dyDescent="0.3">
      <c r="A288" s="375">
        <v>4</v>
      </c>
      <c r="B288" s="396" t="s">
        <v>1583</v>
      </c>
      <c r="C288" s="375">
        <v>501288</v>
      </c>
      <c r="D288" s="392" t="s">
        <v>26</v>
      </c>
      <c r="E288" s="324"/>
      <c r="F288" s="397"/>
      <c r="G288" s="416">
        <v>1504958.1300000004</v>
      </c>
      <c r="H288" s="491"/>
      <c r="I288" s="366"/>
      <c r="J288" s="366"/>
      <c r="K288" s="366"/>
      <c r="L288" s="366"/>
      <c r="M288" s="366">
        <v>26639.19</v>
      </c>
      <c r="N288" s="366"/>
      <c r="O288" s="366"/>
      <c r="P288" s="366"/>
      <c r="Q288" s="366"/>
      <c r="R288" s="562">
        <f t="shared" si="50"/>
        <v>1478318.9400000004</v>
      </c>
      <c r="S288" s="862">
        <f t="shared" si="53"/>
        <v>0</v>
      </c>
      <c r="T288" s="328">
        <v>1478318.9400000004</v>
      </c>
      <c r="U288" s="329" t="s">
        <v>26</v>
      </c>
      <c r="V288" s="329">
        <f t="shared" si="52"/>
        <v>1478318.9400000004</v>
      </c>
      <c r="W288" s="330"/>
      <c r="X288" s="330"/>
      <c r="Y288" s="330"/>
      <c r="Z288" s="330"/>
      <c r="AA288" s="329"/>
      <c r="AB288" s="329"/>
      <c r="AC288" s="329"/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customHeight="1" x14ac:dyDescent="0.3">
      <c r="A289" s="375">
        <v>5</v>
      </c>
      <c r="B289" s="396" t="s">
        <v>1290</v>
      </c>
      <c r="C289" s="375">
        <v>501114</v>
      </c>
      <c r="D289" s="392" t="s">
        <v>26</v>
      </c>
      <c r="E289" s="324"/>
      <c r="F289" s="397"/>
      <c r="G289" s="416">
        <v>1067618.4300000004</v>
      </c>
      <c r="H289" s="491"/>
      <c r="I289" s="366"/>
      <c r="J289" s="366"/>
      <c r="K289" s="366"/>
      <c r="L289" s="366"/>
      <c r="M289" s="366">
        <v>32874.410000000003</v>
      </c>
      <c r="N289" s="366"/>
      <c r="O289" s="366"/>
      <c r="P289" s="366"/>
      <c r="Q289" s="366"/>
      <c r="R289" s="562">
        <f t="shared" ref="R289" si="54">G289+H289+J289+K289+I289-M289-O289-P289-Q289-N289</f>
        <v>1034744.0200000004</v>
      </c>
      <c r="S289" s="862">
        <f t="shared" si="53"/>
        <v>0</v>
      </c>
      <c r="T289" s="328">
        <v>1034744.0200000001</v>
      </c>
      <c r="U289" s="329" t="str">
        <f t="shared" si="44"/>
        <v>MYR</v>
      </c>
      <c r="V289" s="329">
        <f t="shared" ref="V289" si="55">T289</f>
        <v>1034744.0200000001</v>
      </c>
      <c r="W289" s="330"/>
      <c r="X289" s="330"/>
      <c r="Y289" s="330"/>
      <c r="Z289" s="330"/>
      <c r="AA289" s="329"/>
      <c r="AB289" s="419">
        <f t="shared" ref="AB289:AB298" si="56">H289+I289-M289-O289</f>
        <v>-32874.410000000003</v>
      </c>
      <c r="AC289" s="329"/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75">
        <v>6</v>
      </c>
      <c r="B290" s="396" t="s">
        <v>1280</v>
      </c>
      <c r="C290" s="375">
        <v>501106</v>
      </c>
      <c r="D290" s="392" t="s">
        <v>26</v>
      </c>
      <c r="E290" s="324"/>
      <c r="F290" s="397"/>
      <c r="G290" s="416">
        <v>1066036.1799999995</v>
      </c>
      <c r="H290" s="491"/>
      <c r="I290" s="366"/>
      <c r="J290" s="366"/>
      <c r="K290" s="366"/>
      <c r="L290" s="366"/>
      <c r="M290" s="381">
        <v>34038.89</v>
      </c>
      <c r="N290" s="366"/>
      <c r="O290" s="366"/>
      <c r="P290" s="366"/>
      <c r="Q290" s="366"/>
      <c r="R290" s="562">
        <f t="shared" ref="R290:R303" si="57">G290+H290+J290+K290+I290-M290-O290-P290-Q290-N290</f>
        <v>1031997.2899999995</v>
      </c>
      <c r="S290" s="862">
        <f t="shared" ref="S290:S303" si="58">R290-V290</f>
        <v>0</v>
      </c>
      <c r="T290" s="328">
        <v>1031997.2899999995</v>
      </c>
      <c r="U290" s="329" t="str">
        <f t="shared" si="44"/>
        <v>MYR</v>
      </c>
      <c r="V290" s="329">
        <f t="shared" ref="V290:V298" si="59">T290</f>
        <v>1031997.2899999995</v>
      </c>
      <c r="W290" s="330"/>
      <c r="X290" s="330"/>
      <c r="Y290" s="330"/>
      <c r="Z290" s="330"/>
      <c r="AA290" s="329"/>
      <c r="AB290" s="419">
        <f t="shared" si="56"/>
        <v>-34038.89</v>
      </c>
      <c r="AC290" s="329"/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75">
        <v>7</v>
      </c>
      <c r="B291" s="396" t="s">
        <v>1281</v>
      </c>
      <c r="C291" s="375">
        <v>501107</v>
      </c>
      <c r="D291" s="392" t="s">
        <v>26</v>
      </c>
      <c r="E291" s="324"/>
      <c r="F291" s="397"/>
      <c r="G291" s="416">
        <v>1060080.6499999997</v>
      </c>
      <c r="H291" s="491"/>
      <c r="I291" s="366"/>
      <c r="J291" s="366"/>
      <c r="K291" s="366"/>
      <c r="L291" s="366"/>
      <c r="M291" s="365">
        <v>33848.730000000003</v>
      </c>
      <c r="N291" s="366"/>
      <c r="O291" s="366"/>
      <c r="P291" s="366"/>
      <c r="Q291" s="366"/>
      <c r="R291" s="562">
        <f t="shared" si="57"/>
        <v>1026231.9199999997</v>
      </c>
      <c r="S291" s="862">
        <f t="shared" si="58"/>
        <v>0</v>
      </c>
      <c r="T291" s="328">
        <v>1026231.9199999997</v>
      </c>
      <c r="U291" s="329" t="str">
        <f t="shared" si="44"/>
        <v>MYR</v>
      </c>
      <c r="V291" s="329">
        <f t="shared" si="59"/>
        <v>1026231.9199999997</v>
      </c>
      <c r="W291" s="330"/>
      <c r="X291" s="330"/>
      <c r="Y291" s="330"/>
      <c r="Z291" s="330"/>
      <c r="AA291" s="329"/>
      <c r="AB291" s="419">
        <f t="shared" si="56"/>
        <v>-33848.730000000003</v>
      </c>
      <c r="AC291" s="329"/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75">
        <v>8</v>
      </c>
      <c r="B292" s="396" t="s">
        <v>1282</v>
      </c>
      <c r="C292" s="375">
        <v>501108</v>
      </c>
      <c r="D292" s="392" t="s">
        <v>26</v>
      </c>
      <c r="E292" s="324"/>
      <c r="F292" s="397"/>
      <c r="G292" s="416">
        <v>404974.66000000003</v>
      </c>
      <c r="H292" s="491"/>
      <c r="I292" s="366"/>
      <c r="J292" s="366"/>
      <c r="K292" s="366"/>
      <c r="L292" s="366"/>
      <c r="M292" s="365">
        <v>12930.98</v>
      </c>
      <c r="N292" s="366"/>
      <c r="O292" s="366"/>
      <c r="P292" s="366"/>
      <c r="Q292" s="366"/>
      <c r="R292" s="562">
        <f t="shared" si="57"/>
        <v>392043.68000000005</v>
      </c>
      <c r="S292" s="862">
        <f t="shared" si="58"/>
        <v>0</v>
      </c>
      <c r="T292" s="328">
        <v>392043.67999999993</v>
      </c>
      <c r="U292" s="329" t="str">
        <f t="shared" si="44"/>
        <v>MYR</v>
      </c>
      <c r="V292" s="329">
        <f t="shared" si="59"/>
        <v>392043.67999999993</v>
      </c>
      <c r="W292" s="330"/>
      <c r="X292" s="330"/>
      <c r="Y292" s="330"/>
      <c r="Z292" s="330"/>
      <c r="AA292" s="329"/>
      <c r="AB292" s="419">
        <f t="shared" si="56"/>
        <v>-12930.98</v>
      </c>
      <c r="AC292" s="329"/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75">
        <v>9</v>
      </c>
      <c r="B293" s="396" t="s">
        <v>1283</v>
      </c>
      <c r="C293" s="375">
        <v>501109</v>
      </c>
      <c r="D293" s="392" t="s">
        <v>26</v>
      </c>
      <c r="E293" s="324"/>
      <c r="F293" s="397"/>
      <c r="G293" s="416">
        <v>1074900.6000000001</v>
      </c>
      <c r="H293" s="491"/>
      <c r="I293" s="366"/>
      <c r="J293" s="366"/>
      <c r="K293" s="366"/>
      <c r="L293" s="366"/>
      <c r="M293" s="365">
        <v>34221.99</v>
      </c>
      <c r="N293" s="366"/>
      <c r="O293" s="366"/>
      <c r="P293" s="366"/>
      <c r="Q293" s="366"/>
      <c r="R293" s="562">
        <f t="shared" si="57"/>
        <v>1040678.6100000001</v>
      </c>
      <c r="S293" s="862">
        <f t="shared" si="58"/>
        <v>0</v>
      </c>
      <c r="T293" s="328">
        <v>1040678.6100000001</v>
      </c>
      <c r="U293" s="329" t="str">
        <f t="shared" si="44"/>
        <v>MYR</v>
      </c>
      <c r="V293" s="329">
        <f t="shared" si="59"/>
        <v>1040678.6100000001</v>
      </c>
      <c r="W293" s="330"/>
      <c r="X293" s="330"/>
      <c r="Y293" s="330"/>
      <c r="Z293" s="330"/>
      <c r="AA293" s="329"/>
      <c r="AB293" s="419">
        <f t="shared" si="56"/>
        <v>-34221.99</v>
      </c>
      <c r="AC293" s="329"/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566">
        <v>10</v>
      </c>
      <c r="B294" s="396" t="s">
        <v>1399</v>
      </c>
      <c r="C294" s="375">
        <v>501159</v>
      </c>
      <c r="D294" s="392" t="s">
        <v>0</v>
      </c>
      <c r="E294" s="324"/>
      <c r="F294" s="397"/>
      <c r="G294" s="416">
        <v>50153250.00999999</v>
      </c>
      <c r="H294" s="491"/>
      <c r="I294" s="366"/>
      <c r="J294" s="366">
        <v>43297.27</v>
      </c>
      <c r="K294" s="366"/>
      <c r="L294" s="366"/>
      <c r="M294" s="365"/>
      <c r="N294" s="366"/>
      <c r="O294" s="366"/>
      <c r="P294" s="366">
        <v>247.25</v>
      </c>
      <c r="Q294" s="366"/>
      <c r="R294" s="562">
        <f t="shared" si="57"/>
        <v>50196300.029999994</v>
      </c>
      <c r="S294" s="931">
        <f t="shared" si="58"/>
        <v>2.9999986290931702E-2</v>
      </c>
      <c r="T294" s="328">
        <v>12300000</v>
      </c>
      <c r="U294" s="329" t="str">
        <f t="shared" si="44"/>
        <v>USD</v>
      </c>
      <c r="V294" s="329">
        <f t="shared" ref="V294:V297" si="60">T294*$V$1</f>
        <v>50196300.000000007</v>
      </c>
      <c r="W294" s="330"/>
      <c r="X294" s="330"/>
      <c r="Y294" s="330"/>
      <c r="Z294" s="330"/>
      <c r="AA294" s="329"/>
      <c r="AB294" s="419">
        <f t="shared" si="56"/>
        <v>0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566">
        <v>11</v>
      </c>
      <c r="B295" s="396" t="s">
        <v>1487</v>
      </c>
      <c r="C295" s="375">
        <v>501233</v>
      </c>
      <c r="D295" s="392" t="s">
        <v>26</v>
      </c>
      <c r="E295" s="324"/>
      <c r="F295" s="397"/>
      <c r="G295" s="416">
        <v>3568591.6199999996</v>
      </c>
      <c r="H295" s="491"/>
      <c r="I295" s="366"/>
      <c r="J295" s="366"/>
      <c r="K295" s="366"/>
      <c r="L295" s="366"/>
      <c r="M295" s="365">
        <v>40190.89</v>
      </c>
      <c r="N295" s="366"/>
      <c r="O295" s="366"/>
      <c r="P295" s="366"/>
      <c r="Q295" s="366"/>
      <c r="R295" s="562">
        <f t="shared" si="57"/>
        <v>3528400.7299999995</v>
      </c>
      <c r="S295" s="862">
        <f t="shared" si="58"/>
        <v>0</v>
      </c>
      <c r="T295" s="328">
        <v>3528400.7299999995</v>
      </c>
      <c r="U295" s="329" t="str">
        <f t="shared" si="44"/>
        <v>MYR</v>
      </c>
      <c r="V295" s="329">
        <f t="shared" si="59"/>
        <v>3528400.7299999995</v>
      </c>
      <c r="W295" s="330"/>
      <c r="X295" s="330"/>
      <c r="Y295" s="330"/>
      <c r="Z295" s="330"/>
      <c r="AA295" s="329"/>
      <c r="AB295" s="419">
        <f t="shared" si="56"/>
        <v>-40190.89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566">
        <v>12</v>
      </c>
      <c r="B296" s="396" t="s">
        <v>1462</v>
      </c>
      <c r="C296" s="375">
        <v>501219</v>
      </c>
      <c r="D296" s="392" t="s">
        <v>0</v>
      </c>
      <c r="E296" s="324"/>
      <c r="F296" s="397"/>
      <c r="G296" s="416">
        <v>111978884.71000001</v>
      </c>
      <c r="H296" s="491">
        <v>2450687.7200000002</v>
      </c>
      <c r="I296" s="366"/>
      <c r="J296" s="366">
        <f>88819.82+755.03</f>
        <v>89574.85</v>
      </c>
      <c r="K296" s="366"/>
      <c r="L296" s="366"/>
      <c r="M296" s="365">
        <v>791086.01</v>
      </c>
      <c r="N296" s="366"/>
      <c r="O296" s="366"/>
      <c r="P296" s="366"/>
      <c r="Q296" s="366"/>
      <c r="R296" s="562">
        <f t="shared" si="57"/>
        <v>113728061.27</v>
      </c>
      <c r="S296" s="862">
        <f t="shared" si="58"/>
        <v>1.5499979257583618E-2</v>
      </c>
      <c r="T296" s="328">
        <v>27867694.5</v>
      </c>
      <c r="U296" s="329" t="str">
        <f t="shared" si="44"/>
        <v>USD</v>
      </c>
      <c r="V296" s="329">
        <f t="shared" si="60"/>
        <v>113728061.25450002</v>
      </c>
      <c r="W296" s="330"/>
      <c r="X296" s="330"/>
      <c r="Y296" s="330"/>
      <c r="Z296" s="330"/>
      <c r="AA296" s="329"/>
      <c r="AB296" s="419"/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85">
        <v>13</v>
      </c>
      <c r="B297" s="396" t="s">
        <v>99</v>
      </c>
      <c r="C297" s="375">
        <v>501018</v>
      </c>
      <c r="D297" s="375" t="s">
        <v>0</v>
      </c>
      <c r="E297" s="375"/>
      <c r="F297" s="397"/>
      <c r="G297" s="366">
        <v>97150446.49999997</v>
      </c>
      <c r="H297" s="366"/>
      <c r="I297" s="366"/>
      <c r="J297" s="365">
        <f>82214.95+1175.99</f>
        <v>83390.94</v>
      </c>
      <c r="K297" s="366"/>
      <c r="L297" s="366"/>
      <c r="M297" s="366"/>
      <c r="N297" s="366"/>
      <c r="O297" s="366"/>
      <c r="P297" s="366"/>
      <c r="Q297" s="366"/>
      <c r="R297" s="562">
        <f>G297+H297+J297+K297+I297-M297-O297-P297-Q297-N297</f>
        <v>97233837.439999968</v>
      </c>
      <c r="S297" s="871">
        <f t="shared" si="58"/>
        <v>9.0366601943969727E-4</v>
      </c>
      <c r="T297" s="946">
        <v>23825983.199974589</v>
      </c>
      <c r="U297" s="329" t="str">
        <f t="shared" si="44"/>
        <v>USD</v>
      </c>
      <c r="V297" s="329">
        <f t="shared" si="60"/>
        <v>97233837.439096302</v>
      </c>
      <c r="W297" s="330"/>
      <c r="X297" s="330"/>
      <c r="Y297" s="330"/>
      <c r="Z297" s="330"/>
      <c r="AA297" s="329"/>
      <c r="AB297" s="419"/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566">
        <v>14</v>
      </c>
      <c r="B298" s="396" t="s">
        <v>1366</v>
      </c>
      <c r="C298" s="375">
        <v>501141</v>
      </c>
      <c r="D298" s="392" t="s">
        <v>26</v>
      </c>
      <c r="E298" s="324"/>
      <c r="F298" s="397"/>
      <c r="G298" s="416">
        <v>1274089.3299999996</v>
      </c>
      <c r="H298" s="491"/>
      <c r="I298" s="366"/>
      <c r="J298" s="366"/>
      <c r="K298" s="366"/>
      <c r="L298" s="366"/>
      <c r="M298" s="365">
        <v>31927.64</v>
      </c>
      <c r="N298" s="366"/>
      <c r="O298" s="366"/>
      <c r="P298" s="366"/>
      <c r="Q298" s="366"/>
      <c r="R298" s="562">
        <f t="shared" si="57"/>
        <v>1242161.6899999997</v>
      </c>
      <c r="S298" s="862">
        <f t="shared" si="58"/>
        <v>0</v>
      </c>
      <c r="T298" s="328">
        <v>1242161.6899999997</v>
      </c>
      <c r="U298" s="329" t="str">
        <f t="shared" si="44"/>
        <v>MYR</v>
      </c>
      <c r="V298" s="329">
        <f t="shared" si="59"/>
        <v>1242161.6899999997</v>
      </c>
      <c r="W298" s="330"/>
      <c r="X298" s="330"/>
      <c r="Y298" s="330"/>
      <c r="Z298" s="330"/>
      <c r="AA298" s="329"/>
      <c r="AB298" s="419">
        <f t="shared" si="56"/>
        <v>-31927.64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566">
        <v>15</v>
      </c>
      <c r="B299" s="396" t="s">
        <v>108</v>
      </c>
      <c r="C299" s="375">
        <v>501130</v>
      </c>
      <c r="D299" s="392" t="s">
        <v>26</v>
      </c>
      <c r="E299" s="324"/>
      <c r="F299" s="397"/>
      <c r="G299" s="416">
        <v>1323915.3400000001</v>
      </c>
      <c r="H299" s="491"/>
      <c r="I299" s="366"/>
      <c r="J299" s="366"/>
      <c r="K299" s="366"/>
      <c r="L299" s="366"/>
      <c r="M299" s="365">
        <v>143558.1</v>
      </c>
      <c r="N299" s="366"/>
      <c r="O299" s="366"/>
      <c r="P299" s="366"/>
      <c r="Q299" s="366"/>
      <c r="R299" s="562">
        <f t="shared" si="57"/>
        <v>1180357.24</v>
      </c>
      <c r="S299" s="862">
        <f t="shared" si="58"/>
        <v>0</v>
      </c>
      <c r="T299" s="328">
        <v>1180357.24</v>
      </c>
      <c r="U299" s="329" t="str">
        <f t="shared" si="44"/>
        <v>MYR</v>
      </c>
      <c r="V299" s="329">
        <f>T299</f>
        <v>1180357.24</v>
      </c>
      <c r="W299" s="330"/>
      <c r="X299" s="330"/>
      <c r="Y299" s="330"/>
      <c r="Z299" s="330"/>
      <c r="AA299" s="329"/>
      <c r="AB299" s="419"/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566">
        <v>16</v>
      </c>
      <c r="B300" s="396" t="s">
        <v>1443</v>
      </c>
      <c r="C300" s="375">
        <v>501210</v>
      </c>
      <c r="D300" s="392" t="s">
        <v>0</v>
      </c>
      <c r="E300" s="324"/>
      <c r="F300" s="397"/>
      <c r="G300" s="826">
        <v>30697322.190000001</v>
      </c>
      <c r="H300" s="491"/>
      <c r="I300" s="366"/>
      <c r="J300" s="366">
        <v>28934.49</v>
      </c>
      <c r="K300" s="366"/>
      <c r="L300" s="366"/>
      <c r="M300" s="365">
        <v>643364.96</v>
      </c>
      <c r="N300" s="366"/>
      <c r="O300" s="366"/>
      <c r="P300" s="366">
        <v>620.27</v>
      </c>
      <c r="Q300" s="366"/>
      <c r="R300" s="562">
        <f t="shared" si="57"/>
        <v>30082271.449999999</v>
      </c>
      <c r="S300" s="931">
        <f t="shared" si="58"/>
        <v>-1.385999470949173E-2</v>
      </c>
      <c r="T300" s="328">
        <v>7371299.0599999977</v>
      </c>
      <c r="U300" s="329" t="str">
        <f t="shared" si="44"/>
        <v>USD</v>
      </c>
      <c r="V300" s="329">
        <f>T300*$V$1</f>
        <v>30082271.463859994</v>
      </c>
      <c r="W300" s="330"/>
      <c r="X300" s="330"/>
      <c r="Y300" s="330"/>
      <c r="Z300" s="330"/>
      <c r="AA300" s="329"/>
      <c r="AB300" s="419"/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566">
        <v>17</v>
      </c>
      <c r="B301" s="391" t="s">
        <v>1486</v>
      </c>
      <c r="C301" s="374">
        <v>501179</v>
      </c>
      <c r="D301" s="375" t="s">
        <v>0</v>
      </c>
      <c r="E301" s="393"/>
      <c r="F301" s="394"/>
      <c r="G301" s="395">
        <v>5398587.21</v>
      </c>
      <c r="H301" s="395"/>
      <c r="I301" s="366"/>
      <c r="J301" s="368">
        <v>4854.6499999999996</v>
      </c>
      <c r="K301" s="368"/>
      <c r="L301" s="368"/>
      <c r="M301" s="365">
        <v>123348.55</v>
      </c>
      <c r="N301" s="368"/>
      <c r="O301" s="369"/>
      <c r="P301" s="366">
        <v>54.66</v>
      </c>
      <c r="Q301" s="368"/>
      <c r="R301" s="556">
        <f t="shared" si="57"/>
        <v>5280038.6500000004</v>
      </c>
      <c r="S301" s="931">
        <f t="shared" si="58"/>
        <v>-8.1000104546546936E-4</v>
      </c>
      <c r="T301" s="328">
        <v>1293810.0100000002</v>
      </c>
      <c r="U301" s="329" t="str">
        <f t="shared" si="44"/>
        <v>USD</v>
      </c>
      <c r="V301" s="329">
        <f t="shared" ref="V301" si="61">T301*$V$1</f>
        <v>5280038.6508100014</v>
      </c>
      <c r="W301" s="330"/>
      <c r="X301" s="330"/>
      <c r="Y301" s="330"/>
      <c r="Z301" s="330"/>
      <c r="AA301" s="329"/>
      <c r="AB301" s="419"/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566">
        <v>18</v>
      </c>
      <c r="B302" s="396" t="s">
        <v>1429</v>
      </c>
      <c r="C302" s="375">
        <v>501191</v>
      </c>
      <c r="D302" s="392" t="s">
        <v>26</v>
      </c>
      <c r="E302" s="324"/>
      <c r="F302" s="397"/>
      <c r="G302" s="364">
        <v>7050108.5899999989</v>
      </c>
      <c r="H302" s="491"/>
      <c r="I302" s="366"/>
      <c r="J302" s="366"/>
      <c r="K302" s="366"/>
      <c r="L302" s="366"/>
      <c r="M302" s="365">
        <v>112762.23</v>
      </c>
      <c r="N302" s="366"/>
      <c r="O302" s="366"/>
      <c r="P302" s="366"/>
      <c r="Q302" s="366"/>
      <c r="R302" s="562">
        <f t="shared" si="57"/>
        <v>6937346.3599999985</v>
      </c>
      <c r="S302" s="860">
        <f t="shared" si="58"/>
        <v>0</v>
      </c>
      <c r="T302" s="328">
        <v>6937346.3599999985</v>
      </c>
      <c r="U302" s="329" t="str">
        <f t="shared" si="44"/>
        <v>MYR</v>
      </c>
      <c r="V302" s="329">
        <f t="shared" ref="V302:V303" si="62">T302</f>
        <v>6937346.3599999985</v>
      </c>
      <c r="W302" s="330"/>
      <c r="X302" s="330"/>
      <c r="Y302" s="330"/>
      <c r="Z302" s="330"/>
      <c r="AA302" s="329"/>
      <c r="AB302" s="419"/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566">
        <v>17</v>
      </c>
      <c r="B303" s="396" t="s">
        <v>1430</v>
      </c>
      <c r="C303" s="375">
        <v>501192</v>
      </c>
      <c r="D303" s="392" t="s">
        <v>26</v>
      </c>
      <c r="E303" s="324"/>
      <c r="F303" s="397"/>
      <c r="G303" s="364">
        <v>10583034.100000001</v>
      </c>
      <c r="H303" s="491"/>
      <c r="I303" s="366"/>
      <c r="J303" s="366"/>
      <c r="K303" s="366"/>
      <c r="L303" s="366"/>
      <c r="M303" s="365">
        <v>169269.25</v>
      </c>
      <c r="N303" s="366"/>
      <c r="O303" s="366"/>
      <c r="P303" s="366"/>
      <c r="Q303" s="366"/>
      <c r="R303" s="562">
        <f t="shared" si="57"/>
        <v>10413764.850000001</v>
      </c>
      <c r="S303" s="860">
        <f t="shared" si="58"/>
        <v>0</v>
      </c>
      <c r="T303" s="328">
        <v>10413764.850000001</v>
      </c>
      <c r="U303" s="329" t="str">
        <f t="shared" si="44"/>
        <v>MYR</v>
      </c>
      <c r="V303" s="329">
        <f t="shared" si="62"/>
        <v>10413764.850000001</v>
      </c>
      <c r="W303" s="330"/>
      <c r="X303" s="330"/>
      <c r="Y303" s="330"/>
      <c r="Z303" s="330"/>
      <c r="AA303" s="329"/>
      <c r="AB303" s="419"/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hidden="1" customHeight="1" x14ac:dyDescent="0.3">
      <c r="A304" s="385">
        <v>6</v>
      </c>
      <c r="B304" s="396" t="s">
        <v>169</v>
      </c>
      <c r="C304" s="375">
        <v>500633</v>
      </c>
      <c r="D304" s="375" t="s">
        <v>0</v>
      </c>
      <c r="E304" s="374"/>
      <c r="F304" s="397"/>
      <c r="G304" s="416">
        <v>2.6500150561332703E-3</v>
      </c>
      <c r="H304" s="491"/>
      <c r="I304" s="366"/>
      <c r="J304" s="366"/>
      <c r="K304" s="366"/>
      <c r="L304" s="366"/>
      <c r="M304" s="491"/>
      <c r="N304" s="366"/>
      <c r="O304" s="366"/>
      <c r="P304" s="366"/>
      <c r="Q304" s="366"/>
      <c r="R304" s="470">
        <f t="shared" ref="R304:R312" si="63">G304+H304+J304+K304+I304-M304-O304-P304-Q304-N304</f>
        <v>2.6500150561332703E-3</v>
      </c>
      <c r="S304" s="862">
        <f t="shared" ref="S304:S383" si="64">R304-V304</f>
        <v>2.6500150561332703E-3</v>
      </c>
      <c r="T304" s="328"/>
      <c r="U304" s="329" t="str">
        <f t="shared" si="44"/>
        <v>USD</v>
      </c>
      <c r="V304" s="329">
        <f t="shared" ref="V304:V341" si="65">T304*$V$1</f>
        <v>0</v>
      </c>
      <c r="W304" s="330"/>
      <c r="X304" s="330"/>
      <c r="Y304" s="330"/>
      <c r="Z304" s="330"/>
      <c r="AA304" s="329"/>
      <c r="AB304" s="419">
        <f>H304+I304-M304-O304</f>
        <v>0</v>
      </c>
      <c r="AC304" s="329">
        <f t="shared" si="39"/>
        <v>2.6500150561332703E-3</v>
      </c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490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hidden="1" customHeight="1" x14ac:dyDescent="0.3">
      <c r="A305" s="385">
        <v>7</v>
      </c>
      <c r="B305" s="396" t="s">
        <v>170</v>
      </c>
      <c r="C305" s="375">
        <v>500799</v>
      </c>
      <c r="D305" s="375" t="s">
        <v>3</v>
      </c>
      <c r="E305" s="375"/>
      <c r="F305" s="397"/>
      <c r="G305" s="416">
        <v>0</v>
      </c>
      <c r="H305" s="491"/>
      <c r="I305" s="366"/>
      <c r="J305" s="366"/>
      <c r="K305" s="366"/>
      <c r="L305" s="366"/>
      <c r="M305" s="366"/>
      <c r="N305" s="366"/>
      <c r="O305" s="366"/>
      <c r="P305" s="366"/>
      <c r="Q305" s="366"/>
      <c r="R305" s="562">
        <f t="shared" si="63"/>
        <v>0</v>
      </c>
      <c r="S305" s="862">
        <f t="shared" si="64"/>
        <v>0</v>
      </c>
      <c r="T305" s="328"/>
      <c r="U305" s="329" t="str">
        <f t="shared" si="44"/>
        <v>GBP</v>
      </c>
      <c r="V305" s="329">
        <f>T305*$V$2</f>
        <v>0</v>
      </c>
      <c r="W305" s="330"/>
      <c r="X305" s="330"/>
      <c r="Y305" s="330"/>
      <c r="Z305" s="330"/>
      <c r="AA305" s="329"/>
      <c r="AB305" s="619">
        <f t="shared" ref="AB305:AB333" si="66">H305+I305-M305-O305</f>
        <v>0</v>
      </c>
      <c r="AC305" s="329">
        <f t="shared" si="39"/>
        <v>0</v>
      </c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hidden="1" customHeight="1" x14ac:dyDescent="0.3">
      <c r="A306" s="385">
        <v>8</v>
      </c>
      <c r="B306" s="396" t="s">
        <v>171</v>
      </c>
      <c r="C306" s="375">
        <v>500809</v>
      </c>
      <c r="D306" s="375" t="s">
        <v>0</v>
      </c>
      <c r="E306" s="375"/>
      <c r="F306" s="397"/>
      <c r="G306" s="416">
        <v>8.5000135004520416E-4</v>
      </c>
      <c r="H306" s="491"/>
      <c r="I306" s="366"/>
      <c r="J306" s="366"/>
      <c r="K306" s="366"/>
      <c r="L306" s="366"/>
      <c r="M306" s="366"/>
      <c r="N306" s="366"/>
      <c r="O306" s="366"/>
      <c r="P306" s="366"/>
      <c r="Q306" s="366"/>
      <c r="R306" s="976">
        <f t="shared" si="63"/>
        <v>8.5000135004520416E-4</v>
      </c>
      <c r="S306" s="861">
        <f t="shared" si="64"/>
        <v>8.5000135004520416E-4</v>
      </c>
      <c r="T306" s="328"/>
      <c r="U306" s="329" t="str">
        <f t="shared" si="44"/>
        <v>USD</v>
      </c>
      <c r="V306" s="329">
        <f t="shared" si="65"/>
        <v>0</v>
      </c>
      <c r="W306" s="327">
        <v>1671746.6400000001</v>
      </c>
      <c r="X306" s="496"/>
      <c r="Y306" s="330"/>
      <c r="Z306" s="330"/>
      <c r="AA306" s="329"/>
      <c r="AB306" s="619">
        <f t="shared" si="66"/>
        <v>0</v>
      </c>
      <c r="AC306" s="329">
        <f t="shared" si="39"/>
        <v>8.5000135004520416E-4</v>
      </c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hidden="1" customHeight="1" x14ac:dyDescent="0.3">
      <c r="A307" s="385">
        <v>19</v>
      </c>
      <c r="B307" s="396" t="s">
        <v>172</v>
      </c>
      <c r="C307" s="375">
        <v>500810</v>
      </c>
      <c r="D307" s="375" t="s">
        <v>0</v>
      </c>
      <c r="E307" s="375"/>
      <c r="F307" s="397"/>
      <c r="G307" s="416">
        <v>-3.1750015914440155E-3</v>
      </c>
      <c r="H307" s="491"/>
      <c r="I307" s="366"/>
      <c r="J307" s="366"/>
      <c r="K307" s="366"/>
      <c r="L307" s="366"/>
      <c r="M307" s="366"/>
      <c r="N307" s="366"/>
      <c r="O307" s="366"/>
      <c r="P307" s="366"/>
      <c r="Q307" s="366"/>
      <c r="R307" s="562">
        <f t="shared" si="63"/>
        <v>-3.1750015914440155E-3</v>
      </c>
      <c r="S307" s="861">
        <f t="shared" si="64"/>
        <v>-3.1750015914440155E-3</v>
      </c>
      <c r="T307" s="328"/>
      <c r="U307" s="329" t="str">
        <f t="shared" si="44"/>
        <v>USD</v>
      </c>
      <c r="V307" s="329">
        <f t="shared" si="65"/>
        <v>0</v>
      </c>
      <c r="W307" s="330"/>
      <c r="X307" s="496"/>
      <c r="Y307" s="330"/>
      <c r="Z307" s="330"/>
      <c r="AA307" s="329"/>
      <c r="AB307" s="619">
        <f t="shared" si="66"/>
        <v>0</v>
      </c>
      <c r="AC307" s="329">
        <f t="shared" si="39"/>
        <v>-3.1750015914440155E-3</v>
      </c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385">
        <v>20</v>
      </c>
      <c r="B308" s="391" t="s">
        <v>1573</v>
      </c>
      <c r="C308" s="393">
        <v>501292</v>
      </c>
      <c r="D308" s="392" t="s">
        <v>26</v>
      </c>
      <c r="E308" s="393"/>
      <c r="F308" s="394"/>
      <c r="G308" s="438">
        <v>12224000</v>
      </c>
      <c r="H308" s="439"/>
      <c r="I308" s="395"/>
      <c r="J308" s="395"/>
      <c r="K308" s="395"/>
      <c r="L308" s="395"/>
      <c r="M308" s="395"/>
      <c r="N308" s="395"/>
      <c r="O308" s="395"/>
      <c r="P308" s="395"/>
      <c r="Q308" s="395"/>
      <c r="R308" s="562">
        <f t="shared" si="63"/>
        <v>12224000</v>
      </c>
      <c r="S308" s="860">
        <f t="shared" si="64"/>
        <v>0</v>
      </c>
      <c r="T308" s="328">
        <v>12224000</v>
      </c>
      <c r="U308" s="329" t="str">
        <f t="shared" si="44"/>
        <v>MYR</v>
      </c>
      <c r="V308" s="329">
        <f t="shared" ref="V308:V338" si="67">T308</f>
        <v>12224000</v>
      </c>
      <c r="W308" s="330"/>
      <c r="X308" s="496"/>
      <c r="Y308" s="330"/>
      <c r="Z308" s="330"/>
      <c r="AA308" s="329"/>
      <c r="AB308" s="619"/>
      <c r="AC308" s="329">
        <f t="shared" si="39"/>
        <v>12224000</v>
      </c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3">
      <c r="A309" s="385">
        <v>21</v>
      </c>
      <c r="B309" s="391" t="s">
        <v>1594</v>
      </c>
      <c r="C309" s="393">
        <v>501315</v>
      </c>
      <c r="D309" s="392" t="s">
        <v>26</v>
      </c>
      <c r="E309" s="393"/>
      <c r="F309" s="394"/>
      <c r="G309" s="438">
        <v>3911680</v>
      </c>
      <c r="H309" s="439"/>
      <c r="I309" s="395"/>
      <c r="J309" s="395"/>
      <c r="K309" s="395"/>
      <c r="L309" s="395"/>
      <c r="M309" s="395"/>
      <c r="N309" s="395"/>
      <c r="O309" s="395"/>
      <c r="P309" s="395"/>
      <c r="Q309" s="395"/>
      <c r="R309" s="562">
        <f t="shared" si="63"/>
        <v>3911680</v>
      </c>
      <c r="S309" s="860">
        <f t="shared" si="64"/>
        <v>0</v>
      </c>
      <c r="T309" s="328">
        <v>3911680</v>
      </c>
      <c r="U309" s="329" t="str">
        <f t="shared" si="44"/>
        <v>MYR</v>
      </c>
      <c r="V309" s="329">
        <f t="shared" ref="V309:V310" si="68">T309</f>
        <v>3911680</v>
      </c>
      <c r="W309" s="330"/>
      <c r="X309" s="496"/>
      <c r="Y309" s="330"/>
      <c r="Z309" s="330"/>
      <c r="AA309" s="329"/>
      <c r="AB309" s="619"/>
      <c r="AC309" s="329">
        <f t="shared" si="39"/>
        <v>3911680</v>
      </c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3">
      <c r="A310" s="385">
        <v>22</v>
      </c>
      <c r="B310" s="391" t="s">
        <v>1593</v>
      </c>
      <c r="C310" s="393">
        <v>501316</v>
      </c>
      <c r="D310" s="392" t="s">
        <v>26</v>
      </c>
      <c r="E310" s="393"/>
      <c r="F310" s="394"/>
      <c r="G310" s="438">
        <v>5867520</v>
      </c>
      <c r="H310" s="439"/>
      <c r="I310" s="395"/>
      <c r="J310" s="395"/>
      <c r="K310" s="395"/>
      <c r="L310" s="395"/>
      <c r="M310" s="395"/>
      <c r="N310" s="395"/>
      <c r="O310" s="395"/>
      <c r="P310" s="395"/>
      <c r="Q310" s="395"/>
      <c r="R310" s="562">
        <f t="shared" si="63"/>
        <v>5867520</v>
      </c>
      <c r="S310" s="860">
        <f t="shared" si="64"/>
        <v>0</v>
      </c>
      <c r="T310" s="328">
        <v>5867520</v>
      </c>
      <c r="U310" s="329" t="str">
        <f t="shared" si="44"/>
        <v>MYR</v>
      </c>
      <c r="V310" s="329">
        <f t="shared" si="68"/>
        <v>5867520</v>
      </c>
      <c r="W310" s="330"/>
      <c r="X310" s="496"/>
      <c r="Y310" s="330"/>
      <c r="Z310" s="330"/>
      <c r="AA310" s="329"/>
      <c r="AB310" s="619"/>
      <c r="AC310" s="329">
        <f t="shared" si="39"/>
        <v>5867520</v>
      </c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23</v>
      </c>
      <c r="B311" s="391" t="s">
        <v>1551</v>
      </c>
      <c r="C311" s="393">
        <v>501215</v>
      </c>
      <c r="D311" s="392" t="s">
        <v>26</v>
      </c>
      <c r="E311" s="393"/>
      <c r="F311" s="394"/>
      <c r="G311" s="438">
        <v>1655828.3099999998</v>
      </c>
      <c r="H311" s="439"/>
      <c r="I311" s="395"/>
      <c r="J311" s="395"/>
      <c r="K311" s="395"/>
      <c r="L311" s="395"/>
      <c r="M311" s="395"/>
      <c r="N311" s="395"/>
      <c r="O311" s="395"/>
      <c r="P311" s="395"/>
      <c r="Q311" s="395"/>
      <c r="R311" s="562">
        <f t="shared" si="63"/>
        <v>1655828.3099999998</v>
      </c>
      <c r="S311" s="860">
        <f t="shared" si="64"/>
        <v>0</v>
      </c>
      <c r="T311" s="328">
        <v>1655828.3099999998</v>
      </c>
      <c r="U311" s="329" t="str">
        <f t="shared" si="44"/>
        <v>MYR</v>
      </c>
      <c r="V311" s="329">
        <f t="shared" si="67"/>
        <v>1655828.3099999998</v>
      </c>
      <c r="W311" s="330"/>
      <c r="X311" s="496"/>
      <c r="Y311" s="330"/>
      <c r="Z311" s="330"/>
      <c r="AA311" s="329"/>
      <c r="AB311" s="619"/>
      <c r="AC311" s="329">
        <f t="shared" si="39"/>
        <v>1655828.3099999998</v>
      </c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hidden="1" customHeight="1" x14ac:dyDescent="0.3">
      <c r="A312" s="385">
        <v>24</v>
      </c>
      <c r="B312" s="391" t="s">
        <v>1272</v>
      </c>
      <c r="C312" s="393">
        <v>501099</v>
      </c>
      <c r="D312" s="392" t="s">
        <v>4</v>
      </c>
      <c r="E312" s="393"/>
      <c r="F312" s="394"/>
      <c r="G312" s="438">
        <v>3.4924596548080444E-10</v>
      </c>
      <c r="H312" s="439"/>
      <c r="I312" s="395"/>
      <c r="J312" s="395"/>
      <c r="K312" s="395"/>
      <c r="L312" s="395"/>
      <c r="M312" s="436"/>
      <c r="N312" s="395"/>
      <c r="O312" s="395"/>
      <c r="P312" s="395"/>
      <c r="Q312" s="395"/>
      <c r="R312" s="562">
        <f t="shared" si="63"/>
        <v>3.4924596548080444E-10</v>
      </c>
      <c r="S312" s="861">
        <f t="shared" si="64"/>
        <v>3.4924596548080444E-10</v>
      </c>
      <c r="T312" s="328"/>
      <c r="U312" s="329" t="str">
        <f t="shared" si="44"/>
        <v>AUD</v>
      </c>
      <c r="V312" s="329">
        <f>T312*X2</f>
        <v>0</v>
      </c>
      <c r="W312" s="330"/>
      <c r="X312" s="496"/>
      <c r="Y312" s="330"/>
      <c r="Z312" s="330"/>
      <c r="AA312" s="329"/>
      <c r="AB312" s="619">
        <f t="shared" si="66"/>
        <v>0</v>
      </c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hidden="1" customHeight="1" x14ac:dyDescent="0.3">
      <c r="A313" s="385">
        <v>23</v>
      </c>
      <c r="B313" s="391" t="s">
        <v>173</v>
      </c>
      <c r="C313" s="393">
        <v>501027</v>
      </c>
      <c r="D313" s="392" t="s">
        <v>26</v>
      </c>
      <c r="E313" s="393"/>
      <c r="F313" s="449"/>
      <c r="G313" s="438">
        <v>8.0035533756017685E-11</v>
      </c>
      <c r="H313" s="439"/>
      <c r="I313" s="395"/>
      <c r="J313" s="395"/>
      <c r="K313" s="395"/>
      <c r="L313" s="395"/>
      <c r="M313" s="436"/>
      <c r="N313" s="395"/>
      <c r="O313" s="395"/>
      <c r="P313" s="395"/>
      <c r="Q313" s="395"/>
      <c r="R313" s="556">
        <f t="shared" ref="R313:R338" si="69">F313+G313+H313+J313+K313+I313-M313-O313-P313-Q313-N313</f>
        <v>8.0035533756017685E-11</v>
      </c>
      <c r="S313" s="860">
        <f t="shared" si="64"/>
        <v>8.0035533756017685E-11</v>
      </c>
      <c r="T313" s="328"/>
      <c r="U313" s="329" t="str">
        <f t="shared" si="44"/>
        <v>MYR</v>
      </c>
      <c r="V313" s="329">
        <f t="shared" si="67"/>
        <v>0</v>
      </c>
      <c r="W313" s="330"/>
      <c r="X313" s="496"/>
      <c r="Y313" s="330"/>
      <c r="Z313" s="330"/>
      <c r="AA313" s="329"/>
      <c r="AB313" s="419">
        <f t="shared" si="66"/>
        <v>0</v>
      </c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24</v>
      </c>
      <c r="B314" s="391" t="s">
        <v>174</v>
      </c>
      <c r="C314" s="393">
        <v>501060</v>
      </c>
      <c r="D314" s="392" t="s">
        <v>26</v>
      </c>
      <c r="E314" s="402"/>
      <c r="F314" s="771"/>
      <c r="G314" s="617">
        <v>2129370.9800000004</v>
      </c>
      <c r="H314" s="439"/>
      <c r="I314" s="395"/>
      <c r="J314" s="395"/>
      <c r="K314" s="395"/>
      <c r="L314" s="395"/>
      <c r="M314" s="372">
        <v>36954.04</v>
      </c>
      <c r="N314" s="395"/>
      <c r="O314" s="395"/>
      <c r="P314" s="395"/>
      <c r="Q314" s="395"/>
      <c r="R314" s="556">
        <f t="shared" si="69"/>
        <v>2092416.9400000004</v>
      </c>
      <c r="S314" s="860">
        <f t="shared" si="64"/>
        <v>0</v>
      </c>
      <c r="T314" s="328">
        <v>2092416.94</v>
      </c>
      <c r="U314" s="329" t="str">
        <f t="shared" si="44"/>
        <v>MYR</v>
      </c>
      <c r="V314" s="329">
        <f t="shared" si="67"/>
        <v>2092416.94</v>
      </c>
      <c r="W314" s="330"/>
      <c r="X314" s="496"/>
      <c r="Y314" s="330"/>
      <c r="Z314" s="330"/>
      <c r="AA314" s="329"/>
      <c r="AB314" s="419">
        <f t="shared" si="66"/>
        <v>-36954.04</v>
      </c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25</v>
      </c>
      <c r="B315" s="391" t="s">
        <v>175</v>
      </c>
      <c r="C315" s="393">
        <v>501061</v>
      </c>
      <c r="D315" s="392" t="s">
        <v>26</v>
      </c>
      <c r="E315" s="402"/>
      <c r="F315" s="616"/>
      <c r="G315" s="416">
        <v>1036413.5399999998</v>
      </c>
      <c r="H315" s="439"/>
      <c r="I315" s="395"/>
      <c r="J315" s="395"/>
      <c r="K315" s="395"/>
      <c r="L315" s="395"/>
      <c r="M315" s="372">
        <v>13322.95</v>
      </c>
      <c r="N315" s="395"/>
      <c r="O315" s="395"/>
      <c r="P315" s="395"/>
      <c r="Q315" s="395"/>
      <c r="R315" s="556">
        <f t="shared" si="69"/>
        <v>1023090.5899999999</v>
      </c>
      <c r="S315" s="860">
        <f t="shared" si="64"/>
        <v>0</v>
      </c>
      <c r="T315" s="328">
        <v>1023090.5899999999</v>
      </c>
      <c r="U315" s="329" t="str">
        <f t="shared" si="44"/>
        <v>MYR</v>
      </c>
      <c r="V315" s="329">
        <f t="shared" si="67"/>
        <v>1023090.5899999999</v>
      </c>
      <c r="W315" s="330"/>
      <c r="X315" s="496"/>
      <c r="Y315" s="330"/>
      <c r="Z315" s="330"/>
      <c r="AA315" s="329"/>
      <c r="AB315" s="419">
        <f t="shared" si="66"/>
        <v>-13322.95</v>
      </c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26</v>
      </c>
      <c r="B316" s="391" t="s">
        <v>1365</v>
      </c>
      <c r="C316" s="393">
        <v>501146</v>
      </c>
      <c r="D316" s="392" t="s">
        <v>26</v>
      </c>
      <c r="E316" s="402"/>
      <c r="F316" s="616"/>
      <c r="G316" s="416">
        <v>225004000</v>
      </c>
      <c r="H316" s="439"/>
      <c r="I316" s="395"/>
      <c r="J316" s="395"/>
      <c r="K316" s="395"/>
      <c r="L316" s="395"/>
      <c r="M316" s="372">
        <v>2083000</v>
      </c>
      <c r="N316" s="395"/>
      <c r="O316" s="395"/>
      <c r="P316" s="395"/>
      <c r="Q316" s="395"/>
      <c r="R316" s="556">
        <f t="shared" si="69"/>
        <v>222921000</v>
      </c>
      <c r="S316" s="860">
        <f t="shared" si="64"/>
        <v>0</v>
      </c>
      <c r="T316" s="328">
        <v>222921000</v>
      </c>
      <c r="U316" s="329" t="str">
        <f t="shared" si="44"/>
        <v>MYR</v>
      </c>
      <c r="V316" s="329">
        <f t="shared" si="67"/>
        <v>222921000</v>
      </c>
      <c r="W316" s="330"/>
      <c r="X316" s="496"/>
      <c r="Y316" s="330"/>
      <c r="Z316" s="330"/>
      <c r="AA316" s="329"/>
      <c r="AB316" s="419">
        <f t="shared" si="66"/>
        <v>-2083000</v>
      </c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27</v>
      </c>
      <c r="B317" s="391" t="s">
        <v>1627</v>
      </c>
      <c r="C317" s="393">
        <v>501336</v>
      </c>
      <c r="D317" s="392" t="s">
        <v>26</v>
      </c>
      <c r="E317" s="402"/>
      <c r="F317" s="616"/>
      <c r="G317" s="416">
        <v>2327204.7899999996</v>
      </c>
      <c r="H317" s="439"/>
      <c r="I317" s="395"/>
      <c r="J317" s="395"/>
      <c r="K317" s="395"/>
      <c r="L317" s="395"/>
      <c r="M317" s="372">
        <v>34710.42</v>
      </c>
      <c r="N317" s="395"/>
      <c r="O317" s="395"/>
      <c r="P317" s="395"/>
      <c r="Q317" s="395"/>
      <c r="R317" s="556">
        <f t="shared" si="69"/>
        <v>2292494.3699999996</v>
      </c>
      <c r="S317" s="860">
        <f t="shared" si="64"/>
        <v>0</v>
      </c>
      <c r="T317" s="328">
        <v>2292494.3699999996</v>
      </c>
      <c r="U317" s="329" t="str">
        <f t="shared" si="44"/>
        <v>MYR</v>
      </c>
      <c r="V317" s="329">
        <f t="shared" si="67"/>
        <v>2292494.3699999996</v>
      </c>
      <c r="W317" s="330"/>
      <c r="X317" s="496"/>
      <c r="Y317" s="330"/>
      <c r="Z317" s="330"/>
      <c r="AA317" s="329"/>
      <c r="AB317" s="419">
        <f t="shared" si="66"/>
        <v>-34710.42</v>
      </c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customHeight="1" x14ac:dyDescent="0.3">
      <c r="A318" s="385">
        <v>28</v>
      </c>
      <c r="B318" s="391" t="s">
        <v>1378</v>
      </c>
      <c r="C318" s="393">
        <v>501150</v>
      </c>
      <c r="D318" s="392" t="s">
        <v>26</v>
      </c>
      <c r="E318" s="402"/>
      <c r="F318" s="616"/>
      <c r="G318" s="416">
        <v>1053921.8800000001</v>
      </c>
      <c r="H318" s="439"/>
      <c r="I318" s="395"/>
      <c r="J318" s="395"/>
      <c r="K318" s="395"/>
      <c r="L318" s="395"/>
      <c r="M318" s="365">
        <v>23714.240000000002</v>
      </c>
      <c r="N318" s="395"/>
      <c r="O318" s="395"/>
      <c r="P318" s="395"/>
      <c r="Q318" s="395"/>
      <c r="R318" s="556">
        <f t="shared" si="69"/>
        <v>1030207.6400000001</v>
      </c>
      <c r="S318" s="860">
        <f t="shared" si="64"/>
        <v>0</v>
      </c>
      <c r="T318" s="328">
        <v>1030207.6400000001</v>
      </c>
      <c r="U318" s="329" t="str">
        <f t="shared" si="44"/>
        <v>MYR</v>
      </c>
      <c r="V318" s="329">
        <f t="shared" si="67"/>
        <v>1030207.6400000001</v>
      </c>
      <c r="W318" s="330"/>
      <c r="X318" s="496"/>
      <c r="Y318" s="330"/>
      <c r="Z318" s="330"/>
      <c r="AA318" s="329"/>
      <c r="AB318" s="419">
        <f t="shared" si="66"/>
        <v>-23714.240000000002</v>
      </c>
      <c r="AC318" s="329"/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customHeight="1" x14ac:dyDescent="0.3">
      <c r="A319" s="385">
        <v>29</v>
      </c>
      <c r="B319" s="391" t="s">
        <v>1425</v>
      </c>
      <c r="C319" s="393">
        <v>501176</v>
      </c>
      <c r="D319" s="392" t="s">
        <v>26</v>
      </c>
      <c r="E319" s="402"/>
      <c r="F319" s="616"/>
      <c r="G319" s="364">
        <v>218699.5799999999</v>
      </c>
      <c r="H319" s="439"/>
      <c r="I319" s="395"/>
      <c r="J319" s="395"/>
      <c r="K319" s="395"/>
      <c r="L319" s="395"/>
      <c r="M319" s="365">
        <v>43280.67</v>
      </c>
      <c r="N319" s="395"/>
      <c r="O319" s="395"/>
      <c r="P319" s="395"/>
      <c r="Q319" s="395"/>
      <c r="R319" s="556">
        <f t="shared" si="69"/>
        <v>175418.90999999992</v>
      </c>
      <c r="S319" s="860">
        <f t="shared" si="64"/>
        <v>0</v>
      </c>
      <c r="T319" s="328">
        <v>175418.91000000003</v>
      </c>
      <c r="U319" s="329" t="str">
        <f t="shared" si="44"/>
        <v>MYR</v>
      </c>
      <c r="V319" s="329">
        <f t="shared" si="67"/>
        <v>175418.91000000003</v>
      </c>
      <c r="W319" s="330"/>
      <c r="X319" s="496"/>
      <c r="Y319" s="330"/>
      <c r="Z319" s="330"/>
      <c r="AA319" s="329"/>
      <c r="AB319" s="419">
        <f t="shared" si="66"/>
        <v>-43280.67</v>
      </c>
      <c r="AC319" s="329"/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customHeight="1" x14ac:dyDescent="0.3">
      <c r="A320" s="385">
        <v>30</v>
      </c>
      <c r="B320" s="391" t="s">
        <v>1426</v>
      </c>
      <c r="C320" s="393">
        <v>501186</v>
      </c>
      <c r="D320" s="392" t="s">
        <v>26</v>
      </c>
      <c r="E320" s="402"/>
      <c r="F320" s="616"/>
      <c r="G320" s="364">
        <v>218699.5799999999</v>
      </c>
      <c r="H320" s="439"/>
      <c r="I320" s="395"/>
      <c r="J320" s="395"/>
      <c r="K320" s="395"/>
      <c r="L320" s="395"/>
      <c r="M320" s="365">
        <v>43280.67</v>
      </c>
      <c r="N320" s="395"/>
      <c r="O320" s="395"/>
      <c r="P320" s="395"/>
      <c r="Q320" s="395"/>
      <c r="R320" s="556">
        <f t="shared" si="69"/>
        <v>175418.90999999992</v>
      </c>
      <c r="S320" s="860">
        <f t="shared" si="64"/>
        <v>0</v>
      </c>
      <c r="T320" s="328">
        <v>175418.91000000003</v>
      </c>
      <c r="U320" s="329" t="str">
        <f t="shared" si="44"/>
        <v>MYR</v>
      </c>
      <c r="V320" s="329">
        <f t="shared" si="67"/>
        <v>175418.91000000003</v>
      </c>
      <c r="W320" s="330"/>
      <c r="X320" s="496"/>
      <c r="Y320" s="330"/>
      <c r="Z320" s="330"/>
      <c r="AA320" s="329"/>
      <c r="AB320" s="419">
        <f t="shared" si="66"/>
        <v>-43280.67</v>
      </c>
      <c r="AC320" s="329"/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customHeight="1" x14ac:dyDescent="0.3">
      <c r="A321" s="385">
        <v>31</v>
      </c>
      <c r="B321" s="391" t="s">
        <v>1427</v>
      </c>
      <c r="C321" s="393">
        <v>501187</v>
      </c>
      <c r="D321" s="392" t="s">
        <v>26</v>
      </c>
      <c r="E321" s="402"/>
      <c r="F321" s="616"/>
      <c r="G321" s="364">
        <v>218699.5799999999</v>
      </c>
      <c r="H321" s="439"/>
      <c r="I321" s="395"/>
      <c r="J321" s="395"/>
      <c r="K321" s="395"/>
      <c r="L321" s="395"/>
      <c r="M321" s="365">
        <v>43280.67</v>
      </c>
      <c r="N321" s="395"/>
      <c r="O321" s="395"/>
      <c r="P321" s="395"/>
      <c r="Q321" s="395"/>
      <c r="R321" s="556">
        <f t="shared" si="69"/>
        <v>175418.90999999992</v>
      </c>
      <c r="S321" s="860">
        <f t="shared" si="64"/>
        <v>0</v>
      </c>
      <c r="T321" s="328">
        <v>175418.91000000003</v>
      </c>
      <c r="U321" s="329" t="str">
        <f t="shared" si="44"/>
        <v>MYR</v>
      </c>
      <c r="V321" s="329">
        <f t="shared" si="67"/>
        <v>175418.91000000003</v>
      </c>
      <c r="W321" s="330"/>
      <c r="X321" s="496"/>
      <c r="Y321" s="330"/>
      <c r="Z321" s="330"/>
      <c r="AA321" s="329"/>
      <c r="AB321" s="419">
        <f t="shared" si="66"/>
        <v>-43280.67</v>
      </c>
      <c r="AC321" s="329"/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383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3">
      <c r="A322" s="385">
        <v>32</v>
      </c>
      <c r="B322" s="391" t="s">
        <v>1446</v>
      </c>
      <c r="C322" s="393">
        <v>501204</v>
      </c>
      <c r="D322" s="392" t="s">
        <v>26</v>
      </c>
      <c r="E322" s="402"/>
      <c r="F322" s="616"/>
      <c r="G322" s="364">
        <v>261686.3899999999</v>
      </c>
      <c r="H322" s="439"/>
      <c r="I322" s="395"/>
      <c r="J322" s="395"/>
      <c r="K322" s="395"/>
      <c r="L322" s="395"/>
      <c r="M322" s="365">
        <v>43074.04</v>
      </c>
      <c r="N322" s="395"/>
      <c r="O322" s="395"/>
      <c r="P322" s="395"/>
      <c r="Q322" s="395"/>
      <c r="R322" s="556">
        <f t="shared" si="69"/>
        <v>218612.34999999989</v>
      </c>
      <c r="S322" s="860">
        <f t="shared" ref="S322:S337" si="70">R322-V322</f>
        <v>0</v>
      </c>
      <c r="T322" s="328">
        <v>218612.34999999989</v>
      </c>
      <c r="U322" s="329" t="str">
        <f t="shared" si="44"/>
        <v>MYR</v>
      </c>
      <c r="V322" s="329">
        <f t="shared" ref="V322:V323" si="71">T322</f>
        <v>218612.34999999989</v>
      </c>
      <c r="W322" s="330"/>
      <c r="X322" s="496"/>
      <c r="Y322" s="330"/>
      <c r="Z322" s="330"/>
      <c r="AA322" s="329"/>
      <c r="AB322" s="419">
        <f t="shared" si="66"/>
        <v>-43074.04</v>
      </c>
      <c r="AC322" s="329"/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383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customHeight="1" x14ac:dyDescent="0.3">
      <c r="A323" s="385">
        <v>33</v>
      </c>
      <c r="B323" s="391" t="s">
        <v>1447</v>
      </c>
      <c r="C323" s="393">
        <v>501205</v>
      </c>
      <c r="D323" s="392" t="s">
        <v>26</v>
      </c>
      <c r="E323" s="402"/>
      <c r="F323" s="616"/>
      <c r="G323" s="364">
        <v>261686.3899999999</v>
      </c>
      <c r="H323" s="439"/>
      <c r="I323" s="395"/>
      <c r="J323" s="395"/>
      <c r="K323" s="395"/>
      <c r="L323" s="395"/>
      <c r="M323" s="365">
        <v>43074.04</v>
      </c>
      <c r="N323" s="395"/>
      <c r="O323" s="395"/>
      <c r="P323" s="395"/>
      <c r="Q323" s="395"/>
      <c r="R323" s="556">
        <f t="shared" si="69"/>
        <v>218612.34999999989</v>
      </c>
      <c r="S323" s="860">
        <f t="shared" si="70"/>
        <v>0</v>
      </c>
      <c r="T323" s="328">
        <v>218612.34999999989</v>
      </c>
      <c r="U323" s="329" t="str">
        <f t="shared" si="44"/>
        <v>MYR</v>
      </c>
      <c r="V323" s="329">
        <f t="shared" si="71"/>
        <v>218612.34999999989</v>
      </c>
      <c r="W323" s="330"/>
      <c r="X323" s="496"/>
      <c r="Y323" s="330"/>
      <c r="Z323" s="330"/>
      <c r="AA323" s="329"/>
      <c r="AB323" s="419">
        <f t="shared" si="66"/>
        <v>-43074.04</v>
      </c>
      <c r="AC323" s="329"/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3">
      <c r="A324" s="385">
        <v>34</v>
      </c>
      <c r="B324" s="914" t="s">
        <v>1492</v>
      </c>
      <c r="C324" s="362">
        <v>501248</v>
      </c>
      <c r="D324" s="375" t="s">
        <v>4</v>
      </c>
      <c r="E324" s="375"/>
      <c r="F324" s="915"/>
      <c r="G324" s="365">
        <v>421590.93999999989</v>
      </c>
      <c r="H324" s="439"/>
      <c r="I324" s="395"/>
      <c r="J324" s="366">
        <v>10095.209999999999</v>
      </c>
      <c r="K324" s="395"/>
      <c r="L324" s="395"/>
      <c r="M324" s="365">
        <v>7435.05</v>
      </c>
      <c r="N324" s="395"/>
      <c r="O324" s="395"/>
      <c r="P324" s="366">
        <f>14.49+0.05</f>
        <v>14.540000000000001</v>
      </c>
      <c r="Q324" s="395"/>
      <c r="R324" s="556">
        <f t="shared" si="69"/>
        <v>424236.55999999994</v>
      </c>
      <c r="S324" s="931">
        <f t="shared" si="70"/>
        <v>-2.9140000697225332E-3</v>
      </c>
      <c r="T324" s="328">
        <v>147642.71</v>
      </c>
      <c r="U324" s="329" t="str">
        <f t="shared" si="44"/>
        <v>AUD</v>
      </c>
      <c r="V324" s="329">
        <f>T324*$X$2</f>
        <v>424236.56291400001</v>
      </c>
      <c r="W324" s="330"/>
      <c r="X324" s="496"/>
      <c r="Y324" s="330"/>
      <c r="Z324" s="330"/>
      <c r="AA324" s="329"/>
      <c r="AB324" s="419">
        <f t="shared" si="66"/>
        <v>-7435.05</v>
      </c>
      <c r="AC324" s="329"/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35</v>
      </c>
      <c r="B325" s="914" t="s">
        <v>1493</v>
      </c>
      <c r="C325" s="362">
        <v>501249</v>
      </c>
      <c r="D325" s="375" t="s">
        <v>4</v>
      </c>
      <c r="E325" s="375"/>
      <c r="F325" s="915"/>
      <c r="G325" s="365">
        <v>281060.6100000001</v>
      </c>
      <c r="H325" s="439"/>
      <c r="I325" s="395"/>
      <c r="J325" s="366">
        <v>6730.1</v>
      </c>
      <c r="K325" s="395"/>
      <c r="L325" s="395"/>
      <c r="M325" s="365">
        <v>4956.6899999999996</v>
      </c>
      <c r="N325" s="395"/>
      <c r="O325" s="395"/>
      <c r="P325" s="366">
        <f>9.69-0.05</f>
        <v>9.6399999999999988</v>
      </c>
      <c r="Q325" s="395"/>
      <c r="R325" s="556">
        <f t="shared" si="69"/>
        <v>282824.38000000006</v>
      </c>
      <c r="S325" s="860">
        <f t="shared" si="70"/>
        <v>1.4301999995950609E-2</v>
      </c>
      <c r="T325" s="328">
        <v>98428.470000000016</v>
      </c>
      <c r="U325" s="329" t="str">
        <f t="shared" si="44"/>
        <v>AUD</v>
      </c>
      <c r="V325" s="329">
        <f t="shared" ref="V325:V333" si="72">T325*$X$2</f>
        <v>282824.36569800007</v>
      </c>
      <c r="W325" s="330"/>
      <c r="X325" s="496"/>
      <c r="Y325" s="330"/>
      <c r="Z325" s="330"/>
      <c r="AA325" s="329"/>
      <c r="AB325" s="419">
        <f t="shared" si="66"/>
        <v>-4956.6899999999996</v>
      </c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customHeight="1" x14ac:dyDescent="0.3">
      <c r="A326" s="385">
        <v>36</v>
      </c>
      <c r="B326" s="914" t="s">
        <v>1546</v>
      </c>
      <c r="C326" s="362">
        <v>501250</v>
      </c>
      <c r="D326" s="375" t="s">
        <v>4</v>
      </c>
      <c r="E326" s="375"/>
      <c r="F326" s="915"/>
      <c r="G326" s="365">
        <v>969011.7799999998</v>
      </c>
      <c r="H326" s="439"/>
      <c r="I326" s="395"/>
      <c r="J326" s="366">
        <v>23210.28</v>
      </c>
      <c r="K326" s="395"/>
      <c r="L326" s="395"/>
      <c r="M326" s="365">
        <v>16255.4</v>
      </c>
      <c r="N326" s="395"/>
      <c r="O326" s="395"/>
      <c r="P326" s="366">
        <v>33.340000000000003</v>
      </c>
      <c r="Q326" s="395"/>
      <c r="R326" s="556">
        <f t="shared" si="69"/>
        <v>975933.31999999983</v>
      </c>
      <c r="S326" s="860">
        <f t="shared" si="70"/>
        <v>2.0527999731712043E-2</v>
      </c>
      <c r="T326" s="328">
        <v>339644.08</v>
      </c>
      <c r="U326" s="329" t="str">
        <f t="shared" si="44"/>
        <v>AUD</v>
      </c>
      <c r="V326" s="329">
        <f t="shared" si="72"/>
        <v>975933.2994720001</v>
      </c>
      <c r="W326" s="330"/>
      <c r="X326" s="496"/>
      <c r="Y326" s="330"/>
      <c r="Z326" s="330"/>
      <c r="AA326" s="329"/>
      <c r="AB326" s="419">
        <f t="shared" si="66"/>
        <v>-16255.4</v>
      </c>
      <c r="AC326" s="329"/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customHeight="1" x14ac:dyDescent="0.3">
      <c r="A327" s="385">
        <v>37</v>
      </c>
      <c r="B327" s="914" t="s">
        <v>1547</v>
      </c>
      <c r="C327" s="362">
        <v>501271</v>
      </c>
      <c r="D327" s="375" t="s">
        <v>4</v>
      </c>
      <c r="E327" s="375"/>
      <c r="F327" s="915"/>
      <c r="G327" s="365">
        <v>884068.16999999981</v>
      </c>
      <c r="H327" s="439"/>
      <c r="I327" s="395"/>
      <c r="J327" s="366">
        <v>21175.66</v>
      </c>
      <c r="K327" s="395"/>
      <c r="L327" s="395"/>
      <c r="M327" s="365">
        <v>14830.45</v>
      </c>
      <c r="N327" s="395"/>
      <c r="O327" s="395"/>
      <c r="P327" s="366">
        <f>30.43-0.04</f>
        <v>30.39</v>
      </c>
      <c r="Q327" s="395"/>
      <c r="R327" s="556">
        <f t="shared" si="69"/>
        <v>890382.98999999987</v>
      </c>
      <c r="S327" s="860">
        <f t="shared" si="70"/>
        <v>3.4079997567459941E-3</v>
      </c>
      <c r="T327" s="328">
        <v>309870.88</v>
      </c>
      <c r="U327" s="329" t="str">
        <f t="shared" si="44"/>
        <v>AUD</v>
      </c>
      <c r="V327" s="329">
        <f t="shared" si="72"/>
        <v>890382.98659200012</v>
      </c>
      <c r="W327" s="330"/>
      <c r="X327" s="496"/>
      <c r="Y327" s="330"/>
      <c r="Z327" s="330"/>
      <c r="AA327" s="329"/>
      <c r="AB327" s="419">
        <f t="shared" si="66"/>
        <v>-14830.45</v>
      </c>
      <c r="AC327" s="329"/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383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38</v>
      </c>
      <c r="B328" s="914" t="s">
        <v>1548</v>
      </c>
      <c r="C328" s="362">
        <v>501272</v>
      </c>
      <c r="D328" s="375" t="s">
        <v>4</v>
      </c>
      <c r="E328" s="375"/>
      <c r="F328" s="915"/>
      <c r="G328" s="365">
        <v>969011.79</v>
      </c>
      <c r="H328" s="439"/>
      <c r="I328" s="395"/>
      <c r="J328" s="366">
        <v>23210.26</v>
      </c>
      <c r="K328" s="395"/>
      <c r="L328" s="395"/>
      <c r="M328" s="365">
        <v>16255.4</v>
      </c>
      <c r="N328" s="395"/>
      <c r="O328" s="395"/>
      <c r="P328" s="366">
        <v>33.340000000000003</v>
      </c>
      <c r="Q328" s="395"/>
      <c r="R328" s="556">
        <f t="shared" si="69"/>
        <v>975933.31</v>
      </c>
      <c r="S328" s="860">
        <f t="shared" si="70"/>
        <v>1.0527999955229461E-2</v>
      </c>
      <c r="T328" s="328">
        <v>339644.08</v>
      </c>
      <c r="U328" s="329" t="str">
        <f t="shared" si="44"/>
        <v>AUD</v>
      </c>
      <c r="V328" s="329">
        <f t="shared" si="72"/>
        <v>975933.2994720001</v>
      </c>
      <c r="W328" s="330"/>
      <c r="X328" s="496"/>
      <c r="Y328" s="330"/>
      <c r="Z328" s="330"/>
      <c r="AA328" s="329"/>
      <c r="AB328" s="419">
        <f t="shared" si="66"/>
        <v>-16255.4</v>
      </c>
      <c r="AC328" s="329"/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383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39</v>
      </c>
      <c r="B329" s="914" t="s">
        <v>1549</v>
      </c>
      <c r="C329" s="362">
        <v>501273</v>
      </c>
      <c r="D329" s="375" t="s">
        <v>4</v>
      </c>
      <c r="E329" s="375"/>
      <c r="F329" s="915"/>
      <c r="G329" s="365">
        <v>969011.75999999989</v>
      </c>
      <c r="H329" s="439"/>
      <c r="I329" s="395"/>
      <c r="J329" s="366">
        <v>23210.26</v>
      </c>
      <c r="K329" s="395"/>
      <c r="L329" s="395"/>
      <c r="M329" s="365">
        <v>16255.4</v>
      </c>
      <c r="N329" s="395"/>
      <c r="O329" s="395"/>
      <c r="P329" s="366">
        <v>33.340000000000003</v>
      </c>
      <c r="Q329" s="395"/>
      <c r="R329" s="556">
        <f t="shared" si="69"/>
        <v>975933.27999999991</v>
      </c>
      <c r="S329" s="860">
        <f t="shared" si="70"/>
        <v>-1.9472000189125538E-2</v>
      </c>
      <c r="T329" s="328">
        <v>339644.08</v>
      </c>
      <c r="U329" s="329" t="str">
        <f t="shared" si="44"/>
        <v>AUD</v>
      </c>
      <c r="V329" s="329">
        <f t="shared" si="72"/>
        <v>975933.2994720001</v>
      </c>
      <c r="W329" s="330"/>
      <c r="X329" s="496"/>
      <c r="Y329" s="330"/>
      <c r="Z329" s="330"/>
      <c r="AA329" s="329"/>
      <c r="AB329" s="419">
        <f t="shared" si="66"/>
        <v>-16255.4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383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40</v>
      </c>
      <c r="B330" s="914" t="s">
        <v>1550</v>
      </c>
      <c r="C330" s="362">
        <v>501274</v>
      </c>
      <c r="D330" s="375" t="s">
        <v>4</v>
      </c>
      <c r="E330" s="375"/>
      <c r="F330" s="915"/>
      <c r="G330" s="365">
        <v>751926.51000000047</v>
      </c>
      <c r="H330" s="439"/>
      <c r="I330" s="395"/>
      <c r="J330" s="366">
        <v>18010.560000000001</v>
      </c>
      <c r="K330" s="395"/>
      <c r="L330" s="395"/>
      <c r="M330" s="365">
        <v>12613.74</v>
      </c>
      <c r="N330" s="395"/>
      <c r="O330" s="395"/>
      <c r="P330" s="366">
        <v>25.87</v>
      </c>
      <c r="Q330" s="395"/>
      <c r="R330" s="556">
        <f t="shared" si="69"/>
        <v>757297.46000000054</v>
      </c>
      <c r="S330" s="860">
        <f t="shared" si="70"/>
        <v>1.7168000689707696E-2</v>
      </c>
      <c r="T330" s="328">
        <v>263554.47999999992</v>
      </c>
      <c r="U330" s="329" t="str">
        <f t="shared" si="44"/>
        <v>AUD</v>
      </c>
      <c r="V330" s="329">
        <f t="shared" si="72"/>
        <v>757297.44283199986</v>
      </c>
      <c r="W330" s="330"/>
      <c r="X330" s="496"/>
      <c r="Y330" s="330"/>
      <c r="Z330" s="330"/>
      <c r="AA330" s="329"/>
      <c r="AB330" s="419">
        <f t="shared" si="66"/>
        <v>-12613.74</v>
      </c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383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41</v>
      </c>
      <c r="B331" s="926" t="s">
        <v>1490</v>
      </c>
      <c r="C331" s="362">
        <v>501251</v>
      </c>
      <c r="D331" s="375" t="s">
        <v>4</v>
      </c>
      <c r="E331" s="375"/>
      <c r="F331" s="915"/>
      <c r="G331" s="365">
        <v>761094.57000000018</v>
      </c>
      <c r="H331" s="439"/>
      <c r="I331" s="395"/>
      <c r="J331" s="366">
        <v>18224.79</v>
      </c>
      <c r="K331" s="395"/>
      <c r="L331" s="395"/>
      <c r="M331" s="365">
        <v>13415.53</v>
      </c>
      <c r="N331" s="395"/>
      <c r="O331" s="395"/>
      <c r="P331" s="366">
        <v>26.2</v>
      </c>
      <c r="Q331" s="395"/>
      <c r="R331" s="556">
        <f t="shared" si="69"/>
        <v>765877.63000000024</v>
      </c>
      <c r="S331" s="860">
        <f t="shared" si="70"/>
        <v>-1.5103999990969896E-2</v>
      </c>
      <c r="T331" s="328">
        <v>266540.56000000006</v>
      </c>
      <c r="U331" s="329" t="str">
        <f t="shared" si="44"/>
        <v>AUD</v>
      </c>
      <c r="V331" s="329">
        <f t="shared" si="72"/>
        <v>765877.64510400023</v>
      </c>
      <c r="W331" s="330"/>
      <c r="X331" s="496"/>
      <c r="Y331" s="330"/>
      <c r="Z331" s="330"/>
      <c r="AA331" s="329"/>
      <c r="AB331" s="419">
        <f t="shared" si="66"/>
        <v>-13415.53</v>
      </c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383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42</v>
      </c>
      <c r="B332" s="926" t="s">
        <v>1491</v>
      </c>
      <c r="C332" s="362">
        <v>501252</v>
      </c>
      <c r="D332" s="375" t="s">
        <v>4</v>
      </c>
      <c r="E332" s="375"/>
      <c r="F332" s="915"/>
      <c r="G332" s="365">
        <v>1053150.7099999995</v>
      </c>
      <c r="H332" s="439"/>
      <c r="I332" s="395"/>
      <c r="J332" s="366">
        <v>25218.47</v>
      </c>
      <c r="K332" s="395"/>
      <c r="L332" s="395"/>
      <c r="M332" s="365">
        <v>18531.16</v>
      </c>
      <c r="N332" s="395"/>
      <c r="O332" s="395"/>
      <c r="P332" s="366">
        <f>36.25-0.04</f>
        <v>36.21</v>
      </c>
      <c r="Q332" s="395"/>
      <c r="R332" s="556">
        <f t="shared" si="69"/>
        <v>1059801.8099999996</v>
      </c>
      <c r="S332" s="860">
        <f t="shared" si="70"/>
        <v>-1.3320008292794228E-3</v>
      </c>
      <c r="T332" s="328">
        <v>368831.9800000001</v>
      </c>
      <c r="U332" s="329" t="str">
        <f t="shared" si="44"/>
        <v>AUD</v>
      </c>
      <c r="V332" s="329">
        <f t="shared" si="72"/>
        <v>1059801.8113320004</v>
      </c>
      <c r="W332" s="330"/>
      <c r="X332" s="496"/>
      <c r="Y332" s="330"/>
      <c r="Z332" s="330"/>
      <c r="AA332" s="329"/>
      <c r="AB332" s="419">
        <f t="shared" si="66"/>
        <v>-18531.16</v>
      </c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383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43</v>
      </c>
      <c r="B333" s="926" t="s">
        <v>1494</v>
      </c>
      <c r="C333" s="362">
        <v>501253</v>
      </c>
      <c r="D333" s="375" t="s">
        <v>4</v>
      </c>
      <c r="E333" s="375"/>
      <c r="F333" s="915"/>
      <c r="G333" s="365">
        <v>987815.75000000012</v>
      </c>
      <c r="H333" s="439"/>
      <c r="I333" s="395"/>
      <c r="J333" s="366">
        <v>23654.09</v>
      </c>
      <c r="K333" s="395"/>
      <c r="L333" s="395"/>
      <c r="M333" s="365">
        <v>17375.07</v>
      </c>
      <c r="N333" s="395"/>
      <c r="O333" s="395"/>
      <c r="P333" s="366">
        <f>33.98+0.04</f>
        <v>34.019999999999996</v>
      </c>
      <c r="Q333" s="395"/>
      <c r="R333" s="556">
        <f t="shared" si="69"/>
        <v>994060.75000000012</v>
      </c>
      <c r="S333" s="866">
        <f t="shared" si="70"/>
        <v>3.2139999093487859E-3</v>
      </c>
      <c r="T333" s="328">
        <v>345952.79000000004</v>
      </c>
      <c r="U333" s="329" t="str">
        <f t="shared" si="44"/>
        <v>AUD</v>
      </c>
      <c r="V333" s="329">
        <f t="shared" si="72"/>
        <v>994060.74678600021</v>
      </c>
      <c r="W333" s="330"/>
      <c r="X333" s="496"/>
      <c r="Y333" s="330"/>
      <c r="Z333" s="330"/>
      <c r="AA333" s="329"/>
      <c r="AB333" s="419">
        <f t="shared" si="66"/>
        <v>-17375.07</v>
      </c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383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44</v>
      </c>
      <c r="B334" s="937" t="s">
        <v>1595</v>
      </c>
      <c r="C334" s="427">
        <v>501319</v>
      </c>
      <c r="D334" s="392" t="s">
        <v>0</v>
      </c>
      <c r="E334" s="402"/>
      <c r="F334" s="938"/>
      <c r="G334" s="364">
        <v>11680532.579999998</v>
      </c>
      <c r="H334" s="440">
        <v>517379.72</v>
      </c>
      <c r="I334" s="395"/>
      <c r="J334" s="395">
        <v>11013.64</v>
      </c>
      <c r="K334" s="395"/>
      <c r="L334" s="395"/>
      <c r="M334" s="395"/>
      <c r="N334" s="395"/>
      <c r="O334" s="395"/>
      <c r="P334" s="395">
        <v>162.05000000000001</v>
      </c>
      <c r="Q334" s="395"/>
      <c r="R334" s="556">
        <f t="shared" si="69"/>
        <v>12208763.889999999</v>
      </c>
      <c r="S334" s="860">
        <f t="shared" si="70"/>
        <v>1.1149996891617775E-2</v>
      </c>
      <c r="T334" s="328">
        <v>2991610.85</v>
      </c>
      <c r="U334" s="329" t="s">
        <v>0</v>
      </c>
      <c r="V334" s="329">
        <f t="shared" ref="V334:V337" si="73">T334*$V$1</f>
        <v>12208763.878850002</v>
      </c>
      <c r="W334" s="330"/>
      <c r="X334" s="496"/>
      <c r="Y334" s="330"/>
      <c r="Z334" s="330"/>
      <c r="AA334" s="329"/>
      <c r="AB334" s="4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383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45</v>
      </c>
      <c r="B335" s="391" t="s">
        <v>1445</v>
      </c>
      <c r="C335" s="393">
        <v>501174</v>
      </c>
      <c r="D335" s="392" t="s">
        <v>26</v>
      </c>
      <c r="E335" s="402"/>
      <c r="F335" s="616"/>
      <c r="G335" s="364">
        <v>2719906.16</v>
      </c>
      <c r="H335" s="439"/>
      <c r="I335" s="395"/>
      <c r="J335" s="395"/>
      <c r="K335" s="395"/>
      <c r="L335" s="395"/>
      <c r="M335" s="365">
        <v>57576.42</v>
      </c>
      <c r="N335" s="395"/>
      <c r="O335" s="395"/>
      <c r="P335" s="395"/>
      <c r="Q335" s="395"/>
      <c r="R335" s="556">
        <f t="shared" si="69"/>
        <v>2662329.7400000002</v>
      </c>
      <c r="S335" s="860">
        <f t="shared" si="64"/>
        <v>0</v>
      </c>
      <c r="T335" s="328">
        <v>2662329.7400000002</v>
      </c>
      <c r="U335" s="329" t="str">
        <f t="shared" si="44"/>
        <v>MYR</v>
      </c>
      <c r="V335" s="329">
        <f t="shared" si="67"/>
        <v>2662329.7400000002</v>
      </c>
      <c r="W335" s="330"/>
      <c r="X335" s="496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383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customHeight="1" x14ac:dyDescent="0.3">
      <c r="A336" s="385">
        <v>46</v>
      </c>
      <c r="B336" s="391" t="s">
        <v>1625</v>
      </c>
      <c r="C336" s="393">
        <v>501300</v>
      </c>
      <c r="D336" s="392" t="s">
        <v>0</v>
      </c>
      <c r="E336" s="402"/>
      <c r="F336" s="616"/>
      <c r="G336" s="364">
        <v>34251000</v>
      </c>
      <c r="H336" s="439"/>
      <c r="I336" s="395"/>
      <c r="J336" s="395">
        <f>29191.51+208.49</f>
        <v>29400</v>
      </c>
      <c r="K336" s="395"/>
      <c r="L336" s="395"/>
      <c r="M336" s="395"/>
      <c r="N336" s="395"/>
      <c r="O336" s="395"/>
      <c r="P336" s="366"/>
      <c r="Q336" s="395"/>
      <c r="R336" s="556">
        <f t="shared" si="69"/>
        <v>34280400</v>
      </c>
      <c r="S336" s="860">
        <f t="shared" si="70"/>
        <v>0</v>
      </c>
      <c r="T336" s="328">
        <v>8400000</v>
      </c>
      <c r="U336" s="329" t="str">
        <f t="shared" si="44"/>
        <v>USD</v>
      </c>
      <c r="V336" s="329">
        <f t="shared" si="73"/>
        <v>34280400</v>
      </c>
      <c r="W336" s="330"/>
      <c r="X336" s="496"/>
      <c r="Y336" s="330"/>
      <c r="Z336" s="330"/>
      <c r="AA336" s="329"/>
      <c r="AB336" s="419"/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383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customHeight="1" x14ac:dyDescent="0.3">
      <c r="A337" s="385">
        <v>47</v>
      </c>
      <c r="B337" s="391" t="s">
        <v>1626</v>
      </c>
      <c r="C337" s="393">
        <v>501301</v>
      </c>
      <c r="D337" s="392" t="s">
        <v>0</v>
      </c>
      <c r="E337" s="402"/>
      <c r="F337" s="616"/>
      <c r="G337" s="364">
        <v>44571970</v>
      </c>
      <c r="H337" s="440">
        <v>587526.81999999995</v>
      </c>
      <c r="I337" s="395"/>
      <c r="J337" s="395">
        <v>49403.95</v>
      </c>
      <c r="K337" s="395"/>
      <c r="L337" s="395"/>
      <c r="M337" s="395"/>
      <c r="N337" s="395"/>
      <c r="O337" s="395">
        <v>28838.39</v>
      </c>
      <c r="P337" s="366">
        <v>742.15</v>
      </c>
      <c r="Q337" s="395"/>
      <c r="R337" s="556">
        <f t="shared" si="69"/>
        <v>45179320.230000004</v>
      </c>
      <c r="S337" s="860">
        <f t="shared" si="70"/>
        <v>-28838.398709997535</v>
      </c>
      <c r="T337" s="328">
        <v>11077715.91</v>
      </c>
      <c r="U337" s="329" t="s">
        <v>0</v>
      </c>
      <c r="V337" s="329">
        <f t="shared" si="73"/>
        <v>45208158.628710002</v>
      </c>
      <c r="W337" s="330"/>
      <c r="X337" s="496"/>
      <c r="Y337" s="330"/>
      <c r="Z337" s="330"/>
      <c r="AA337" s="329"/>
      <c r="AB337" s="419"/>
      <c r="AC337" s="329"/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G337" s="384"/>
      <c r="BH337" s="383"/>
      <c r="BI337" s="383"/>
      <c r="IU337" s="326"/>
    </row>
    <row r="338" spans="1:255" s="334" customFormat="1" ht="15" customHeight="1" x14ac:dyDescent="0.3">
      <c r="A338" s="385">
        <v>46</v>
      </c>
      <c r="B338" s="391" t="s">
        <v>1434</v>
      </c>
      <c r="C338" s="393">
        <v>501188</v>
      </c>
      <c r="D338" s="392" t="s">
        <v>26</v>
      </c>
      <c r="E338" s="402"/>
      <c r="F338" s="616"/>
      <c r="G338" s="364">
        <v>1767499.4799999997</v>
      </c>
      <c r="H338" s="439"/>
      <c r="I338" s="395"/>
      <c r="J338" s="395"/>
      <c r="K338" s="395"/>
      <c r="L338" s="395"/>
      <c r="M338" s="365">
        <v>56452.6</v>
      </c>
      <c r="N338" s="395"/>
      <c r="O338" s="395"/>
      <c r="P338" s="395"/>
      <c r="Q338" s="395"/>
      <c r="R338" s="556">
        <f t="shared" si="69"/>
        <v>1711046.8799999997</v>
      </c>
      <c r="S338" s="860">
        <f t="shared" si="64"/>
        <v>0</v>
      </c>
      <c r="T338" s="328">
        <v>1711046.88</v>
      </c>
      <c r="U338" s="329" t="str">
        <f t="shared" si="44"/>
        <v>MYR</v>
      </c>
      <c r="V338" s="329">
        <f t="shared" si="67"/>
        <v>1711046.88</v>
      </c>
      <c r="W338" s="330"/>
      <c r="X338" s="496"/>
      <c r="Y338" s="330"/>
      <c r="Z338" s="330"/>
      <c r="AA338" s="329"/>
      <c r="AB338" s="419"/>
      <c r="AC338" s="329"/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G338" s="384"/>
      <c r="BH338" s="383"/>
      <c r="BI338" s="383"/>
      <c r="IU338" s="326"/>
    </row>
    <row r="339" spans="1:255" s="334" customFormat="1" ht="15" hidden="1" customHeight="1" x14ac:dyDescent="0.3">
      <c r="A339" s="385">
        <v>25</v>
      </c>
      <c r="B339" s="396" t="s">
        <v>176</v>
      </c>
      <c r="C339" s="375">
        <v>501066</v>
      </c>
      <c r="D339" s="375" t="s">
        <v>3</v>
      </c>
      <c r="E339" s="375"/>
      <c r="F339" s="397"/>
      <c r="G339" s="416">
        <v>2.8405338525772095E-8</v>
      </c>
      <c r="H339" s="491"/>
      <c r="I339" s="366"/>
      <c r="J339" s="366"/>
      <c r="K339" s="366"/>
      <c r="L339" s="366"/>
      <c r="M339" s="365"/>
      <c r="N339" s="366"/>
      <c r="O339" s="366"/>
      <c r="P339" s="366"/>
      <c r="Q339" s="366"/>
      <c r="R339" s="562">
        <f>G339+H339+J339+K339+I339-M339-O339-P339-Q339-N339</f>
        <v>2.8405338525772095E-8</v>
      </c>
      <c r="S339" s="861">
        <f t="shared" si="64"/>
        <v>2.8405338525772095E-8</v>
      </c>
      <c r="T339" s="328"/>
      <c r="U339" s="329" t="str">
        <f t="shared" si="44"/>
        <v>GBP</v>
      </c>
      <c r="V339" s="329">
        <f>T339*$V$2</f>
        <v>0</v>
      </c>
      <c r="W339" s="330"/>
      <c r="X339" s="496"/>
      <c r="Y339" s="330"/>
      <c r="Z339" s="330"/>
      <c r="AA339" s="329"/>
      <c r="AB339" s="619">
        <f t="shared" ref="AB339:AB374" si="74">H339+I339-M339-O339</f>
        <v>0</v>
      </c>
      <c r="AC339" s="329">
        <f t="shared" si="39"/>
        <v>2.8405338525772095E-8</v>
      </c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hidden="1" customHeight="1" x14ac:dyDescent="0.3">
      <c r="A340" s="385">
        <v>4</v>
      </c>
      <c r="B340" s="396" t="s">
        <v>177</v>
      </c>
      <c r="C340" s="375">
        <v>500860</v>
      </c>
      <c r="D340" s="375" t="s">
        <v>26</v>
      </c>
      <c r="E340" s="375"/>
      <c r="F340" s="397"/>
      <c r="G340" s="416">
        <v>-1.7462298274040222E-10</v>
      </c>
      <c r="H340" s="416"/>
      <c r="I340" s="416"/>
      <c r="J340" s="416"/>
      <c r="K340" s="416"/>
      <c r="L340" s="416"/>
      <c r="M340" s="421"/>
      <c r="N340" s="416"/>
      <c r="O340" s="416"/>
      <c r="P340" s="416"/>
      <c r="Q340" s="416"/>
      <c r="R340" s="559">
        <f>G340+H340+J340+K340+I340+L340-M340-O340-P340-Q340-N340</f>
        <v>-1.7462298274040222E-10</v>
      </c>
      <c r="S340" s="860">
        <f t="shared" si="64"/>
        <v>-1.7462298274040222E-10</v>
      </c>
      <c r="T340" s="328"/>
      <c r="U340" s="329" t="str">
        <f t="shared" si="44"/>
        <v>MYR</v>
      </c>
      <c r="V340" s="329">
        <f t="shared" ref="V340:V361" si="75">T340</f>
        <v>0</v>
      </c>
      <c r="W340" s="330"/>
      <c r="X340" s="330"/>
      <c r="Y340" s="330"/>
      <c r="Z340" s="330"/>
      <c r="AA340" s="329"/>
      <c r="AB340" s="419">
        <f t="shared" si="74"/>
        <v>0</v>
      </c>
      <c r="AC340" s="329">
        <f t="shared" si="39"/>
        <v>-1.7462298274040222E-10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3">
      <c r="A341" s="385">
        <v>7</v>
      </c>
      <c r="B341" s="396" t="s">
        <v>178</v>
      </c>
      <c r="C341" s="375">
        <v>500899</v>
      </c>
      <c r="D341" s="375" t="s">
        <v>0</v>
      </c>
      <c r="E341" s="375"/>
      <c r="F341" s="397"/>
      <c r="G341" s="416">
        <v>1.9000023603439331E-3</v>
      </c>
      <c r="H341" s="491"/>
      <c r="I341" s="366"/>
      <c r="J341" s="366"/>
      <c r="K341" s="366"/>
      <c r="L341" s="366"/>
      <c r="M341" s="365"/>
      <c r="N341" s="366"/>
      <c r="O341" s="366"/>
      <c r="P341" s="366"/>
      <c r="Q341" s="366"/>
      <c r="R341" s="562">
        <f t="shared" ref="R341:R387" si="76">G341+H341+J341+K341+I341-M341-O341-P341-Q341-N341</f>
        <v>1.9000023603439331E-3</v>
      </c>
      <c r="S341" s="867">
        <f t="shared" si="64"/>
        <v>1.9000023603439331E-3</v>
      </c>
      <c r="T341" s="328"/>
      <c r="U341" s="329" t="str">
        <f t="shared" si="44"/>
        <v>USD</v>
      </c>
      <c r="V341" s="329">
        <f t="shared" si="65"/>
        <v>0</v>
      </c>
      <c r="W341" s="330"/>
      <c r="X341" s="330"/>
      <c r="Y341" s="330"/>
      <c r="Z341" s="330"/>
      <c r="AA341" s="329"/>
      <c r="AB341" s="329">
        <f t="shared" si="74"/>
        <v>0</v>
      </c>
      <c r="AC341" s="329">
        <f t="shared" si="39"/>
        <v>1.9000023603439331E-3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490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385">
        <v>48</v>
      </c>
      <c r="B342" s="396" t="s">
        <v>179</v>
      </c>
      <c r="C342" s="375">
        <v>500912</v>
      </c>
      <c r="D342" s="375" t="s">
        <v>26</v>
      </c>
      <c r="E342" s="375"/>
      <c r="F342" s="397"/>
      <c r="G342" s="416">
        <v>2.6193447411060333E-10</v>
      </c>
      <c r="H342" s="491"/>
      <c r="I342" s="366"/>
      <c r="J342" s="366"/>
      <c r="K342" s="366"/>
      <c r="L342" s="366"/>
      <c r="M342" s="365"/>
      <c r="N342" s="366"/>
      <c r="O342" s="366"/>
      <c r="P342" s="366"/>
      <c r="Q342" s="366"/>
      <c r="R342" s="562">
        <f t="shared" si="76"/>
        <v>2.6193447411060333E-10</v>
      </c>
      <c r="S342" s="860">
        <f t="shared" si="64"/>
        <v>2.6193447411060333E-10</v>
      </c>
      <c r="T342" s="328"/>
      <c r="U342" s="329" t="str">
        <f t="shared" si="44"/>
        <v>MYR</v>
      </c>
      <c r="V342" s="329">
        <f t="shared" si="75"/>
        <v>0</v>
      </c>
      <c r="W342" s="330"/>
      <c r="X342" s="330"/>
      <c r="Y342" s="330"/>
      <c r="Z342" s="330"/>
      <c r="AA342" s="329"/>
      <c r="AB342" s="619">
        <f t="shared" si="74"/>
        <v>0</v>
      </c>
      <c r="AC342" s="329">
        <f t="shared" si="39"/>
        <v>2.6193447411060333E-10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490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3">
      <c r="A343" s="385">
        <v>16</v>
      </c>
      <c r="B343" s="396" t="s">
        <v>180</v>
      </c>
      <c r="C343" s="375">
        <v>501050</v>
      </c>
      <c r="D343" s="375" t="s">
        <v>26</v>
      </c>
      <c r="E343" s="375"/>
      <c r="F343" s="397"/>
      <c r="G343" s="416">
        <v>103091599.53999998</v>
      </c>
      <c r="H343" s="491"/>
      <c r="I343" s="366"/>
      <c r="J343" s="366"/>
      <c r="K343" s="366"/>
      <c r="L343" s="366"/>
      <c r="M343" s="365">
        <v>1219508</v>
      </c>
      <c r="N343" s="366"/>
      <c r="O343" s="366"/>
      <c r="P343" s="366"/>
      <c r="Q343" s="366"/>
      <c r="R343" s="562">
        <f t="shared" si="76"/>
        <v>101872091.53999998</v>
      </c>
      <c r="S343" s="860">
        <f t="shared" si="64"/>
        <v>0</v>
      </c>
      <c r="T343" s="328">
        <v>101872091.54000001</v>
      </c>
      <c r="U343" s="329" t="str">
        <f t="shared" si="44"/>
        <v>MYR</v>
      </c>
      <c r="V343" s="329">
        <f>T343</f>
        <v>101872091.54000001</v>
      </c>
      <c r="W343" s="330"/>
      <c r="X343" s="330"/>
      <c r="Y343" s="330"/>
      <c r="Z343" s="330"/>
      <c r="AA343" s="329"/>
      <c r="AB343" s="419">
        <f t="shared" si="74"/>
        <v>-1219508</v>
      </c>
      <c r="AC343" s="329">
        <f t="shared" si="39"/>
        <v>101872091.53999998</v>
      </c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490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hidden="1" customHeight="1" x14ac:dyDescent="0.3">
      <c r="A344" s="385">
        <v>49</v>
      </c>
      <c r="B344" s="396" t="s">
        <v>181</v>
      </c>
      <c r="C344" s="375">
        <v>500931</v>
      </c>
      <c r="D344" s="375" t="s">
        <v>26</v>
      </c>
      <c r="E344" s="375"/>
      <c r="F344" s="397"/>
      <c r="G344" s="416">
        <v>1.862645149230957E-9</v>
      </c>
      <c r="H344" s="491"/>
      <c r="I344" s="366"/>
      <c r="J344" s="366"/>
      <c r="K344" s="366"/>
      <c r="L344" s="366"/>
      <c r="M344" s="365"/>
      <c r="N344" s="366"/>
      <c r="O344" s="366"/>
      <c r="P344" s="366"/>
      <c r="Q344" s="366"/>
      <c r="R344" s="562">
        <f t="shared" si="76"/>
        <v>1.862645149230957E-9</v>
      </c>
      <c r="S344" s="860">
        <f t="shared" si="64"/>
        <v>1.862645149230957E-9</v>
      </c>
      <c r="T344" s="328"/>
      <c r="U344" s="329" t="str">
        <f t="shared" si="44"/>
        <v>MYR</v>
      </c>
      <c r="V344" s="329">
        <f t="shared" si="75"/>
        <v>0</v>
      </c>
      <c r="W344" s="330"/>
      <c r="X344" s="330"/>
      <c r="Y344" s="330"/>
      <c r="Z344" s="330"/>
      <c r="AA344" s="329"/>
      <c r="AB344" s="419">
        <f t="shared" si="74"/>
        <v>0</v>
      </c>
      <c r="AC344" s="329">
        <f t="shared" si="39"/>
        <v>1.862645149230957E-9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3">
      <c r="A345" s="385">
        <v>50</v>
      </c>
      <c r="B345" s="396" t="s">
        <v>1596</v>
      </c>
      <c r="C345" s="375">
        <v>501254</v>
      </c>
      <c r="D345" s="375" t="s">
        <v>0</v>
      </c>
      <c r="E345" s="375"/>
      <c r="F345" s="397"/>
      <c r="G345" s="416">
        <v>53206042.776999995</v>
      </c>
      <c r="H345" s="440"/>
      <c r="I345" s="366"/>
      <c r="J345" s="366">
        <v>48708.53</v>
      </c>
      <c r="K345" s="366"/>
      <c r="L345" s="366"/>
      <c r="M345" s="365"/>
      <c r="N345" s="366"/>
      <c r="O345" s="366"/>
      <c r="P345" s="366">
        <v>3038.11</v>
      </c>
      <c r="Q345" s="366"/>
      <c r="R345" s="562">
        <f t="shared" si="76"/>
        <v>53251713.196999997</v>
      </c>
      <c r="S345" s="860">
        <f t="shared" si="64"/>
        <v>2.3199915885925293E-3</v>
      </c>
      <c r="T345" s="328">
        <v>13048692.279999999</v>
      </c>
      <c r="U345" s="329" t="s">
        <v>0</v>
      </c>
      <c r="V345" s="329">
        <f t="shared" ref="V345" si="77">T345*$V$1</f>
        <v>53251713.194680005</v>
      </c>
      <c r="W345" s="330"/>
      <c r="X345" s="330"/>
      <c r="Y345" s="330"/>
      <c r="Z345" s="330"/>
      <c r="AA345" s="329"/>
      <c r="AB345" s="419"/>
      <c r="AC345" s="329">
        <f t="shared" si="39"/>
        <v>53251713.196999997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3">
      <c r="A346" s="385">
        <v>43</v>
      </c>
      <c r="B346" s="396" t="s">
        <v>1416</v>
      </c>
      <c r="C346" s="375">
        <v>501170</v>
      </c>
      <c r="D346" s="375" t="s">
        <v>26</v>
      </c>
      <c r="E346" s="375"/>
      <c r="F346" s="397"/>
      <c r="G346" s="416">
        <v>346964.97999999992</v>
      </c>
      <c r="H346" s="491"/>
      <c r="I346" s="366"/>
      <c r="J346" s="366"/>
      <c r="K346" s="366"/>
      <c r="L346" s="366"/>
      <c r="M346" s="365">
        <v>8009.94</v>
      </c>
      <c r="N346" s="366"/>
      <c r="O346" s="366"/>
      <c r="P346" s="366"/>
      <c r="Q346" s="366"/>
      <c r="R346" s="562">
        <f t="shared" si="76"/>
        <v>338955.03999999992</v>
      </c>
      <c r="S346" s="860">
        <f t="shared" si="64"/>
        <v>0</v>
      </c>
      <c r="T346" s="328">
        <v>338955.03999999992</v>
      </c>
      <c r="U346" s="329" t="str">
        <f t="shared" si="44"/>
        <v>MYR</v>
      </c>
      <c r="V346" s="329">
        <f t="shared" si="75"/>
        <v>338955.03999999992</v>
      </c>
      <c r="W346" s="330"/>
      <c r="X346" s="330"/>
      <c r="Y346" s="330"/>
      <c r="Z346" s="330"/>
      <c r="AA346" s="329"/>
      <c r="AB346" s="419"/>
      <c r="AC346" s="329"/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hidden="1" customHeight="1" x14ac:dyDescent="0.3">
      <c r="A347" s="385">
        <v>11</v>
      </c>
      <c r="B347" s="396" t="s">
        <v>182</v>
      </c>
      <c r="C347" s="375">
        <v>500941</v>
      </c>
      <c r="D347" s="375" t="s">
        <v>26</v>
      </c>
      <c r="E347" s="375"/>
      <c r="F347" s="397"/>
      <c r="G347" s="416">
        <v>-5.1222741603851318E-9</v>
      </c>
      <c r="H347" s="491"/>
      <c r="I347" s="366"/>
      <c r="J347" s="366"/>
      <c r="K347" s="366"/>
      <c r="L347" s="366"/>
      <c r="M347" s="365"/>
      <c r="N347" s="366"/>
      <c r="O347" s="366"/>
      <c r="P347" s="366"/>
      <c r="Q347" s="366"/>
      <c r="R347" s="562">
        <f t="shared" si="76"/>
        <v>-5.1222741603851318E-9</v>
      </c>
      <c r="S347" s="860">
        <f t="shared" si="64"/>
        <v>-5.1222741603851318E-9</v>
      </c>
      <c r="T347" s="328"/>
      <c r="U347" s="329" t="str">
        <f t="shared" si="44"/>
        <v>MYR</v>
      </c>
      <c r="V347" s="329">
        <f t="shared" si="75"/>
        <v>0</v>
      </c>
      <c r="W347" s="330"/>
      <c r="X347" s="330"/>
      <c r="Y347" s="330"/>
      <c r="Z347" s="330"/>
      <c r="AA347" s="329"/>
      <c r="AB347" s="619">
        <f t="shared" si="74"/>
        <v>0</v>
      </c>
      <c r="AC347" s="329">
        <f t="shared" si="39"/>
        <v>-5.1222741603851318E-9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3">
      <c r="A348" s="385">
        <v>51</v>
      </c>
      <c r="B348" s="396" t="s">
        <v>183</v>
      </c>
      <c r="C348" s="375">
        <v>500942</v>
      </c>
      <c r="D348" s="375" t="s">
        <v>26</v>
      </c>
      <c r="E348" s="375"/>
      <c r="F348" s="397"/>
      <c r="G348" s="416">
        <v>2.9103830456733704E-10</v>
      </c>
      <c r="H348" s="491"/>
      <c r="I348" s="366"/>
      <c r="J348" s="366"/>
      <c r="K348" s="366"/>
      <c r="L348" s="366"/>
      <c r="M348" s="365"/>
      <c r="N348" s="366"/>
      <c r="O348" s="366"/>
      <c r="P348" s="366"/>
      <c r="Q348" s="366"/>
      <c r="R348" s="562">
        <f t="shared" si="76"/>
        <v>2.9103830456733704E-10</v>
      </c>
      <c r="S348" s="860">
        <f t="shared" si="64"/>
        <v>2.9103830456733704E-10</v>
      </c>
      <c r="T348" s="328"/>
      <c r="U348" s="329" t="str">
        <f t="shared" si="44"/>
        <v>MYR</v>
      </c>
      <c r="V348" s="329">
        <f t="shared" si="75"/>
        <v>0</v>
      </c>
      <c r="W348" s="330"/>
      <c r="X348" s="330"/>
      <c r="Y348" s="330"/>
      <c r="Z348" s="330"/>
      <c r="AA348" s="329"/>
      <c r="AB348" s="658">
        <f t="shared" si="74"/>
        <v>0</v>
      </c>
      <c r="AC348" s="329">
        <f t="shared" si="39"/>
        <v>2.9103830456733704E-10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490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customHeight="1" x14ac:dyDescent="0.3">
      <c r="A349" s="385">
        <v>52</v>
      </c>
      <c r="B349" s="396" t="s">
        <v>184</v>
      </c>
      <c r="C349" s="375">
        <v>500943</v>
      </c>
      <c r="D349" s="375" t="s">
        <v>26</v>
      </c>
      <c r="E349" s="375"/>
      <c r="F349" s="397"/>
      <c r="G349" s="416">
        <v>12233250.269999998</v>
      </c>
      <c r="H349" s="491"/>
      <c r="I349" s="366"/>
      <c r="J349" s="366"/>
      <c r="K349" s="366"/>
      <c r="L349" s="366"/>
      <c r="M349" s="372">
        <v>209443.75</v>
      </c>
      <c r="N349" s="366"/>
      <c r="O349" s="366"/>
      <c r="P349" s="366"/>
      <c r="Q349" s="366"/>
      <c r="R349" s="562">
        <f t="shared" si="76"/>
        <v>12023806.519999998</v>
      </c>
      <c r="S349" s="860">
        <f t="shared" si="64"/>
        <v>0</v>
      </c>
      <c r="T349" s="328">
        <v>12023806.519999998</v>
      </c>
      <c r="U349" s="329" t="str">
        <f t="shared" si="44"/>
        <v>MYR</v>
      </c>
      <c r="V349" s="329">
        <f t="shared" si="75"/>
        <v>12023806.519999998</v>
      </c>
      <c r="W349" s="330"/>
      <c r="X349" s="330"/>
      <c r="Y349" s="330"/>
      <c r="Z349" s="330"/>
      <c r="AA349" s="329"/>
      <c r="AB349" s="619">
        <f t="shared" si="74"/>
        <v>-209443.75</v>
      </c>
      <c r="AC349" s="329">
        <f t="shared" si="39"/>
        <v>12023806.519999998</v>
      </c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490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385">
        <v>53</v>
      </c>
      <c r="B350" s="396" t="s">
        <v>1293</v>
      </c>
      <c r="C350" s="375">
        <v>501118</v>
      </c>
      <c r="D350" s="375" t="s">
        <v>26</v>
      </c>
      <c r="E350" s="375"/>
      <c r="F350" s="397"/>
      <c r="G350" s="416">
        <v>2848347.8099999987</v>
      </c>
      <c r="H350" s="491"/>
      <c r="I350" s="366"/>
      <c r="J350" s="395"/>
      <c r="K350" s="366"/>
      <c r="L350" s="366"/>
      <c r="M350" s="372">
        <v>90479.27</v>
      </c>
      <c r="N350" s="366"/>
      <c r="O350" s="366"/>
      <c r="P350" s="366"/>
      <c r="Q350" s="366"/>
      <c r="R350" s="562">
        <f t="shared" si="76"/>
        <v>2757868.5399999986</v>
      </c>
      <c r="S350" s="862">
        <f t="shared" si="64"/>
        <v>0</v>
      </c>
      <c r="T350" s="328">
        <v>2757868.54</v>
      </c>
      <c r="U350" s="329" t="str">
        <f t="shared" si="44"/>
        <v>MYR</v>
      </c>
      <c r="V350" s="329">
        <f t="shared" si="75"/>
        <v>2757868.54</v>
      </c>
      <c r="W350" s="330"/>
      <c r="X350" s="330"/>
      <c r="Y350" s="330"/>
      <c r="Z350" s="330"/>
      <c r="AA350" s="329"/>
      <c r="AB350" s="419">
        <f t="shared" si="74"/>
        <v>-90479.27</v>
      </c>
      <c r="AC350" s="329"/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490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385">
        <v>54</v>
      </c>
      <c r="B351" s="396" t="s">
        <v>1609</v>
      </c>
      <c r="C351" s="375">
        <v>501313</v>
      </c>
      <c r="D351" s="375" t="s">
        <v>0</v>
      </c>
      <c r="E351" s="375"/>
      <c r="F351" s="397"/>
      <c r="G351" s="416">
        <v>6931750</v>
      </c>
      <c r="H351" s="491"/>
      <c r="I351" s="366"/>
      <c r="J351" s="395">
        <v>6111.68</v>
      </c>
      <c r="K351" s="366"/>
      <c r="L351" s="366"/>
      <c r="M351" s="365"/>
      <c r="N351" s="366"/>
      <c r="O351" s="366"/>
      <c r="P351" s="366">
        <v>161.66999999999999</v>
      </c>
      <c r="Q351" s="366"/>
      <c r="R351" s="562">
        <f t="shared" si="76"/>
        <v>6937700.0099999998</v>
      </c>
      <c r="S351" s="862">
        <f t="shared" si="64"/>
        <v>9.9999988451600075E-3</v>
      </c>
      <c r="T351" s="328">
        <v>1700000</v>
      </c>
      <c r="U351" s="329" t="str">
        <f t="shared" si="44"/>
        <v>USD</v>
      </c>
      <c r="V351" s="329">
        <f t="shared" ref="V351" si="78">T351*$V$1</f>
        <v>6937700.0000000009</v>
      </c>
      <c r="W351" s="330"/>
      <c r="X351" s="330"/>
      <c r="Y351" s="330"/>
      <c r="Z351" s="330"/>
      <c r="AA351" s="329"/>
      <c r="AB351" s="4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490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3">
      <c r="A352" s="385">
        <v>55</v>
      </c>
      <c r="B352" s="396" t="s">
        <v>1448</v>
      </c>
      <c r="C352" s="375">
        <v>501203</v>
      </c>
      <c r="D352" s="375" t="s">
        <v>26</v>
      </c>
      <c r="E352" s="375"/>
      <c r="F352" s="397"/>
      <c r="G352" s="416">
        <v>1553489.14</v>
      </c>
      <c r="H352" s="491"/>
      <c r="I352" s="366"/>
      <c r="J352" s="395"/>
      <c r="K352" s="366"/>
      <c r="L352" s="366"/>
      <c r="M352" s="372">
        <v>19264.52</v>
      </c>
      <c r="N352" s="366"/>
      <c r="O352" s="366"/>
      <c r="P352" s="366"/>
      <c r="Q352" s="366"/>
      <c r="R352" s="562">
        <f t="shared" si="76"/>
        <v>1534224.6199999999</v>
      </c>
      <c r="S352" s="862">
        <f t="shared" ref="S352" si="79">R352-V352</f>
        <v>0</v>
      </c>
      <c r="T352" s="328">
        <v>1534224.6199999996</v>
      </c>
      <c r="U352" s="329" t="str">
        <f t="shared" si="44"/>
        <v>MYR</v>
      </c>
      <c r="V352" s="329">
        <f t="shared" ref="V352" si="80">T352</f>
        <v>1534224.6199999996</v>
      </c>
      <c r="W352" s="330"/>
      <c r="X352" s="330"/>
      <c r="Y352" s="330"/>
      <c r="Z352" s="330"/>
      <c r="AA352" s="329"/>
      <c r="AB352" s="419"/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490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3">
      <c r="A353" s="385">
        <v>56</v>
      </c>
      <c r="B353" s="396" t="s">
        <v>1499</v>
      </c>
      <c r="C353" s="375">
        <v>501185</v>
      </c>
      <c r="D353" s="375" t="s">
        <v>26</v>
      </c>
      <c r="E353" s="375"/>
      <c r="F353" s="397"/>
      <c r="G353" s="416">
        <v>761635.68</v>
      </c>
      <c r="H353" s="491"/>
      <c r="I353" s="366"/>
      <c r="J353" s="395"/>
      <c r="K353" s="366"/>
      <c r="L353" s="366"/>
      <c r="M353" s="372">
        <v>13221.49</v>
      </c>
      <c r="N353" s="366"/>
      <c r="O353" s="366"/>
      <c r="P353" s="366"/>
      <c r="Q353" s="366"/>
      <c r="R353" s="562">
        <f t="shared" si="76"/>
        <v>748414.19000000006</v>
      </c>
      <c r="S353" s="862">
        <f t="shared" si="64"/>
        <v>0</v>
      </c>
      <c r="T353" s="328">
        <v>748414.19000000006</v>
      </c>
      <c r="U353" s="329" t="str">
        <f t="shared" si="44"/>
        <v>MYR</v>
      </c>
      <c r="V353" s="329">
        <f t="shared" si="75"/>
        <v>748414.19000000006</v>
      </c>
      <c r="W353" s="330"/>
      <c r="X353" s="330"/>
      <c r="Y353" s="330"/>
      <c r="Z353" s="330"/>
      <c r="AA353" s="329"/>
      <c r="AB353" s="419"/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490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customHeight="1" x14ac:dyDescent="0.3">
      <c r="A354" s="385">
        <v>57</v>
      </c>
      <c r="B354" s="396" t="s">
        <v>1624</v>
      </c>
      <c r="C354" s="375">
        <v>501340</v>
      </c>
      <c r="D354" s="375" t="s">
        <v>26</v>
      </c>
      <c r="E354" s="375"/>
      <c r="F354" s="397"/>
      <c r="G354" s="416">
        <v>21000000</v>
      </c>
      <c r="H354" s="461"/>
      <c r="I354" s="366"/>
      <c r="J354" s="395"/>
      <c r="K354" s="366"/>
      <c r="L354" s="366"/>
      <c r="M354" s="365"/>
      <c r="N354" s="366"/>
      <c r="O354" s="366"/>
      <c r="P354" s="366"/>
      <c r="Q354" s="366"/>
      <c r="R354" s="562">
        <f t="shared" si="76"/>
        <v>21000000</v>
      </c>
      <c r="S354" s="862">
        <f t="shared" si="64"/>
        <v>0</v>
      </c>
      <c r="T354" s="328">
        <v>21000000</v>
      </c>
      <c r="U354" s="329" t="str">
        <f t="shared" si="44"/>
        <v>MYR</v>
      </c>
      <c r="V354" s="329">
        <f t="shared" si="75"/>
        <v>21000000</v>
      </c>
      <c r="W354" s="330"/>
      <c r="X354" s="330"/>
      <c r="Y354" s="330"/>
      <c r="Z354" s="330"/>
      <c r="AA354" s="329"/>
      <c r="AB354" s="4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490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3">
      <c r="A355" s="385">
        <v>58</v>
      </c>
      <c r="B355" s="396" t="s">
        <v>1326</v>
      </c>
      <c r="C355" s="375">
        <v>501127</v>
      </c>
      <c r="D355" s="375" t="s">
        <v>26</v>
      </c>
      <c r="E355" s="375"/>
      <c r="F355" s="397"/>
      <c r="G355" s="416">
        <v>1094115.8799999999</v>
      </c>
      <c r="H355" s="491"/>
      <c r="I355" s="366"/>
      <c r="J355" s="395"/>
      <c r="K355" s="366"/>
      <c r="L355" s="366"/>
      <c r="M355" s="372">
        <v>31413.08</v>
      </c>
      <c r="N355" s="366"/>
      <c r="O355" s="366"/>
      <c r="P355" s="366"/>
      <c r="Q355" s="366"/>
      <c r="R355" s="562">
        <f t="shared" si="76"/>
        <v>1062702.7999999998</v>
      </c>
      <c r="S355" s="860">
        <f t="shared" si="64"/>
        <v>0</v>
      </c>
      <c r="T355" s="328">
        <v>1062702.7999999998</v>
      </c>
      <c r="U355" s="329" t="str">
        <f t="shared" si="44"/>
        <v>MYR</v>
      </c>
      <c r="V355" s="329">
        <f t="shared" si="75"/>
        <v>1062702.7999999998</v>
      </c>
      <c r="W355" s="330"/>
      <c r="X355" s="330"/>
      <c r="Y355" s="330"/>
      <c r="Z355" s="330"/>
      <c r="AA355" s="329"/>
      <c r="AB355" s="4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490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385">
        <v>59</v>
      </c>
      <c r="B356" s="396" t="s">
        <v>1532</v>
      </c>
      <c r="C356" s="375">
        <v>501262</v>
      </c>
      <c r="D356" s="375" t="s">
        <v>4</v>
      </c>
      <c r="E356" s="375"/>
      <c r="F356" s="397"/>
      <c r="G356" s="416">
        <v>11849137.720000003</v>
      </c>
      <c r="H356" s="491"/>
      <c r="I356" s="366"/>
      <c r="J356" s="395">
        <f>284103.7+129.51+0.03</f>
        <v>284233.24000000005</v>
      </c>
      <c r="K356" s="366"/>
      <c r="L356" s="366"/>
      <c r="M356" s="372">
        <v>208270.33</v>
      </c>
      <c r="N356" s="366"/>
      <c r="O356" s="366"/>
      <c r="P356" s="388"/>
      <c r="Q356" s="366"/>
      <c r="R356" s="562">
        <f t="shared" si="76"/>
        <v>11925100.630000003</v>
      </c>
      <c r="S356" s="860">
        <f t="shared" si="64"/>
        <v>-3.0499976128339767E-3</v>
      </c>
      <c r="T356" s="328">
        <v>4150170.7499999995</v>
      </c>
      <c r="U356" s="329" t="str">
        <f t="shared" si="44"/>
        <v>AUD</v>
      </c>
      <c r="V356" s="329">
        <f>T356*$X$2</f>
        <v>11925100.63305</v>
      </c>
      <c r="W356" s="330"/>
      <c r="X356" s="330"/>
      <c r="Y356" s="330"/>
      <c r="Z356" s="330"/>
      <c r="AA356" s="329"/>
      <c r="AB356" s="4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490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385">
        <v>60</v>
      </c>
      <c r="B357" s="396" t="s">
        <v>1572</v>
      </c>
      <c r="C357" s="375">
        <v>501299</v>
      </c>
      <c r="D357" s="375" t="s">
        <v>4</v>
      </c>
      <c r="E357" s="375"/>
      <c r="F357" s="397"/>
      <c r="G357" s="416">
        <v>15313329.569999998</v>
      </c>
      <c r="H357" s="491"/>
      <c r="I357" s="366"/>
      <c r="J357" s="395">
        <f>367433.06+350.65</f>
        <v>367783.71</v>
      </c>
      <c r="K357" s="366"/>
      <c r="L357" s="366"/>
      <c r="M357" s="372">
        <v>153499.67000000001</v>
      </c>
      <c r="N357" s="366"/>
      <c r="O357" s="366"/>
      <c r="P357" s="388"/>
      <c r="Q357" s="366"/>
      <c r="R357" s="562">
        <f t="shared" si="76"/>
        <v>15527613.609999999</v>
      </c>
      <c r="S357" s="860">
        <f t="shared" si="64"/>
        <v>-3.63200344145298E-3</v>
      </c>
      <c r="T357" s="328">
        <v>5403916.4800000004</v>
      </c>
      <c r="U357" s="329" t="str">
        <f t="shared" si="44"/>
        <v>AUD</v>
      </c>
      <c r="V357" s="329">
        <f>T357*$X$2</f>
        <v>15527613.613632003</v>
      </c>
      <c r="W357" s="330"/>
      <c r="X357" s="330"/>
      <c r="Y357" s="330"/>
      <c r="Z357" s="330"/>
      <c r="AA357" s="329"/>
      <c r="AB357" s="4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490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385">
        <v>39</v>
      </c>
      <c r="B358" s="396" t="s">
        <v>1379</v>
      </c>
      <c r="C358" s="375">
        <v>501155</v>
      </c>
      <c r="D358" s="375" t="s">
        <v>0</v>
      </c>
      <c r="E358" s="375"/>
      <c r="F358" s="397"/>
      <c r="G358" s="416">
        <v>6797591.1999999993</v>
      </c>
      <c r="H358" s="491"/>
      <c r="I358" s="366"/>
      <c r="J358" s="395">
        <f>15172.3+11.76-0.07</f>
        <v>15183.99</v>
      </c>
      <c r="K358" s="366"/>
      <c r="L358" s="366"/>
      <c r="M358" s="372">
        <v>1158844.01</v>
      </c>
      <c r="N358" s="366"/>
      <c r="O358" s="366"/>
      <c r="P358" s="388"/>
      <c r="Q358" s="366"/>
      <c r="R358" s="562">
        <f t="shared" si="76"/>
        <v>5653931.1799999997</v>
      </c>
      <c r="S358" s="862">
        <f t="shared" si="64"/>
        <v>1.7199963331222534E-3</v>
      </c>
      <c r="T358" s="328">
        <v>1385427.8800000006</v>
      </c>
      <c r="U358" s="329" t="str">
        <f t="shared" si="44"/>
        <v>USD</v>
      </c>
      <c r="V358" s="329">
        <f t="shared" ref="V358:V359" si="81">T358*$V$1</f>
        <v>5653931.1782800034</v>
      </c>
      <c r="W358" s="330"/>
      <c r="X358" s="330"/>
      <c r="Y358" s="330"/>
      <c r="Z358" s="330"/>
      <c r="AA358" s="329"/>
      <c r="AB358" s="4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490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hidden="1" customHeight="1" x14ac:dyDescent="0.3">
      <c r="A359" s="385">
        <v>46</v>
      </c>
      <c r="B359" s="396" t="s">
        <v>1291</v>
      </c>
      <c r="C359" s="375">
        <v>501115</v>
      </c>
      <c r="D359" s="375" t="s">
        <v>0</v>
      </c>
      <c r="E359" s="375"/>
      <c r="F359" s="397"/>
      <c r="G359" s="416">
        <v>2.0954757928848267E-9</v>
      </c>
      <c r="H359" s="491"/>
      <c r="I359" s="366"/>
      <c r="J359" s="395"/>
      <c r="K359" s="366"/>
      <c r="L359" s="366"/>
      <c r="M359" s="365"/>
      <c r="N359" s="366"/>
      <c r="O359" s="366"/>
      <c r="P359" s="366"/>
      <c r="Q359" s="366"/>
      <c r="R359" s="562">
        <f t="shared" si="76"/>
        <v>2.0954757928848267E-9</v>
      </c>
      <c r="S359" s="862">
        <f t="shared" si="64"/>
        <v>2.0954757928848267E-9</v>
      </c>
      <c r="T359" s="328"/>
      <c r="U359" s="329" t="str">
        <f t="shared" si="44"/>
        <v>USD</v>
      </c>
      <c r="V359" s="329">
        <f t="shared" si="81"/>
        <v>0</v>
      </c>
      <c r="W359" s="330"/>
      <c r="X359" s="330"/>
      <c r="Y359" s="330"/>
      <c r="Z359" s="330"/>
      <c r="AA359" s="329"/>
      <c r="AB359" s="419">
        <f t="shared" si="74"/>
        <v>0</v>
      </c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490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hidden="1" customHeight="1" x14ac:dyDescent="0.3">
      <c r="A360" s="385">
        <v>61</v>
      </c>
      <c r="B360" s="396" t="s">
        <v>185</v>
      </c>
      <c r="C360" s="375">
        <v>501006</v>
      </c>
      <c r="D360" s="375" t="s">
        <v>0</v>
      </c>
      <c r="E360" s="375"/>
      <c r="F360" s="397"/>
      <c r="G360" s="416">
        <v>-1.175000099465251E-3</v>
      </c>
      <c r="H360" s="491"/>
      <c r="I360" s="366"/>
      <c r="J360" s="395"/>
      <c r="K360" s="366"/>
      <c r="L360" s="366"/>
      <c r="M360" s="365"/>
      <c r="N360" s="366"/>
      <c r="O360" s="366"/>
      <c r="P360" s="366"/>
      <c r="Q360" s="366"/>
      <c r="R360" s="945">
        <f t="shared" si="76"/>
        <v>-1.175000099465251E-3</v>
      </c>
      <c r="S360" s="871">
        <f t="shared" si="64"/>
        <v>-1.175000099465251E-3</v>
      </c>
      <c r="T360" s="328"/>
      <c r="U360" s="329" t="str">
        <f t="shared" ref="U360:U434" si="82">D360</f>
        <v>USD</v>
      </c>
      <c r="V360" s="329">
        <f>T360*$V$1</f>
        <v>0</v>
      </c>
      <c r="W360" s="330"/>
      <c r="X360" s="330"/>
      <c r="Y360" s="330"/>
      <c r="Z360" s="330"/>
      <c r="AA360" s="329"/>
      <c r="AB360" s="419">
        <f t="shared" si="74"/>
        <v>0</v>
      </c>
      <c r="AC360" s="329">
        <f t="shared" si="39"/>
        <v>-1.175000099465251E-3</v>
      </c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H360" s="383"/>
      <c r="BI360" s="383"/>
      <c r="IU360" s="326"/>
    </row>
    <row r="361" spans="1:255" s="334" customFormat="1" ht="15" customHeight="1" x14ac:dyDescent="0.3">
      <c r="A361" s="385">
        <v>31</v>
      </c>
      <c r="B361" s="396" t="s">
        <v>1531</v>
      </c>
      <c r="C361" s="375">
        <v>501070</v>
      </c>
      <c r="D361" s="375" t="s">
        <v>26</v>
      </c>
      <c r="E361" s="375"/>
      <c r="F361" s="397"/>
      <c r="G361" s="416">
        <v>4599426.59</v>
      </c>
      <c r="H361" s="491"/>
      <c r="I361" s="366"/>
      <c r="J361" s="366"/>
      <c r="K361" s="366"/>
      <c r="L361" s="366"/>
      <c r="M361" s="372">
        <v>92632.639999999999</v>
      </c>
      <c r="N361" s="366"/>
      <c r="O361" s="366"/>
      <c r="P361" s="366"/>
      <c r="Q361" s="366"/>
      <c r="R361" s="562">
        <f t="shared" si="76"/>
        <v>4506793.95</v>
      </c>
      <c r="S361" s="860">
        <f t="shared" si="64"/>
        <v>0</v>
      </c>
      <c r="T361" s="328">
        <v>4506793.95</v>
      </c>
      <c r="U361" s="329" t="str">
        <f t="shared" si="82"/>
        <v>MYR</v>
      </c>
      <c r="V361" s="329">
        <f t="shared" si="75"/>
        <v>4506793.95</v>
      </c>
      <c r="W361" s="330"/>
      <c r="X361" s="330"/>
      <c r="Y361" s="330"/>
      <c r="Z361" s="330"/>
      <c r="AA361" s="329"/>
      <c r="AB361" s="419">
        <f t="shared" si="74"/>
        <v>-92632.639999999999</v>
      </c>
      <c r="AC361" s="329">
        <f t="shared" si="39"/>
        <v>4506793.95</v>
      </c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H361" s="383"/>
      <c r="BI361" s="383"/>
      <c r="IU361" s="326"/>
    </row>
    <row r="362" spans="1:255" s="334" customFormat="1" ht="15" hidden="1" customHeight="1" x14ac:dyDescent="0.3">
      <c r="A362" s="385">
        <v>16</v>
      </c>
      <c r="B362" s="396" t="s">
        <v>186</v>
      </c>
      <c r="C362" s="375">
        <v>501030</v>
      </c>
      <c r="D362" s="375" t="s">
        <v>26</v>
      </c>
      <c r="E362" s="375"/>
      <c r="F362" s="397"/>
      <c r="G362" s="416">
        <v>0</v>
      </c>
      <c r="H362" s="491"/>
      <c r="I362" s="366"/>
      <c r="J362" s="366"/>
      <c r="K362" s="366"/>
      <c r="L362" s="366"/>
      <c r="M362" s="365"/>
      <c r="N362" s="366"/>
      <c r="O362" s="366"/>
      <c r="P362" s="366"/>
      <c r="Q362" s="366"/>
      <c r="R362" s="562">
        <f t="shared" si="76"/>
        <v>0</v>
      </c>
      <c r="S362" s="860">
        <f t="shared" si="64"/>
        <v>0</v>
      </c>
      <c r="T362" s="328"/>
      <c r="U362" s="329" t="str">
        <f t="shared" si="82"/>
        <v>MYR</v>
      </c>
      <c r="V362" s="329">
        <f t="shared" ref="V362:V383" si="83">T362</f>
        <v>0</v>
      </c>
      <c r="W362" s="330"/>
      <c r="X362" s="330"/>
      <c r="Y362" s="330"/>
      <c r="Z362" s="330"/>
      <c r="AA362" s="329"/>
      <c r="AB362" s="419">
        <f t="shared" si="74"/>
        <v>0</v>
      </c>
      <c r="AC362" s="329">
        <f t="shared" si="39"/>
        <v>0</v>
      </c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hidden="1" customHeight="1" x14ac:dyDescent="0.3">
      <c r="A363" s="385">
        <v>17</v>
      </c>
      <c r="B363" s="396" t="s">
        <v>187</v>
      </c>
      <c r="C363" s="375">
        <v>501032</v>
      </c>
      <c r="D363" s="375" t="s">
        <v>26</v>
      </c>
      <c r="E363" s="375"/>
      <c r="F363" s="397"/>
      <c r="G363" s="416">
        <v>2.9103830456733704E-11</v>
      </c>
      <c r="H363" s="416"/>
      <c r="I363" s="416"/>
      <c r="J363" s="416"/>
      <c r="K363" s="416"/>
      <c r="L363" s="416"/>
      <c r="M363" s="421"/>
      <c r="N363" s="416"/>
      <c r="O363" s="416"/>
      <c r="P363" s="416"/>
      <c r="Q363" s="416"/>
      <c r="R363" s="562">
        <f t="shared" si="76"/>
        <v>2.9103830456733704E-11</v>
      </c>
      <c r="S363" s="860">
        <f t="shared" si="64"/>
        <v>2.9103830456733704E-11</v>
      </c>
      <c r="T363" s="328"/>
      <c r="U363" s="329" t="str">
        <f t="shared" si="82"/>
        <v>MYR</v>
      </c>
      <c r="V363" s="329">
        <f t="shared" si="83"/>
        <v>0</v>
      </c>
      <c r="W363" s="330"/>
      <c r="X363" s="330"/>
      <c r="Y363" s="330"/>
      <c r="Z363" s="330"/>
      <c r="AA363" s="329"/>
      <c r="AB363" s="329">
        <f t="shared" si="74"/>
        <v>0</v>
      </c>
      <c r="AC363" s="329">
        <f t="shared" si="39"/>
        <v>2.9103830456733704E-11</v>
      </c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hidden="1" customHeight="1" x14ac:dyDescent="0.3">
      <c r="A364" s="385">
        <v>13</v>
      </c>
      <c r="B364" s="396" t="s">
        <v>188</v>
      </c>
      <c r="C364" s="375">
        <v>501033</v>
      </c>
      <c r="D364" s="375" t="s">
        <v>26</v>
      </c>
      <c r="E364" s="375"/>
      <c r="F364" s="397"/>
      <c r="G364" s="416">
        <v>-1.1641532182693481E-10</v>
      </c>
      <c r="H364" s="416"/>
      <c r="I364" s="416"/>
      <c r="J364" s="416"/>
      <c r="K364" s="416"/>
      <c r="L364" s="416"/>
      <c r="M364" s="421"/>
      <c r="N364" s="416"/>
      <c r="O364" s="416"/>
      <c r="P364" s="416"/>
      <c r="Q364" s="416"/>
      <c r="R364" s="562">
        <f t="shared" si="76"/>
        <v>-1.1641532182693481E-10</v>
      </c>
      <c r="S364" s="860">
        <f t="shared" si="64"/>
        <v>-1.1641532182693481E-10</v>
      </c>
      <c r="T364" s="328"/>
      <c r="U364" s="329" t="str">
        <f t="shared" si="82"/>
        <v>MYR</v>
      </c>
      <c r="V364" s="329">
        <f t="shared" si="83"/>
        <v>0</v>
      </c>
      <c r="W364" s="330"/>
      <c r="X364" s="330"/>
      <c r="Y364" s="330"/>
      <c r="Z364" s="330"/>
      <c r="AA364" s="329"/>
      <c r="AB364" s="329">
        <f t="shared" si="74"/>
        <v>0</v>
      </c>
      <c r="AC364" s="329">
        <f t="shared" si="39"/>
        <v>-1.1641532182693481E-10</v>
      </c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hidden="1" customHeight="1" x14ac:dyDescent="0.3">
      <c r="A365" s="385">
        <v>62</v>
      </c>
      <c r="B365" s="396" t="s">
        <v>189</v>
      </c>
      <c r="C365" s="375">
        <v>501055</v>
      </c>
      <c r="D365" s="375" t="s">
        <v>26</v>
      </c>
      <c r="E365" s="375"/>
      <c r="F365" s="397"/>
      <c r="G365" s="416">
        <v>0</v>
      </c>
      <c r="H365" s="416"/>
      <c r="I365" s="416"/>
      <c r="J365" s="416"/>
      <c r="K365" s="416"/>
      <c r="L365" s="416"/>
      <c r="M365" s="421"/>
      <c r="N365" s="416"/>
      <c r="O365" s="416"/>
      <c r="P365" s="416"/>
      <c r="Q365" s="416"/>
      <c r="R365" s="562">
        <f t="shared" si="76"/>
        <v>0</v>
      </c>
      <c r="S365" s="860">
        <f t="shared" si="64"/>
        <v>0</v>
      </c>
      <c r="T365" s="328"/>
      <c r="U365" s="329" t="str">
        <f t="shared" si="82"/>
        <v>MYR</v>
      </c>
      <c r="V365" s="329">
        <f t="shared" si="83"/>
        <v>0</v>
      </c>
      <c r="W365" s="330"/>
      <c r="X365" s="330"/>
      <c r="Y365" s="330"/>
      <c r="Z365" s="330"/>
      <c r="AA365" s="329"/>
      <c r="AB365" s="329">
        <f t="shared" si="74"/>
        <v>0</v>
      </c>
      <c r="AC365" s="329">
        <f t="shared" si="39"/>
        <v>0</v>
      </c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customHeight="1" x14ac:dyDescent="0.3">
      <c r="A366" s="385">
        <v>63</v>
      </c>
      <c r="B366" s="396" t="s">
        <v>1380</v>
      </c>
      <c r="C366" s="375">
        <v>501158</v>
      </c>
      <c r="D366" s="375" t="s">
        <v>4</v>
      </c>
      <c r="E366" s="375"/>
      <c r="F366" s="397"/>
      <c r="G366" s="416">
        <v>2803754.96</v>
      </c>
      <c r="H366" s="416"/>
      <c r="I366" s="416"/>
      <c r="J366" s="416">
        <v>67427.03</v>
      </c>
      <c r="K366" s="416"/>
      <c r="L366" s="416"/>
      <c r="M366" s="460">
        <v>65339.31</v>
      </c>
      <c r="N366" s="416"/>
      <c r="O366" s="416"/>
      <c r="P366" s="416">
        <v>202.25</v>
      </c>
      <c r="Q366" s="416"/>
      <c r="R366" s="562">
        <f t="shared" si="76"/>
        <v>2805640.4299999997</v>
      </c>
      <c r="S366" s="861">
        <f t="shared" si="64"/>
        <v>5.7799927890300751E-4</v>
      </c>
      <c r="T366" s="328">
        <v>976418.33000000007</v>
      </c>
      <c r="U366" s="329" t="str">
        <f t="shared" si="82"/>
        <v>AUD</v>
      </c>
      <c r="V366" s="329">
        <f>T366*$X$2</f>
        <v>2805640.4294220004</v>
      </c>
      <c r="W366" s="330"/>
      <c r="X366" s="330"/>
      <c r="Y366" s="330"/>
      <c r="Z366" s="330"/>
      <c r="AA366" s="329"/>
      <c r="AB366" s="329"/>
      <c r="AC366" s="329"/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x14ac:dyDescent="0.3">
      <c r="A367" s="385">
        <v>64</v>
      </c>
      <c r="B367" s="396" t="s">
        <v>190</v>
      </c>
      <c r="C367" s="375">
        <v>501056</v>
      </c>
      <c r="D367" s="375" t="s">
        <v>26</v>
      </c>
      <c r="E367" s="375"/>
      <c r="F367" s="397"/>
      <c r="G367" s="416">
        <v>241508.46000000002</v>
      </c>
      <c r="H367" s="416"/>
      <c r="I367" s="416"/>
      <c r="J367" s="416"/>
      <c r="K367" s="416"/>
      <c r="L367" s="416"/>
      <c r="M367" s="421"/>
      <c r="N367" s="416"/>
      <c r="O367" s="416"/>
      <c r="P367" s="416"/>
      <c r="Q367" s="416"/>
      <c r="R367" s="562">
        <f t="shared" si="76"/>
        <v>241508.46000000002</v>
      </c>
      <c r="S367" s="860">
        <f t="shared" si="64"/>
        <v>0</v>
      </c>
      <c r="T367" s="328">
        <v>241508.46</v>
      </c>
      <c r="U367" s="329" t="str">
        <f t="shared" si="82"/>
        <v>MYR</v>
      </c>
      <c r="V367" s="329">
        <f t="shared" si="83"/>
        <v>241508.46</v>
      </c>
      <c r="W367" s="330"/>
      <c r="X367" s="330"/>
      <c r="Y367" s="330"/>
      <c r="Z367" s="330"/>
      <c r="AA367" s="329"/>
      <c r="AB367" s="419">
        <f t="shared" si="74"/>
        <v>0</v>
      </c>
      <c r="AC367" s="329">
        <f t="shared" si="39"/>
        <v>241508.46000000002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customHeight="1" x14ac:dyDescent="0.3">
      <c r="A368" s="385">
        <v>65</v>
      </c>
      <c r="B368" s="396" t="s">
        <v>191</v>
      </c>
      <c r="C368" s="375">
        <v>501057</v>
      </c>
      <c r="D368" s="375" t="s">
        <v>26</v>
      </c>
      <c r="E368" s="375"/>
      <c r="F368" s="397"/>
      <c r="G368" s="416">
        <v>300984.1100000001</v>
      </c>
      <c r="H368" s="416"/>
      <c r="I368" s="416"/>
      <c r="J368" s="416"/>
      <c r="K368" s="416"/>
      <c r="L368" s="416"/>
      <c r="M368" s="421"/>
      <c r="N368" s="416"/>
      <c r="O368" s="416"/>
      <c r="P368" s="416"/>
      <c r="Q368" s="416"/>
      <c r="R368" s="562">
        <f t="shared" si="76"/>
        <v>300984.1100000001</v>
      </c>
      <c r="S368" s="860">
        <f t="shared" si="64"/>
        <v>0</v>
      </c>
      <c r="T368" s="328">
        <v>300984.11000000004</v>
      </c>
      <c r="U368" s="329" t="str">
        <f t="shared" si="82"/>
        <v>MYR</v>
      </c>
      <c r="V368" s="329">
        <f t="shared" si="83"/>
        <v>300984.11000000004</v>
      </c>
      <c r="W368" s="330"/>
      <c r="X368" s="330"/>
      <c r="Y368" s="330"/>
      <c r="Z368" s="330"/>
      <c r="AA368" s="329"/>
      <c r="AB368" s="419">
        <f t="shared" si="74"/>
        <v>0</v>
      </c>
      <c r="AC368" s="329">
        <f t="shared" si="39"/>
        <v>300984.1100000001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customHeight="1" x14ac:dyDescent="0.3">
      <c r="A369" s="385">
        <v>66</v>
      </c>
      <c r="B369" s="396" t="s">
        <v>192</v>
      </c>
      <c r="C369" s="375">
        <v>501058</v>
      </c>
      <c r="D369" s="375" t="s">
        <v>26</v>
      </c>
      <c r="E369" s="375"/>
      <c r="F369" s="397"/>
      <c r="G369" s="416">
        <v>184240.68000000014</v>
      </c>
      <c r="H369" s="416"/>
      <c r="I369" s="416"/>
      <c r="J369" s="416"/>
      <c r="K369" s="416"/>
      <c r="L369" s="416"/>
      <c r="M369" s="421"/>
      <c r="N369" s="416"/>
      <c r="O369" s="416"/>
      <c r="P369" s="416"/>
      <c r="Q369" s="416"/>
      <c r="R369" s="562">
        <f t="shared" si="76"/>
        <v>184240.68000000014</v>
      </c>
      <c r="S369" s="860">
        <f t="shared" si="64"/>
        <v>0</v>
      </c>
      <c r="T369" s="328">
        <v>184240.68000000002</v>
      </c>
      <c r="U369" s="329" t="str">
        <f t="shared" si="82"/>
        <v>MYR</v>
      </c>
      <c r="V369" s="329">
        <f t="shared" si="83"/>
        <v>184240.68000000002</v>
      </c>
      <c r="W369" s="330"/>
      <c r="X369" s="330"/>
      <c r="Y369" s="330"/>
      <c r="Z369" s="330"/>
      <c r="AA369" s="329"/>
      <c r="AB369" s="419">
        <f t="shared" si="74"/>
        <v>0</v>
      </c>
      <c r="AC369" s="329">
        <f t="shared" si="39"/>
        <v>184240.68000000014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383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customHeight="1" x14ac:dyDescent="0.3">
      <c r="A370" s="600">
        <v>21</v>
      </c>
      <c r="B370" s="396" t="s">
        <v>193</v>
      </c>
      <c r="C370" s="456">
        <v>501071</v>
      </c>
      <c r="D370" s="375" t="s">
        <v>26</v>
      </c>
      <c r="E370" s="456"/>
      <c r="F370" s="595"/>
      <c r="G370" s="458">
        <v>231589.97999999981</v>
      </c>
      <c r="H370" s="458"/>
      <c r="I370" s="458"/>
      <c r="J370" s="458"/>
      <c r="K370" s="458"/>
      <c r="L370" s="458"/>
      <c r="M370" s="460"/>
      <c r="N370" s="458"/>
      <c r="O370" s="458"/>
      <c r="P370" s="458"/>
      <c r="Q370" s="458"/>
      <c r="R370" s="562">
        <f t="shared" si="76"/>
        <v>231589.97999999981</v>
      </c>
      <c r="S370" s="860">
        <f t="shared" si="64"/>
        <v>0</v>
      </c>
      <c r="T370" s="328">
        <v>231589.97999999998</v>
      </c>
      <c r="U370" s="329" t="str">
        <f t="shared" si="82"/>
        <v>MYR</v>
      </c>
      <c r="V370" s="329">
        <f t="shared" si="83"/>
        <v>231589.97999999998</v>
      </c>
      <c r="W370" s="330"/>
      <c r="X370" s="330"/>
      <c r="Y370" s="330"/>
      <c r="Z370" s="330"/>
      <c r="AA370" s="329"/>
      <c r="AB370" s="419">
        <f t="shared" si="74"/>
        <v>0</v>
      </c>
      <c r="AC370" s="329">
        <f t="shared" si="39"/>
        <v>231589.97999999981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383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hidden="1" customHeight="1" x14ac:dyDescent="0.3">
      <c r="A371" s="600">
        <v>67</v>
      </c>
      <c r="B371" s="594" t="s">
        <v>194</v>
      </c>
      <c r="C371" s="456">
        <v>501065</v>
      </c>
      <c r="D371" s="456" t="s">
        <v>26</v>
      </c>
      <c r="E371" s="456"/>
      <c r="F371" s="595"/>
      <c r="G371" s="458">
        <v>-2.3283064365386963E-10</v>
      </c>
      <c r="H371" s="458"/>
      <c r="I371" s="458"/>
      <c r="J371" s="458"/>
      <c r="K371" s="458"/>
      <c r="L371" s="458"/>
      <c r="M371" s="460"/>
      <c r="N371" s="458"/>
      <c r="O371" s="458"/>
      <c r="P371" s="458"/>
      <c r="Q371" s="458"/>
      <c r="R371" s="562">
        <f t="shared" si="76"/>
        <v>-2.3283064365386963E-10</v>
      </c>
      <c r="S371" s="860">
        <f t="shared" si="64"/>
        <v>-2.3283064365386963E-10</v>
      </c>
      <c r="T371" s="328"/>
      <c r="U371" s="329" t="str">
        <f t="shared" si="82"/>
        <v>MYR</v>
      </c>
      <c r="V371" s="329">
        <f t="shared" si="83"/>
        <v>0</v>
      </c>
      <c r="W371" s="330"/>
      <c r="X371" s="330"/>
      <c r="Y371" s="330"/>
      <c r="Z371" s="330"/>
      <c r="AA371" s="329"/>
      <c r="AB371" s="619">
        <f t="shared" si="74"/>
        <v>0</v>
      </c>
      <c r="AC371" s="329">
        <f t="shared" si="39"/>
        <v>-2.3283064365386963E-10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G371" s="384"/>
      <c r="BH371" s="383"/>
      <c r="BI371" s="383"/>
      <c r="IU371" s="326"/>
    </row>
    <row r="372" spans="1:255" s="334" customFormat="1" ht="15" customHeight="1" x14ac:dyDescent="0.3">
      <c r="A372" s="600">
        <v>68</v>
      </c>
      <c r="B372" s="396" t="s">
        <v>1461</v>
      </c>
      <c r="C372" s="456">
        <v>501217</v>
      </c>
      <c r="D372" s="456" t="s">
        <v>26</v>
      </c>
      <c r="E372" s="456"/>
      <c r="F372" s="595"/>
      <c r="G372" s="458">
        <v>521234.27999999991</v>
      </c>
      <c r="H372" s="458"/>
      <c r="I372" s="458"/>
      <c r="J372" s="458"/>
      <c r="K372" s="458"/>
      <c r="L372" s="458"/>
      <c r="M372" s="460"/>
      <c r="N372" s="458"/>
      <c r="O372" s="458"/>
      <c r="P372" s="458"/>
      <c r="Q372" s="458"/>
      <c r="R372" s="562">
        <f t="shared" si="76"/>
        <v>521234.27999999991</v>
      </c>
      <c r="S372" s="860">
        <f t="shared" si="64"/>
        <v>0</v>
      </c>
      <c r="T372" s="328">
        <v>521234.28000000014</v>
      </c>
      <c r="U372" s="329" t="str">
        <f t="shared" si="82"/>
        <v>MYR</v>
      </c>
      <c r="V372" s="329">
        <f t="shared" si="83"/>
        <v>521234.28000000014</v>
      </c>
      <c r="W372" s="330"/>
      <c r="X372" s="330"/>
      <c r="Y372" s="330"/>
      <c r="Z372" s="330"/>
      <c r="AA372" s="329"/>
      <c r="AB372" s="619"/>
      <c r="AC372" s="329"/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G372" s="384"/>
      <c r="BH372" s="383"/>
      <c r="BI372" s="383"/>
      <c r="IU372" s="326"/>
    </row>
    <row r="373" spans="1:255" s="334" customFormat="1" ht="15" customHeight="1" x14ac:dyDescent="0.3">
      <c r="A373" s="600">
        <v>69</v>
      </c>
      <c r="B373" s="594" t="s">
        <v>1417</v>
      </c>
      <c r="C373" s="456">
        <v>501182</v>
      </c>
      <c r="D373" s="456" t="s">
        <v>26</v>
      </c>
      <c r="E373" s="456"/>
      <c r="F373" s="595"/>
      <c r="G373" s="458">
        <v>2690332.1900000004</v>
      </c>
      <c r="H373" s="458"/>
      <c r="I373" s="458"/>
      <c r="J373" s="458"/>
      <c r="K373" s="458"/>
      <c r="L373" s="458"/>
      <c r="M373" s="460">
        <v>60431.64</v>
      </c>
      <c r="N373" s="458"/>
      <c r="O373" s="458"/>
      <c r="P373" s="458"/>
      <c r="Q373" s="458"/>
      <c r="R373" s="562">
        <f t="shared" si="76"/>
        <v>2629900.5500000003</v>
      </c>
      <c r="S373" s="860">
        <f t="shared" si="64"/>
        <v>0</v>
      </c>
      <c r="T373" s="328">
        <v>2629900.5500000003</v>
      </c>
      <c r="U373" s="329" t="str">
        <f t="shared" si="82"/>
        <v>MYR</v>
      </c>
      <c r="V373" s="329">
        <f t="shared" si="83"/>
        <v>2629900.5500000003</v>
      </c>
      <c r="W373" s="330"/>
      <c r="X373" s="330"/>
      <c r="Y373" s="330"/>
      <c r="Z373" s="330"/>
      <c r="AA373" s="329"/>
      <c r="AB373" s="619"/>
      <c r="AC373" s="329"/>
      <c r="AD373" s="330"/>
      <c r="AE373" s="330"/>
      <c r="AF373" s="330"/>
      <c r="AG373" s="330"/>
      <c r="AH373" s="331"/>
      <c r="AI373" s="331"/>
      <c r="AJ373" s="331"/>
      <c r="AK373" s="331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G373" s="384"/>
      <c r="BH373" s="383"/>
      <c r="BI373" s="383"/>
      <c r="IU373" s="326"/>
    </row>
    <row r="374" spans="1:255" s="334" customFormat="1" ht="15" customHeight="1" x14ac:dyDescent="0.3">
      <c r="A374" s="600">
        <v>70</v>
      </c>
      <c r="B374" s="594" t="s">
        <v>1274</v>
      </c>
      <c r="C374" s="456">
        <v>501097</v>
      </c>
      <c r="D374" s="456" t="s">
        <v>26</v>
      </c>
      <c r="E374" s="456"/>
      <c r="F374" s="595"/>
      <c r="G374" s="458">
        <v>1770112.9600000004</v>
      </c>
      <c r="H374" s="458"/>
      <c r="I374" s="458"/>
      <c r="J374" s="458"/>
      <c r="K374" s="458"/>
      <c r="L374" s="458"/>
      <c r="M374" s="460">
        <v>23290.959999999999</v>
      </c>
      <c r="N374" s="458"/>
      <c r="O374" s="458"/>
      <c r="P374" s="458"/>
      <c r="Q374" s="458"/>
      <c r="R374" s="562">
        <f t="shared" si="76"/>
        <v>1746822.0000000005</v>
      </c>
      <c r="S374" s="860">
        <f t="shared" si="64"/>
        <v>0</v>
      </c>
      <c r="T374" s="328">
        <v>1746822.0000000005</v>
      </c>
      <c r="U374" s="329" t="str">
        <f t="shared" si="82"/>
        <v>MYR</v>
      </c>
      <c r="V374" s="329">
        <f t="shared" si="83"/>
        <v>1746822.0000000005</v>
      </c>
      <c r="W374" s="330"/>
      <c r="X374" s="330"/>
      <c r="Y374" s="330"/>
      <c r="Z374" s="330"/>
      <c r="AA374" s="329"/>
      <c r="AB374" s="619">
        <f t="shared" si="74"/>
        <v>-23290.959999999999</v>
      </c>
      <c r="AC374" s="329"/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G374" s="384"/>
      <c r="BH374" s="383"/>
      <c r="BI374" s="383"/>
      <c r="IU374" s="326"/>
    </row>
    <row r="375" spans="1:255" s="334" customFormat="1" ht="15" customHeight="1" x14ac:dyDescent="0.3">
      <c r="A375" s="600">
        <v>53</v>
      </c>
      <c r="B375" s="594" t="s">
        <v>1495</v>
      </c>
      <c r="C375" s="456">
        <v>501193</v>
      </c>
      <c r="D375" s="456" t="s">
        <v>26</v>
      </c>
      <c r="E375" s="456"/>
      <c r="F375" s="595"/>
      <c r="G375" s="364">
        <v>10000000</v>
      </c>
      <c r="H375" s="458"/>
      <c r="I375" s="458"/>
      <c r="J375" s="458"/>
      <c r="K375" s="458"/>
      <c r="L375" s="458"/>
      <c r="M375" s="460"/>
      <c r="N375" s="458"/>
      <c r="O375" s="458"/>
      <c r="P375" s="458"/>
      <c r="Q375" s="458"/>
      <c r="R375" s="562">
        <f t="shared" si="76"/>
        <v>10000000</v>
      </c>
      <c r="S375" s="860">
        <f t="shared" si="64"/>
        <v>0</v>
      </c>
      <c r="T375" s="328">
        <v>10000000</v>
      </c>
      <c r="U375" s="329" t="str">
        <f t="shared" si="82"/>
        <v>MYR</v>
      </c>
      <c r="V375" s="329">
        <f t="shared" si="83"/>
        <v>10000000</v>
      </c>
      <c r="W375" s="330"/>
      <c r="X375" s="330"/>
      <c r="Y375" s="330"/>
      <c r="Z375" s="330"/>
      <c r="AA375" s="329"/>
      <c r="AB375" s="619"/>
      <c r="AC375" s="329"/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G375" s="384"/>
      <c r="BH375" s="383"/>
      <c r="BI375" s="383"/>
      <c r="IU375" s="326"/>
    </row>
    <row r="376" spans="1:255" s="334" customFormat="1" ht="15" hidden="1" customHeight="1" x14ac:dyDescent="0.3">
      <c r="A376" s="600">
        <v>71</v>
      </c>
      <c r="B376" s="594" t="s">
        <v>1297</v>
      </c>
      <c r="C376" s="456">
        <v>501120</v>
      </c>
      <c r="D376" s="456" t="s">
        <v>26</v>
      </c>
      <c r="E376" s="456"/>
      <c r="F376" s="595"/>
      <c r="G376" s="458">
        <v>-2.6077032089233398E-8</v>
      </c>
      <c r="H376" s="458"/>
      <c r="I376" s="458"/>
      <c r="J376" s="458"/>
      <c r="K376" s="458"/>
      <c r="L376" s="458"/>
      <c r="M376" s="458"/>
      <c r="N376" s="458"/>
      <c r="O376" s="458"/>
      <c r="P376" s="458"/>
      <c r="Q376" s="458"/>
      <c r="R376" s="562">
        <f t="shared" si="76"/>
        <v>-2.6077032089233398E-8</v>
      </c>
      <c r="S376" s="860">
        <f t="shared" si="64"/>
        <v>-2.6077032089233398E-8</v>
      </c>
      <c r="T376" s="328"/>
      <c r="U376" s="329" t="str">
        <f t="shared" si="82"/>
        <v>MYR</v>
      </c>
      <c r="V376" s="329">
        <f t="shared" si="83"/>
        <v>0</v>
      </c>
      <c r="W376" s="330"/>
      <c r="X376" s="330"/>
      <c r="Y376" s="330"/>
      <c r="Z376" s="330"/>
      <c r="AA376" s="329"/>
      <c r="AB376" s="619"/>
      <c r="AC376" s="329"/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84"/>
      <c r="BH376" s="383"/>
      <c r="BI376" s="383"/>
      <c r="IU376" s="326"/>
    </row>
    <row r="377" spans="1:255" s="334" customFormat="1" ht="15" customHeight="1" x14ac:dyDescent="0.3">
      <c r="A377" s="600">
        <v>72</v>
      </c>
      <c r="B377" s="594" t="s">
        <v>1496</v>
      </c>
      <c r="C377" s="456">
        <v>501258</v>
      </c>
      <c r="D377" s="456" t="s">
        <v>26</v>
      </c>
      <c r="E377" s="456"/>
      <c r="F377" s="595"/>
      <c r="G377" s="458">
        <v>4582941.72</v>
      </c>
      <c r="H377" s="458"/>
      <c r="I377" s="458"/>
      <c r="J377" s="458"/>
      <c r="K377" s="458"/>
      <c r="L377" s="458"/>
      <c r="M377" s="458">
        <v>163853.28</v>
      </c>
      <c r="N377" s="458"/>
      <c r="O377" s="458"/>
      <c r="P377" s="458"/>
      <c r="Q377" s="458"/>
      <c r="R377" s="562">
        <f t="shared" si="76"/>
        <v>4419088.4399999995</v>
      </c>
      <c r="S377" s="860">
        <f t="shared" si="64"/>
        <v>0</v>
      </c>
      <c r="T377" s="328">
        <v>4419088.4399999995</v>
      </c>
      <c r="U377" s="329" t="str">
        <f t="shared" si="82"/>
        <v>MYR</v>
      </c>
      <c r="V377" s="329">
        <f t="shared" si="83"/>
        <v>4419088.4399999995</v>
      </c>
      <c r="W377" s="330"/>
      <c r="X377" s="330"/>
      <c r="Y377" s="330"/>
      <c r="Z377" s="330"/>
      <c r="AA377" s="329"/>
      <c r="AB377" s="619"/>
      <c r="AC377" s="329"/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84"/>
      <c r="BH377" s="383"/>
      <c r="BI377" s="383"/>
      <c r="IU377" s="326"/>
    </row>
    <row r="378" spans="1:255" s="334" customFormat="1" ht="15" customHeight="1" x14ac:dyDescent="0.3">
      <c r="A378" s="600">
        <v>73</v>
      </c>
      <c r="B378" s="594" t="s">
        <v>1574</v>
      </c>
      <c r="C378" s="456">
        <v>501289</v>
      </c>
      <c r="D378" s="456" t="s">
        <v>26</v>
      </c>
      <c r="E378" s="456"/>
      <c r="F378" s="595"/>
      <c r="G378" s="458">
        <v>20000000</v>
      </c>
      <c r="H378" s="458"/>
      <c r="I378" s="458"/>
      <c r="J378" s="458"/>
      <c r="K378" s="458"/>
      <c r="L378" s="458"/>
      <c r="M378" s="458"/>
      <c r="N378" s="458"/>
      <c r="O378" s="458"/>
      <c r="P378" s="458"/>
      <c r="Q378" s="458"/>
      <c r="R378" s="562">
        <f t="shared" si="76"/>
        <v>20000000</v>
      </c>
      <c r="S378" s="860">
        <f t="shared" si="64"/>
        <v>0</v>
      </c>
      <c r="T378" s="328">
        <v>20000000</v>
      </c>
      <c r="U378" s="329" t="str">
        <f t="shared" si="82"/>
        <v>MYR</v>
      </c>
      <c r="V378" s="329">
        <f t="shared" si="83"/>
        <v>20000000</v>
      </c>
      <c r="W378" s="330"/>
      <c r="X378" s="330"/>
      <c r="Y378" s="330"/>
      <c r="Z378" s="330"/>
      <c r="AA378" s="329"/>
      <c r="AB378" s="619"/>
      <c r="AC378" s="329"/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84"/>
      <c r="BH378" s="383"/>
      <c r="BI378" s="383"/>
      <c r="IU378" s="326"/>
    </row>
    <row r="379" spans="1:255" s="334" customFormat="1" ht="15" customHeight="1" x14ac:dyDescent="0.3">
      <c r="A379" s="600">
        <v>72</v>
      </c>
      <c r="B379" s="594" t="s">
        <v>1584</v>
      </c>
      <c r="C379" s="456">
        <v>501309</v>
      </c>
      <c r="D379" s="456" t="s">
        <v>26</v>
      </c>
      <c r="E379" s="456"/>
      <c r="F379" s="595"/>
      <c r="G379" s="458">
        <v>34004741.859999999</v>
      </c>
      <c r="H379" s="458">
        <v>9699625.8499999996</v>
      </c>
      <c r="I379" s="458"/>
      <c r="J379" s="458"/>
      <c r="K379" s="458"/>
      <c r="L379" s="458"/>
      <c r="M379" s="458"/>
      <c r="N379" s="458"/>
      <c r="O379" s="458"/>
      <c r="P379" s="458"/>
      <c r="Q379" s="458"/>
      <c r="R379" s="562">
        <f t="shared" si="76"/>
        <v>43704367.710000001</v>
      </c>
      <c r="S379" s="860">
        <f t="shared" si="64"/>
        <v>-4.2200013995170593E-3</v>
      </c>
      <c r="T379" s="328">
        <v>43704367.714220002</v>
      </c>
      <c r="U379" s="329" t="str">
        <f t="shared" si="82"/>
        <v>MYR</v>
      </c>
      <c r="V379" s="329">
        <f t="shared" si="83"/>
        <v>43704367.714220002</v>
      </c>
      <c r="W379" s="330"/>
      <c r="X379" s="330"/>
      <c r="Y379" s="330"/>
      <c r="Z379" s="330"/>
      <c r="AA379" s="329"/>
      <c r="AB379" s="619"/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84"/>
      <c r="BH379" s="383"/>
      <c r="BI379" s="383"/>
      <c r="IU379" s="326"/>
    </row>
    <row r="380" spans="1:255" s="334" customFormat="1" ht="15" hidden="1" customHeight="1" x14ac:dyDescent="0.3">
      <c r="A380" s="600">
        <v>73</v>
      </c>
      <c r="B380" s="594" t="s">
        <v>1298</v>
      </c>
      <c r="C380" s="456">
        <v>501121</v>
      </c>
      <c r="D380" s="456" t="s">
        <v>26</v>
      </c>
      <c r="E380" s="456"/>
      <c r="F380" s="595"/>
      <c r="G380" s="458">
        <v>4.1909515857696533E-8</v>
      </c>
      <c r="H380" s="458"/>
      <c r="I380" s="458"/>
      <c r="J380" s="458"/>
      <c r="K380" s="458"/>
      <c r="L380" s="458"/>
      <c r="M380" s="458"/>
      <c r="N380" s="458"/>
      <c r="O380" s="458"/>
      <c r="P380" s="458"/>
      <c r="Q380" s="458"/>
      <c r="R380" s="562">
        <f t="shared" si="76"/>
        <v>4.1909515857696533E-8</v>
      </c>
      <c r="S380" s="860">
        <f t="shared" si="64"/>
        <v>4.1909515857696533E-8</v>
      </c>
      <c r="T380" s="328"/>
      <c r="U380" s="329" t="str">
        <f t="shared" si="82"/>
        <v>MYR</v>
      </c>
      <c r="V380" s="329">
        <f t="shared" si="83"/>
        <v>0</v>
      </c>
      <c r="W380" s="330"/>
      <c r="X380" s="330"/>
      <c r="Y380" s="330"/>
      <c r="Z380" s="330"/>
      <c r="AA380" s="329"/>
      <c r="AB380" s="619"/>
      <c r="AC380" s="329"/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84"/>
      <c r="BH380" s="383"/>
      <c r="BI380" s="383"/>
      <c r="IU380" s="326"/>
    </row>
    <row r="381" spans="1:255" s="334" customFormat="1" ht="15" hidden="1" customHeight="1" x14ac:dyDescent="0.3">
      <c r="A381" s="600">
        <v>74</v>
      </c>
      <c r="B381" s="594" t="s">
        <v>1299</v>
      </c>
      <c r="C381" s="456">
        <v>501122</v>
      </c>
      <c r="D381" s="456" t="s">
        <v>26</v>
      </c>
      <c r="E381" s="456"/>
      <c r="F381" s="595"/>
      <c r="G381" s="458">
        <v>1.4901161193847656E-8</v>
      </c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562">
        <f t="shared" si="76"/>
        <v>1.4901161193847656E-8</v>
      </c>
      <c r="S381" s="860">
        <f t="shared" si="64"/>
        <v>1.4901161193847656E-8</v>
      </c>
      <c r="T381" s="328"/>
      <c r="U381" s="329" t="str">
        <f t="shared" si="82"/>
        <v>MYR</v>
      </c>
      <c r="V381" s="329">
        <f t="shared" si="83"/>
        <v>0</v>
      </c>
      <c r="W381" s="330"/>
      <c r="X381" s="330"/>
      <c r="Y381" s="330"/>
      <c r="Z381" s="330"/>
      <c r="AA381" s="329"/>
      <c r="AB381" s="619"/>
      <c r="AC381" s="329"/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84"/>
      <c r="BH381" s="383"/>
      <c r="BI381" s="383"/>
      <c r="IU381" s="326"/>
    </row>
    <row r="382" spans="1:255" s="334" customFormat="1" ht="15" hidden="1" customHeight="1" x14ac:dyDescent="0.3">
      <c r="A382" s="600">
        <v>56</v>
      </c>
      <c r="B382" s="594" t="s">
        <v>1325</v>
      </c>
      <c r="C382" s="456">
        <v>501126</v>
      </c>
      <c r="D382" s="456" t="s">
        <v>26</v>
      </c>
      <c r="E382" s="456"/>
      <c r="F382" s="595"/>
      <c r="G382" s="458">
        <v>1.862645149230957E-9</v>
      </c>
      <c r="H382" s="458"/>
      <c r="I382" s="458"/>
      <c r="J382" s="458"/>
      <c r="K382" s="458"/>
      <c r="L382" s="458"/>
      <c r="M382" s="458"/>
      <c r="N382" s="458"/>
      <c r="O382" s="458"/>
      <c r="P382" s="458"/>
      <c r="Q382" s="458"/>
      <c r="R382" s="562">
        <f t="shared" si="76"/>
        <v>1.862645149230957E-9</v>
      </c>
      <c r="S382" s="860">
        <f t="shared" si="64"/>
        <v>1.862645149230957E-9</v>
      </c>
      <c r="T382" s="328"/>
      <c r="U382" s="329" t="str">
        <f t="shared" si="82"/>
        <v>MYR</v>
      </c>
      <c r="V382" s="329">
        <f t="shared" si="83"/>
        <v>0</v>
      </c>
      <c r="W382" s="330"/>
      <c r="X382" s="330"/>
      <c r="Y382" s="330"/>
      <c r="Z382" s="330"/>
      <c r="AA382" s="329"/>
      <c r="AB382" s="619"/>
      <c r="AC382" s="329"/>
      <c r="AD382" s="330"/>
      <c r="AE382" s="330"/>
      <c r="AF382" s="330"/>
      <c r="AG382" s="330"/>
      <c r="AH382" s="331"/>
      <c r="AI382" s="331"/>
      <c r="AJ382" s="331"/>
      <c r="AK382" s="331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84"/>
      <c r="BH382" s="383"/>
      <c r="BI382" s="383"/>
      <c r="IU382" s="326"/>
    </row>
    <row r="383" spans="1:255" s="334" customFormat="1" ht="15" hidden="1" customHeight="1" x14ac:dyDescent="0.3">
      <c r="A383" s="600">
        <v>74</v>
      </c>
      <c r="B383" s="594" t="s">
        <v>1261</v>
      </c>
      <c r="C383" s="456">
        <v>501091</v>
      </c>
      <c r="D383" s="456" t="s">
        <v>26</v>
      </c>
      <c r="E383" s="456"/>
      <c r="F383" s="595"/>
      <c r="G383" s="458">
        <v>0</v>
      </c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562">
        <f t="shared" si="76"/>
        <v>0</v>
      </c>
      <c r="S383" s="860">
        <f t="shared" si="64"/>
        <v>0</v>
      </c>
      <c r="T383" s="328"/>
      <c r="U383" s="329" t="str">
        <f t="shared" si="82"/>
        <v>MYR</v>
      </c>
      <c r="V383" s="329">
        <f t="shared" si="83"/>
        <v>0</v>
      </c>
      <c r="W383" s="330"/>
      <c r="X383" s="330"/>
      <c r="Y383" s="330"/>
      <c r="Z383" s="330"/>
      <c r="AA383" s="329"/>
      <c r="AB383" s="619"/>
      <c r="AC383" s="329"/>
      <c r="AD383" s="330"/>
      <c r="AE383" s="330"/>
      <c r="AF383" s="330"/>
      <c r="AG383" s="330"/>
      <c r="AH383" s="331"/>
      <c r="AI383" s="331"/>
      <c r="AJ383" s="331"/>
      <c r="AK383" s="331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84"/>
      <c r="BH383" s="383"/>
      <c r="BI383" s="383"/>
      <c r="IU383" s="326"/>
    </row>
    <row r="384" spans="1:255" s="334" customFormat="1" ht="15" customHeight="1" x14ac:dyDescent="0.3">
      <c r="A384" s="600">
        <v>75</v>
      </c>
      <c r="B384" s="594" t="s">
        <v>1534</v>
      </c>
      <c r="C384" s="456">
        <v>501260</v>
      </c>
      <c r="D384" s="456" t="s">
        <v>0</v>
      </c>
      <c r="E384" s="456"/>
      <c r="F384" s="595"/>
      <c r="G384" s="458">
        <v>18821869.459999997</v>
      </c>
      <c r="H384" s="458"/>
      <c r="I384" s="458"/>
      <c r="J384" s="458">
        <v>16209.44</v>
      </c>
      <c r="K384" s="458"/>
      <c r="L384" s="458"/>
      <c r="M384" s="460">
        <v>321626.56</v>
      </c>
      <c r="N384" s="458"/>
      <c r="O384" s="458"/>
      <c r="P384" s="458">
        <v>92.75</v>
      </c>
      <c r="Q384" s="458"/>
      <c r="R384" s="562">
        <f t="shared" si="76"/>
        <v>18516359.59</v>
      </c>
      <c r="S384" s="866">
        <f t="shared" ref="S384:S387" si="84">R384-V384</f>
        <v>-1.097000390291214E-2</v>
      </c>
      <c r="T384" s="328">
        <v>4537211.37</v>
      </c>
      <c r="U384" s="329" t="str">
        <f t="shared" si="82"/>
        <v>USD</v>
      </c>
      <c r="V384" s="329">
        <f t="shared" ref="V384:V387" si="85">T384*$V$1</f>
        <v>18516359.600970004</v>
      </c>
      <c r="W384" s="330"/>
      <c r="X384" s="330"/>
      <c r="Y384" s="330"/>
      <c r="Z384" s="330"/>
      <c r="AA384" s="329"/>
      <c r="AB384" s="619"/>
      <c r="AC384" s="329"/>
      <c r="AD384" s="330"/>
      <c r="AE384" s="330"/>
      <c r="AF384" s="330"/>
      <c r="AG384" s="330"/>
      <c r="AH384" s="331"/>
      <c r="AI384" s="331"/>
      <c r="AJ384" s="331"/>
      <c r="AK384" s="331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84"/>
      <c r="BH384" s="383"/>
      <c r="BI384" s="383"/>
      <c r="IU384" s="326"/>
    </row>
    <row r="385" spans="1:255" s="334" customFormat="1" ht="15" customHeight="1" x14ac:dyDescent="0.3">
      <c r="A385" s="600">
        <v>76</v>
      </c>
      <c r="B385" s="594" t="s">
        <v>1449</v>
      </c>
      <c r="C385" s="456">
        <v>501198</v>
      </c>
      <c r="D385" s="456" t="s">
        <v>26</v>
      </c>
      <c r="E385" s="456"/>
      <c r="F385" s="595"/>
      <c r="G385" s="458">
        <v>680046.85999999987</v>
      </c>
      <c r="H385" s="458"/>
      <c r="I385" s="458"/>
      <c r="J385" s="458"/>
      <c r="K385" s="458"/>
      <c r="L385" s="458"/>
      <c r="M385" s="460">
        <v>35748.44</v>
      </c>
      <c r="N385" s="458"/>
      <c r="O385" s="458"/>
      <c r="P385" s="458"/>
      <c r="Q385" s="458"/>
      <c r="R385" s="562">
        <f t="shared" si="76"/>
        <v>644298.41999999993</v>
      </c>
      <c r="S385" s="860">
        <f t="shared" si="84"/>
        <v>0</v>
      </c>
      <c r="T385" s="328">
        <v>644298.41999999993</v>
      </c>
      <c r="U385" s="329" t="str">
        <f t="shared" si="82"/>
        <v>MYR</v>
      </c>
      <c r="V385" s="329">
        <f t="shared" ref="V385:V386" si="86">T385</f>
        <v>644298.41999999993</v>
      </c>
      <c r="W385" s="330"/>
      <c r="X385" s="330"/>
      <c r="Y385" s="330"/>
      <c r="Z385" s="330"/>
      <c r="AA385" s="329"/>
      <c r="AB385" s="619"/>
      <c r="AC385" s="329"/>
      <c r="AD385" s="330"/>
      <c r="AE385" s="330"/>
      <c r="AF385" s="330"/>
      <c r="AG385" s="330"/>
      <c r="AH385" s="331"/>
      <c r="AI385" s="331"/>
      <c r="AJ385" s="331"/>
      <c r="AK385" s="331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84"/>
      <c r="BH385" s="383"/>
      <c r="BI385" s="383"/>
      <c r="IU385" s="326"/>
    </row>
    <row r="386" spans="1:255" s="334" customFormat="1" ht="15" customHeight="1" x14ac:dyDescent="0.3">
      <c r="A386" s="600">
        <v>77</v>
      </c>
      <c r="B386" s="594" t="s">
        <v>1585</v>
      </c>
      <c r="C386" s="456">
        <v>501307</v>
      </c>
      <c r="D386" s="456" t="s">
        <v>26</v>
      </c>
      <c r="E386" s="456"/>
      <c r="F386" s="595"/>
      <c r="G386" s="458">
        <v>3686217.4699999988</v>
      </c>
      <c r="H386" s="458"/>
      <c r="I386" s="458"/>
      <c r="J386" s="458"/>
      <c r="K386" s="458"/>
      <c r="L386" s="458"/>
      <c r="M386" s="460">
        <v>127110.95</v>
      </c>
      <c r="N386" s="458"/>
      <c r="O386" s="458"/>
      <c r="P386" s="458"/>
      <c r="Q386" s="458"/>
      <c r="R386" s="562">
        <f t="shared" si="76"/>
        <v>3559106.5199999986</v>
      </c>
      <c r="S386" s="860">
        <f t="shared" si="84"/>
        <v>0</v>
      </c>
      <c r="T386" s="328">
        <v>3559106.5199999986</v>
      </c>
      <c r="U386" s="329" t="str">
        <f t="shared" si="82"/>
        <v>MYR</v>
      </c>
      <c r="V386" s="329">
        <f t="shared" si="86"/>
        <v>3559106.5199999986</v>
      </c>
      <c r="W386" s="330"/>
      <c r="X386" s="330"/>
      <c r="Y386" s="330"/>
      <c r="Z386" s="330"/>
      <c r="AA386" s="329"/>
      <c r="AB386" s="619"/>
      <c r="AC386" s="329"/>
      <c r="AD386" s="330"/>
      <c r="AE386" s="330"/>
      <c r="AF386" s="330"/>
      <c r="AG386" s="330"/>
      <c r="AH386" s="331"/>
      <c r="AI386" s="331"/>
      <c r="AJ386" s="331"/>
      <c r="AK386" s="331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84"/>
      <c r="BH386" s="383"/>
      <c r="BI386" s="383"/>
      <c r="IU386" s="326"/>
    </row>
    <row r="387" spans="1:255" s="334" customFormat="1" ht="15" customHeight="1" x14ac:dyDescent="0.3">
      <c r="A387" s="600">
        <v>78</v>
      </c>
      <c r="B387" s="594" t="s">
        <v>1533</v>
      </c>
      <c r="C387" s="456">
        <v>501264</v>
      </c>
      <c r="D387" s="456" t="s">
        <v>0</v>
      </c>
      <c r="E387" s="456"/>
      <c r="F387" s="595"/>
      <c r="G387" s="458">
        <v>39245937.49000001</v>
      </c>
      <c r="H387" s="458"/>
      <c r="I387" s="458"/>
      <c r="J387" s="458">
        <v>36662.160000000003</v>
      </c>
      <c r="K387" s="458"/>
      <c r="L387" s="458"/>
      <c r="M387" s="458">
        <v>511125</v>
      </c>
      <c r="N387" s="458"/>
      <c r="O387" s="458"/>
      <c r="P387" s="458">
        <v>1974.65</v>
      </c>
      <c r="Q387" s="458"/>
      <c r="R387" s="556">
        <f t="shared" si="76"/>
        <v>38769500.000000007</v>
      </c>
      <c r="S387" s="860">
        <f t="shared" si="84"/>
        <v>0</v>
      </c>
      <c r="T387" s="328">
        <v>9500000</v>
      </c>
      <c r="U387" s="329" t="str">
        <f t="shared" si="82"/>
        <v>USD</v>
      </c>
      <c r="V387" s="329">
        <f t="shared" si="85"/>
        <v>38769500.000000007</v>
      </c>
      <c r="W387" s="330"/>
      <c r="X387" s="330"/>
      <c r="Y387" s="330"/>
      <c r="Z387" s="330"/>
      <c r="AA387" s="329"/>
      <c r="AB387" s="619"/>
      <c r="AC387" s="329"/>
      <c r="AD387" s="330"/>
      <c r="AE387" s="330"/>
      <c r="AF387" s="330"/>
      <c r="AG387" s="330"/>
      <c r="AH387" s="331"/>
      <c r="AI387" s="331"/>
      <c r="AJ387" s="331"/>
      <c r="AK387" s="331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84"/>
      <c r="BH387" s="383"/>
      <c r="BI387" s="383"/>
      <c r="IU387" s="326"/>
    </row>
    <row r="388" spans="1:255" s="334" customFormat="1" ht="15" customHeight="1" thickBot="1" x14ac:dyDescent="0.35">
      <c r="A388" s="600"/>
      <c r="B388" s="594"/>
      <c r="C388" s="456"/>
      <c r="D388" s="456"/>
      <c r="E388" s="456"/>
      <c r="F388" s="595"/>
      <c r="G388" s="458"/>
      <c r="H388" s="458"/>
      <c r="I388" s="458"/>
      <c r="J388" s="458"/>
      <c r="K388" s="458"/>
      <c r="L388" s="458"/>
      <c r="M388" s="458"/>
      <c r="N388" s="458"/>
      <c r="O388" s="458"/>
      <c r="P388" s="458"/>
      <c r="Q388" s="458"/>
      <c r="R388" s="556"/>
      <c r="S388" s="860"/>
      <c r="T388" s="328"/>
      <c r="U388" s="329">
        <f t="shared" si="82"/>
        <v>0</v>
      </c>
      <c r="V388" s="330"/>
      <c r="W388" s="330"/>
      <c r="X388" s="330"/>
      <c r="Y388" s="330"/>
      <c r="Z388" s="330"/>
      <c r="AA388" s="329"/>
      <c r="AB388" s="329"/>
      <c r="AC388" s="329">
        <f t="shared" si="39"/>
        <v>0</v>
      </c>
      <c r="AD388" s="330"/>
      <c r="AE388" s="330"/>
      <c r="AF388" s="330"/>
      <c r="AG388" s="330"/>
      <c r="AH388" s="331"/>
      <c r="AI388" s="331"/>
      <c r="AJ388" s="331"/>
      <c r="AK388" s="331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84"/>
      <c r="BH388" s="383"/>
      <c r="BI388" s="383"/>
      <c r="IU388" s="326"/>
    </row>
    <row r="389" spans="1:255" s="334" customFormat="1" ht="15" customHeight="1" thickBot="1" x14ac:dyDescent="0.35">
      <c r="A389" s="602"/>
      <c r="B389" s="1005" t="s">
        <v>195</v>
      </c>
      <c r="C389" s="1005"/>
      <c r="D389" s="1005"/>
      <c r="E389" s="603"/>
      <c r="F389" s="604"/>
      <c r="G389" s="615">
        <f t="shared" ref="G389:Q389" si="87">SUM(G285:G388)</f>
        <v>1070834017.1680502</v>
      </c>
      <c r="H389" s="615">
        <f t="shared" si="87"/>
        <v>32055220.109999999</v>
      </c>
      <c r="I389" s="615">
        <f t="shared" si="87"/>
        <v>0</v>
      </c>
      <c r="J389" s="615">
        <f t="shared" si="87"/>
        <v>1374929.25</v>
      </c>
      <c r="K389" s="615">
        <f t="shared" si="87"/>
        <v>0</v>
      </c>
      <c r="L389" s="615">
        <f t="shared" si="87"/>
        <v>0</v>
      </c>
      <c r="M389" s="615">
        <f t="shared" si="87"/>
        <v>9507107.5999999996</v>
      </c>
      <c r="N389" s="615">
        <f t="shared" si="87"/>
        <v>0</v>
      </c>
      <c r="O389" s="615">
        <f t="shared" si="87"/>
        <v>28838.39</v>
      </c>
      <c r="P389" s="615">
        <f t="shared" si="87"/>
        <v>7572.6999999999989</v>
      </c>
      <c r="Q389" s="615">
        <f t="shared" si="87"/>
        <v>0</v>
      </c>
      <c r="R389" s="615">
        <f>SUM(R285:R388)</f>
        <v>1094720647.8380497</v>
      </c>
      <c r="S389" s="860"/>
      <c r="T389" s="328"/>
      <c r="U389" s="329">
        <f t="shared" si="82"/>
        <v>0</v>
      </c>
      <c r="V389" s="330"/>
      <c r="W389" s="330"/>
      <c r="X389" s="330"/>
      <c r="Y389" s="330"/>
      <c r="Z389" s="330"/>
      <c r="AA389" s="329"/>
      <c r="AB389" s="329"/>
      <c r="AC389" s="329">
        <f t="shared" si="39"/>
        <v>1094720647.8380501</v>
      </c>
      <c r="AD389" s="330"/>
      <c r="AE389" s="330"/>
      <c r="AF389" s="330"/>
      <c r="AG389" s="330"/>
      <c r="AH389" s="331"/>
      <c r="AI389" s="331"/>
      <c r="AJ389" s="331"/>
      <c r="AK389" s="331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84"/>
      <c r="BH389" s="383"/>
      <c r="BI389" s="383"/>
      <c r="IU389" s="326"/>
    </row>
    <row r="390" spans="1:255" s="334" customFormat="1" ht="15" customHeight="1" x14ac:dyDescent="0.3">
      <c r="A390" s="323"/>
      <c r="C390" s="324"/>
      <c r="D390" s="324"/>
      <c r="E390" s="324"/>
      <c r="F390" s="401"/>
      <c r="G390" s="488"/>
      <c r="H390" s="489"/>
      <c r="I390" s="665"/>
      <c r="J390" s="326"/>
      <c r="K390" s="326"/>
      <c r="L390" s="326"/>
      <c r="M390" s="326"/>
      <c r="N390" s="326"/>
      <c r="O390" s="326"/>
      <c r="P390" s="326"/>
      <c r="Q390" s="326"/>
      <c r="R390" s="463"/>
      <c r="S390" s="860"/>
      <c r="T390" s="328"/>
      <c r="U390" s="329">
        <f t="shared" si="82"/>
        <v>0</v>
      </c>
      <c r="V390" s="330"/>
      <c r="W390" s="330"/>
      <c r="X390" s="330"/>
      <c r="Y390" s="330"/>
      <c r="Z390" s="330"/>
      <c r="AA390" s="329"/>
      <c r="AB390" s="329"/>
      <c r="AC390" s="329">
        <f t="shared" si="39"/>
        <v>0</v>
      </c>
      <c r="AD390" s="330"/>
      <c r="AE390" s="330"/>
      <c r="AF390" s="330"/>
      <c r="AG390" s="330"/>
      <c r="AH390" s="331"/>
      <c r="AI390" s="331"/>
      <c r="AJ390" s="331"/>
      <c r="AK390" s="331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84"/>
      <c r="BH390" s="383"/>
      <c r="BI390" s="383"/>
      <c r="IU390" s="326"/>
    </row>
    <row r="391" spans="1:255" s="334" customFormat="1" ht="15" hidden="1" customHeight="1" x14ac:dyDescent="0.3">
      <c r="A391" s="323"/>
      <c r="B391" s="666" t="s">
        <v>196</v>
      </c>
      <c r="C391" s="324"/>
      <c r="D391" s="324"/>
      <c r="E391" s="660"/>
      <c r="F391" s="401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463"/>
      <c r="S391" s="860"/>
      <c r="T391" s="328"/>
      <c r="U391" s="329">
        <f t="shared" si="82"/>
        <v>0</v>
      </c>
      <c r="V391" s="330"/>
      <c r="W391" s="330"/>
      <c r="X391" s="330"/>
      <c r="Y391" s="330"/>
      <c r="Z391" s="330"/>
      <c r="AA391" s="329"/>
      <c r="AB391" s="329"/>
      <c r="AC391" s="329">
        <f t="shared" si="39"/>
        <v>0</v>
      </c>
      <c r="AD391" s="330"/>
      <c r="AE391" s="330"/>
      <c r="AF391" s="330"/>
      <c r="AG391" s="330"/>
      <c r="AH391" s="331"/>
      <c r="AI391" s="331"/>
      <c r="AJ391" s="331"/>
      <c r="AK391" s="331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490"/>
      <c r="AZ391" s="383"/>
      <c r="BA391" s="383"/>
      <c r="BB391" s="383"/>
      <c r="BC391" s="383"/>
      <c r="BD391" s="383"/>
      <c r="BE391" s="383"/>
      <c r="BF391" s="383"/>
      <c r="BG391" s="384"/>
      <c r="BH391" s="383"/>
      <c r="BI391" s="383"/>
      <c r="IU391" s="326"/>
    </row>
    <row r="392" spans="1:255" s="334" customFormat="1" ht="15" hidden="1" customHeight="1" x14ac:dyDescent="0.3">
      <c r="A392" s="385">
        <v>1</v>
      </c>
      <c r="B392" s="396" t="s">
        <v>197</v>
      </c>
      <c r="C392" s="375">
        <v>500916</v>
      </c>
      <c r="D392" s="375" t="s">
        <v>26</v>
      </c>
      <c r="E392" s="375"/>
      <c r="F392" s="397"/>
      <c r="G392" s="416">
        <v>-5.8207660913467407E-11</v>
      </c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562">
        <f>G392+H392+J392+K392+I392+L392-M392-O392-P392-Q392-N392</f>
        <v>-5.8207660913467407E-11</v>
      </c>
      <c r="S392" s="860">
        <f>R392-V392</f>
        <v>-5.8207660913467407E-11</v>
      </c>
      <c r="T392" s="328"/>
      <c r="U392" s="329" t="str">
        <f t="shared" si="82"/>
        <v>MYR</v>
      </c>
      <c r="V392" s="329">
        <f>T392</f>
        <v>0</v>
      </c>
      <c r="W392" s="330"/>
      <c r="X392" s="330"/>
      <c r="Y392" s="330"/>
      <c r="Z392" s="330"/>
      <c r="AA392" s="329"/>
      <c r="AB392" s="329">
        <f t="shared" ref="AB392" si="88">H392+I392-M392-O392</f>
        <v>0</v>
      </c>
      <c r="AC392" s="329">
        <f t="shared" si="39"/>
        <v>-5.8207660913467407E-11</v>
      </c>
      <c r="AD392" s="330"/>
      <c r="AE392" s="330"/>
      <c r="AF392" s="330"/>
      <c r="AG392" s="330"/>
      <c r="AH392" s="331"/>
      <c r="AI392" s="331"/>
      <c r="AJ392" s="331"/>
      <c r="AK392" s="331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490"/>
      <c r="AZ392" s="383"/>
      <c r="BA392" s="383"/>
      <c r="BB392" s="383"/>
      <c r="BC392" s="383"/>
      <c r="BD392" s="383"/>
      <c r="BE392" s="383"/>
      <c r="BF392" s="383"/>
      <c r="BG392" s="384"/>
      <c r="BH392" s="383"/>
      <c r="BI392" s="383"/>
      <c r="IU392" s="326"/>
    </row>
    <row r="393" spans="1:255" s="334" customFormat="1" ht="15" hidden="1" customHeight="1" x14ac:dyDescent="0.3">
      <c r="A393" s="385">
        <v>2</v>
      </c>
      <c r="B393" s="396" t="s">
        <v>198</v>
      </c>
      <c r="C393" s="375">
        <v>501007</v>
      </c>
      <c r="D393" s="375" t="s">
        <v>0</v>
      </c>
      <c r="E393" s="375"/>
      <c r="F393" s="397"/>
      <c r="G393" s="416">
        <v>7.5000151991844177E-4</v>
      </c>
      <c r="H393" s="491"/>
      <c r="I393" s="366"/>
      <c r="J393" s="366"/>
      <c r="K393" s="366"/>
      <c r="L393" s="366"/>
      <c r="M393" s="366"/>
      <c r="N393" s="366"/>
      <c r="O393" s="366"/>
      <c r="P393" s="366"/>
      <c r="Q393" s="366"/>
      <c r="R393" s="774">
        <f>G393+H393+J393+K393+I393-M393-O393-P393-Q393-N393</f>
        <v>7.5000151991844177E-4</v>
      </c>
      <c r="S393" s="866">
        <f>R393-V393</f>
        <v>7.5000151991844177E-4</v>
      </c>
      <c r="T393" s="328"/>
      <c r="U393" s="329" t="str">
        <f t="shared" si="82"/>
        <v>USD</v>
      </c>
      <c r="V393" s="329">
        <f>T393*$V$1</f>
        <v>0</v>
      </c>
      <c r="W393" s="330"/>
      <c r="X393" s="330"/>
      <c r="Y393" s="330"/>
      <c r="Z393" s="330"/>
      <c r="AA393" s="329"/>
      <c r="AB393" s="329"/>
      <c r="AC393" s="329">
        <f t="shared" si="39"/>
        <v>7.5000151991844177E-4</v>
      </c>
      <c r="AD393" s="330"/>
      <c r="AE393" s="330"/>
      <c r="AF393" s="330"/>
      <c r="AG393" s="330"/>
      <c r="AH393" s="331"/>
      <c r="AI393" s="331"/>
      <c r="AJ393" s="331"/>
      <c r="AK393" s="331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I393" s="383"/>
      <c r="IU393" s="326"/>
    </row>
    <row r="394" spans="1:255" s="334" customFormat="1" ht="15" hidden="1" customHeight="1" x14ac:dyDescent="0.3">
      <c r="A394" s="355"/>
      <c r="B394" s="337" t="s">
        <v>199</v>
      </c>
      <c r="C394" s="349">
        <v>500836</v>
      </c>
      <c r="D394" s="349" t="s">
        <v>0</v>
      </c>
      <c r="E394" s="349"/>
      <c r="F394" s="409"/>
      <c r="G394" s="410"/>
      <c r="H394" s="491"/>
      <c r="I394" s="366"/>
      <c r="J394" s="366"/>
      <c r="K394" s="366"/>
      <c r="L394" s="366"/>
      <c r="M394" s="366"/>
      <c r="N394" s="366"/>
      <c r="O394" s="366"/>
      <c r="P394" s="366"/>
      <c r="Q394" s="366"/>
      <c r="R394" s="774">
        <f>G394+H394+J394+K394+I394-M394-O394-P394-Q394-N394</f>
        <v>0</v>
      </c>
      <c r="S394" s="860"/>
      <c r="T394" s="328"/>
      <c r="U394" s="329" t="str">
        <f t="shared" si="82"/>
        <v>USD</v>
      </c>
      <c r="V394" s="330"/>
      <c r="W394" s="330"/>
      <c r="X394" s="330"/>
      <c r="Y394" s="330"/>
      <c r="Z394" s="330"/>
      <c r="AA394" s="329"/>
      <c r="AB394" s="329"/>
      <c r="AC394" s="329">
        <f t="shared" si="39"/>
        <v>0</v>
      </c>
      <c r="AD394" s="330"/>
      <c r="AE394" s="330"/>
      <c r="AF394" s="330"/>
      <c r="AG394" s="330"/>
      <c r="AH394" s="331"/>
      <c r="AI394" s="331"/>
      <c r="AJ394" s="331"/>
      <c r="AK394" s="331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I394" s="383"/>
      <c r="IU394" s="326"/>
    </row>
    <row r="395" spans="1:255" s="334" customFormat="1" ht="15" hidden="1" customHeight="1" thickBot="1" x14ac:dyDescent="0.35">
      <c r="A395" s="600"/>
      <c r="B395" s="594"/>
      <c r="C395" s="456"/>
      <c r="D395" s="456"/>
      <c r="E395" s="456"/>
      <c r="F395" s="595"/>
      <c r="G395" s="458"/>
      <c r="H395" s="607"/>
      <c r="I395" s="388"/>
      <c r="J395" s="388"/>
      <c r="K395" s="388"/>
      <c r="L395" s="388"/>
      <c r="M395" s="388"/>
      <c r="N395" s="388"/>
      <c r="O395" s="388"/>
      <c r="P395" s="388"/>
      <c r="Q395" s="388"/>
      <c r="R395" s="669"/>
      <c r="S395" s="539"/>
      <c r="T395" s="447"/>
      <c r="U395" s="329">
        <f t="shared" si="82"/>
        <v>0</v>
      </c>
      <c r="V395" s="418"/>
      <c r="W395" s="418"/>
      <c r="X395" s="418"/>
      <c r="Y395" s="418"/>
      <c r="Z395" s="418"/>
      <c r="AA395" s="419"/>
      <c r="AB395" s="419"/>
      <c r="AC395" s="329">
        <f t="shared" si="39"/>
        <v>0</v>
      </c>
      <c r="AD395" s="418"/>
      <c r="AE395" s="418"/>
      <c r="AF395" s="418"/>
      <c r="AG395" s="418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I395" s="383"/>
      <c r="IU395" s="326"/>
    </row>
    <row r="396" spans="1:255" s="334" customFormat="1" ht="15" hidden="1" customHeight="1" thickBot="1" x14ac:dyDescent="0.35">
      <c r="A396" s="602"/>
      <c r="B396" s="998" t="s">
        <v>200</v>
      </c>
      <c r="C396" s="998"/>
      <c r="D396" s="998"/>
      <c r="E396" s="603"/>
      <c r="F396" s="604"/>
      <c r="G396" s="615">
        <f t="shared" ref="G396:Q396" si="89">SUM(G392:G394)</f>
        <v>7.5000146171078086E-4</v>
      </c>
      <c r="H396" s="615">
        <f t="shared" si="89"/>
        <v>0</v>
      </c>
      <c r="I396" s="615">
        <f t="shared" si="89"/>
        <v>0</v>
      </c>
      <c r="J396" s="615">
        <f t="shared" si="89"/>
        <v>0</v>
      </c>
      <c r="K396" s="615">
        <f t="shared" si="89"/>
        <v>0</v>
      </c>
      <c r="L396" s="615">
        <f t="shared" si="89"/>
        <v>0</v>
      </c>
      <c r="M396" s="615">
        <f t="shared" si="89"/>
        <v>0</v>
      </c>
      <c r="N396" s="615">
        <f t="shared" si="89"/>
        <v>0</v>
      </c>
      <c r="O396" s="615">
        <f t="shared" si="89"/>
        <v>0</v>
      </c>
      <c r="P396" s="615">
        <f t="shared" si="89"/>
        <v>0</v>
      </c>
      <c r="Q396" s="615">
        <f t="shared" si="89"/>
        <v>0</v>
      </c>
      <c r="R396" s="606">
        <f>SUM(R392:R394)</f>
        <v>7.5000146171078086E-4</v>
      </c>
      <c r="S396" s="860"/>
      <c r="T396" s="328"/>
      <c r="U396" s="329">
        <f t="shared" si="82"/>
        <v>0</v>
      </c>
      <c r="V396" s="330"/>
      <c r="W396" s="330"/>
      <c r="X396" s="330"/>
      <c r="Y396" s="330"/>
      <c r="Z396" s="330"/>
      <c r="AA396" s="329"/>
      <c r="AB396" s="329"/>
      <c r="AC396" s="329">
        <f t="shared" si="39"/>
        <v>7.5000146171078086E-4</v>
      </c>
      <c r="AD396" s="330"/>
      <c r="AE396" s="330"/>
      <c r="AF396" s="330"/>
      <c r="AG396" s="330"/>
      <c r="AH396" s="331"/>
      <c r="AI396" s="331"/>
      <c r="AJ396" s="331"/>
      <c r="AK396" s="331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I396" s="383"/>
      <c r="IU396" s="326"/>
    </row>
    <row r="397" spans="1:255" s="334" customFormat="1" ht="15" hidden="1" customHeight="1" x14ac:dyDescent="0.3">
      <c r="A397" s="323"/>
      <c r="C397" s="324"/>
      <c r="D397" s="324"/>
      <c r="E397" s="324"/>
      <c r="F397" s="401"/>
      <c r="G397" s="488"/>
      <c r="H397" s="489"/>
      <c r="I397" s="665"/>
      <c r="J397" s="326"/>
      <c r="K397" s="326"/>
      <c r="L397" s="326"/>
      <c r="M397" s="326"/>
      <c r="N397" s="326"/>
      <c r="O397" s="326"/>
      <c r="P397" s="326"/>
      <c r="Q397" s="326"/>
      <c r="R397" s="463"/>
      <c r="S397" s="860"/>
      <c r="T397" s="328"/>
      <c r="U397" s="329">
        <f t="shared" si="82"/>
        <v>0</v>
      </c>
      <c r="V397" s="330"/>
      <c r="W397" s="330"/>
      <c r="X397" s="330"/>
      <c r="Y397" s="330"/>
      <c r="Z397" s="330"/>
      <c r="AA397" s="330"/>
      <c r="AB397" s="329"/>
      <c r="AC397" s="329">
        <f t="shared" si="39"/>
        <v>0</v>
      </c>
      <c r="AD397" s="330"/>
      <c r="AE397" s="330"/>
      <c r="AF397" s="330"/>
      <c r="AG397" s="330"/>
      <c r="AH397" s="331"/>
      <c r="AI397" s="331"/>
      <c r="AJ397" s="331"/>
      <c r="AK397" s="331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I397" s="383"/>
      <c r="IU397" s="326"/>
    </row>
    <row r="398" spans="1:255" s="326" customFormat="1" ht="15" hidden="1" customHeight="1" x14ac:dyDescent="0.3">
      <c r="A398" s="323"/>
      <c r="B398" s="667" t="s">
        <v>201</v>
      </c>
      <c r="C398" s="324"/>
      <c r="D398" s="324"/>
      <c r="E398" s="324"/>
      <c r="F398" s="401"/>
      <c r="G398" s="488"/>
      <c r="H398" s="489"/>
      <c r="R398" s="463"/>
      <c r="S398" s="860"/>
      <c r="T398" s="328"/>
      <c r="U398" s="329">
        <f t="shared" si="82"/>
        <v>0</v>
      </c>
      <c r="V398" s="330"/>
      <c r="W398" s="330"/>
      <c r="X398" s="330"/>
      <c r="Y398" s="329"/>
      <c r="Z398" s="329"/>
      <c r="AA398" s="330"/>
      <c r="AB398" s="329"/>
      <c r="AC398" s="329">
        <f t="shared" ref="AC398:AC433" si="90">G398+H398+I398+J398-M398-O398-P398</f>
        <v>0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83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5" s="326" customFormat="1" ht="15" hidden="1" customHeight="1" x14ac:dyDescent="0.3">
      <c r="A399" s="385">
        <v>2</v>
      </c>
      <c r="B399" s="360" t="s">
        <v>202</v>
      </c>
      <c r="C399" s="362">
        <v>500981</v>
      </c>
      <c r="D399" s="362" t="s">
        <v>0</v>
      </c>
      <c r="E399" s="362"/>
      <c r="F399" s="412"/>
      <c r="G399" s="421">
        <v>0</v>
      </c>
      <c r="H399" s="491"/>
      <c r="I399" s="366"/>
      <c r="J399" s="366"/>
      <c r="K399" s="366"/>
      <c r="L399" s="366"/>
      <c r="M399" s="366"/>
      <c r="N399" s="366"/>
      <c r="O399" s="366"/>
      <c r="P399" s="366"/>
      <c r="Q399" s="366"/>
      <c r="R399" s="774">
        <f>G399+H399+J399+K399+I399-M399-O399-P399-Q399-N399</f>
        <v>0</v>
      </c>
      <c r="S399" s="860"/>
      <c r="T399" s="328"/>
      <c r="U399" s="329" t="str">
        <f t="shared" si="82"/>
        <v>USD</v>
      </c>
      <c r="V399" s="329">
        <f>T399*$V$1</f>
        <v>0</v>
      </c>
      <c r="W399" s="330"/>
      <c r="X399" s="330"/>
      <c r="Y399" s="329"/>
      <c r="Z399" s="329"/>
      <c r="AA399" s="330"/>
      <c r="AB399" s="329"/>
      <c r="AC399" s="329">
        <f t="shared" si="90"/>
        <v>0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83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5" s="326" customFormat="1" ht="15" hidden="1" customHeight="1" x14ac:dyDescent="0.3">
      <c r="A400" s="385">
        <v>1</v>
      </c>
      <c r="B400" s="360" t="s">
        <v>203</v>
      </c>
      <c r="C400" s="362">
        <v>501026</v>
      </c>
      <c r="D400" s="362" t="s">
        <v>0</v>
      </c>
      <c r="E400" s="362"/>
      <c r="F400" s="412"/>
      <c r="G400" s="421">
        <v>-6.9999508559703827E-4</v>
      </c>
      <c r="H400" s="491"/>
      <c r="I400" s="366"/>
      <c r="J400" s="366"/>
      <c r="K400" s="366"/>
      <c r="L400" s="366"/>
      <c r="M400" s="366"/>
      <c r="N400" s="366"/>
      <c r="O400" s="366"/>
      <c r="P400" s="366"/>
      <c r="Q400" s="366"/>
      <c r="R400" s="559">
        <f>G400+H400+J400+K400+I400-M400-O400-P400-Q400-N400</f>
        <v>-6.9999508559703827E-4</v>
      </c>
      <c r="S400" s="867">
        <f>R400-V400</f>
        <v>-6.9999508559703827E-4</v>
      </c>
      <c r="T400" s="328"/>
      <c r="U400" s="329" t="str">
        <f t="shared" si="82"/>
        <v>USD</v>
      </c>
      <c r="V400" s="329">
        <f>T400*$V$1</f>
        <v>0</v>
      </c>
      <c r="W400" s="330"/>
      <c r="X400" s="330"/>
      <c r="Y400" s="330"/>
      <c r="Z400" s="330"/>
      <c r="AA400" s="330"/>
      <c r="AB400" s="329">
        <f t="shared" ref="AB400:AB401" si="91">H400+I400-M400-O400</f>
        <v>0</v>
      </c>
      <c r="AC400" s="329">
        <f t="shared" si="90"/>
        <v>-6.9999508559703827E-4</v>
      </c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83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26" customFormat="1" ht="15" hidden="1" customHeight="1" x14ac:dyDescent="0.3">
      <c r="A401" s="600">
        <v>1</v>
      </c>
      <c r="B401" s="608" t="s">
        <v>1257</v>
      </c>
      <c r="C401" s="483">
        <v>501079</v>
      </c>
      <c r="D401" s="483" t="s">
        <v>0</v>
      </c>
      <c r="E401" s="483"/>
      <c r="F401" s="609"/>
      <c r="G401" s="460">
        <v>-4.4237822294235229E-9</v>
      </c>
      <c r="H401" s="607"/>
      <c r="I401" s="388"/>
      <c r="J401" s="388"/>
      <c r="K401" s="388"/>
      <c r="L401" s="388"/>
      <c r="M401" s="388"/>
      <c r="N401" s="388"/>
      <c r="O401" s="388"/>
      <c r="P401" s="388"/>
      <c r="Q401" s="388"/>
      <c r="R401" s="470">
        <f>G401+H401+J401+K401+I401-M401-O401-P401-Q401-N401</f>
        <v>-4.4237822294235229E-9</v>
      </c>
      <c r="S401" s="867">
        <f>R401-V401</f>
        <v>-4.4237822294235229E-9</v>
      </c>
      <c r="T401" s="328"/>
      <c r="U401" s="329" t="str">
        <f t="shared" si="82"/>
        <v>USD</v>
      </c>
      <c r="V401" s="329">
        <f>T401*$V$1</f>
        <v>0</v>
      </c>
      <c r="W401" s="330"/>
      <c r="X401" s="330"/>
      <c r="Y401" s="330"/>
      <c r="Z401" s="330"/>
      <c r="AA401" s="330"/>
      <c r="AB401" s="419">
        <f t="shared" si="91"/>
        <v>0</v>
      </c>
      <c r="AC401" s="329"/>
      <c r="AD401" s="330"/>
      <c r="AE401" s="330"/>
      <c r="AF401" s="330"/>
      <c r="AG401" s="330"/>
      <c r="AH401" s="331"/>
      <c r="AI401" s="331"/>
      <c r="AJ401" s="331"/>
      <c r="AK401" s="331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3"/>
      <c r="AW401" s="383"/>
      <c r="AX401" s="383"/>
      <c r="AY401" s="383"/>
      <c r="AZ401" s="383"/>
      <c r="BA401" s="383"/>
      <c r="BB401" s="383"/>
      <c r="BC401" s="383"/>
      <c r="BD401" s="383"/>
      <c r="BE401" s="383"/>
      <c r="BF401" s="383"/>
      <c r="BG401" s="334"/>
      <c r="BH401" s="334"/>
      <c r="BI401" s="383"/>
      <c r="BJ401" s="334"/>
      <c r="BK401" s="334"/>
      <c r="BL401" s="334"/>
      <c r="BM401" s="334"/>
      <c r="BN401" s="334"/>
      <c r="BO401" s="334"/>
      <c r="BP401" s="334"/>
      <c r="BQ401" s="334"/>
      <c r="BR401" s="334"/>
      <c r="BS401" s="334"/>
      <c r="BT401" s="334"/>
      <c r="BU401" s="334"/>
      <c r="BV401" s="334"/>
      <c r="BW401" s="334"/>
      <c r="BX401" s="334"/>
      <c r="BY401" s="334"/>
      <c r="BZ401" s="334"/>
      <c r="CA401" s="334"/>
      <c r="CB401" s="334"/>
      <c r="CC401" s="334"/>
      <c r="CD401" s="334"/>
      <c r="CE401" s="334"/>
      <c r="CF401" s="334"/>
      <c r="CG401" s="334"/>
      <c r="CH401" s="334"/>
      <c r="CI401" s="334"/>
      <c r="CJ401" s="334"/>
      <c r="CK401" s="334"/>
      <c r="CL401" s="334"/>
      <c r="CM401" s="334"/>
      <c r="CN401" s="334"/>
      <c r="CO401" s="334"/>
      <c r="CP401" s="334"/>
      <c r="CQ401" s="334"/>
      <c r="CR401" s="334"/>
      <c r="CS401" s="334"/>
      <c r="CT401" s="334"/>
      <c r="CU401" s="334"/>
      <c r="CV401" s="334"/>
      <c r="CW401" s="334"/>
      <c r="CX401" s="334"/>
      <c r="CY401" s="334"/>
      <c r="CZ401" s="334"/>
      <c r="DA401" s="334"/>
      <c r="DB401" s="334"/>
      <c r="DC401" s="334"/>
      <c r="DD401" s="334"/>
      <c r="DE401" s="334"/>
      <c r="DF401" s="334"/>
      <c r="DG401" s="334"/>
      <c r="DH401" s="334"/>
      <c r="DI401" s="334"/>
      <c r="DJ401" s="334"/>
      <c r="DK401" s="334"/>
      <c r="DL401" s="334"/>
      <c r="DM401" s="334"/>
      <c r="DN401" s="334"/>
      <c r="DO401" s="334"/>
      <c r="DP401" s="334"/>
      <c r="DQ401" s="334"/>
      <c r="DR401" s="334"/>
      <c r="DS401" s="334"/>
      <c r="DT401" s="334"/>
      <c r="DU401" s="334"/>
      <c r="DV401" s="334"/>
      <c r="DW401" s="334"/>
      <c r="DX401" s="334"/>
      <c r="DY401" s="334"/>
      <c r="DZ401" s="334"/>
      <c r="EA401" s="334"/>
      <c r="EB401" s="334"/>
      <c r="EC401" s="334"/>
      <c r="ED401" s="334"/>
      <c r="EE401" s="334"/>
      <c r="EF401" s="334"/>
      <c r="EG401" s="334"/>
      <c r="EH401" s="334"/>
      <c r="EI401" s="334"/>
      <c r="EJ401" s="334"/>
      <c r="EK401" s="334"/>
      <c r="EL401" s="334"/>
      <c r="EM401" s="334"/>
      <c r="EN401" s="334"/>
      <c r="EO401" s="334"/>
      <c r="EP401" s="334"/>
      <c r="EQ401" s="334"/>
      <c r="ER401" s="334"/>
      <c r="ES401" s="334"/>
      <c r="ET401" s="334"/>
      <c r="EU401" s="334"/>
      <c r="EV401" s="334"/>
      <c r="EW401" s="334"/>
      <c r="EX401" s="334"/>
      <c r="EY401" s="334"/>
      <c r="EZ401" s="334"/>
      <c r="FA401" s="334"/>
      <c r="FB401" s="334"/>
      <c r="FC401" s="334"/>
      <c r="FD401" s="334"/>
      <c r="FE401" s="334"/>
      <c r="FF401" s="334"/>
      <c r="FG401" s="334"/>
      <c r="FH401" s="334"/>
      <c r="FI401" s="334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  <c r="IP401" s="334"/>
      <c r="IQ401" s="334"/>
      <c r="IR401" s="334"/>
      <c r="IS401" s="334"/>
      <c r="IT401" s="334"/>
    </row>
    <row r="402" spans="1:254" s="326" customFormat="1" ht="15" hidden="1" customHeight="1" thickBot="1" x14ac:dyDescent="0.35">
      <c r="A402" s="600"/>
      <c r="B402" s="608"/>
      <c r="C402" s="483"/>
      <c r="D402" s="483"/>
      <c r="E402" s="483"/>
      <c r="F402" s="609"/>
      <c r="G402" s="460"/>
      <c r="H402" s="607"/>
      <c r="I402" s="388"/>
      <c r="J402" s="388"/>
      <c r="K402" s="388"/>
      <c r="L402" s="388"/>
      <c r="M402" s="388"/>
      <c r="N402" s="388"/>
      <c r="O402" s="388"/>
      <c r="P402" s="388"/>
      <c r="Q402" s="388"/>
      <c r="R402" s="670"/>
      <c r="S402" s="860"/>
      <c r="T402" s="328"/>
      <c r="U402" s="329">
        <f t="shared" si="82"/>
        <v>0</v>
      </c>
      <c r="V402" s="330"/>
      <c r="W402" s="330"/>
      <c r="X402" s="330"/>
      <c r="Y402" s="330"/>
      <c r="Z402" s="330"/>
      <c r="AA402" s="330"/>
      <c r="AB402" s="330"/>
      <c r="AC402" s="329">
        <f t="shared" si="90"/>
        <v>0</v>
      </c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83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hidden="1" customHeight="1" thickBot="1" x14ac:dyDescent="0.35">
      <c r="A403" s="602"/>
      <c r="B403" s="1006" t="s">
        <v>204</v>
      </c>
      <c r="C403" s="1007"/>
      <c r="D403" s="1008"/>
      <c r="E403" s="603"/>
      <c r="F403" s="604"/>
      <c r="G403" s="606">
        <f>SUM(G399:G402)</f>
        <v>-6.9999950937926769E-4</v>
      </c>
      <c r="H403" s="606">
        <f t="shared" ref="H403:R403" si="92">SUM(H400:H402)</f>
        <v>0</v>
      </c>
      <c r="I403" s="606">
        <f t="shared" si="92"/>
        <v>0</v>
      </c>
      <c r="J403" s="606">
        <f t="shared" si="92"/>
        <v>0</v>
      </c>
      <c r="K403" s="606">
        <f t="shared" si="92"/>
        <v>0</v>
      </c>
      <c r="L403" s="606">
        <f t="shared" si="92"/>
        <v>0</v>
      </c>
      <c r="M403" s="606">
        <f t="shared" si="92"/>
        <v>0</v>
      </c>
      <c r="N403" s="606">
        <f t="shared" si="92"/>
        <v>0</v>
      </c>
      <c r="O403" s="606">
        <f t="shared" si="92"/>
        <v>0</v>
      </c>
      <c r="P403" s="606">
        <f t="shared" si="92"/>
        <v>0</v>
      </c>
      <c r="Q403" s="606">
        <f t="shared" si="92"/>
        <v>0</v>
      </c>
      <c r="R403" s="606">
        <f t="shared" si="92"/>
        <v>-6.9999950937926769E-4</v>
      </c>
      <c r="S403" s="860"/>
      <c r="T403" s="328"/>
      <c r="U403" s="329">
        <f t="shared" si="82"/>
        <v>0</v>
      </c>
      <c r="V403" s="330"/>
      <c r="W403" s="330"/>
      <c r="X403" s="330"/>
      <c r="Y403" s="330"/>
      <c r="Z403" s="330"/>
      <c r="AA403" s="330"/>
      <c r="AB403" s="330"/>
      <c r="AC403" s="329">
        <f t="shared" si="90"/>
        <v>-6.9999950937926769E-4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83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hidden="1" customHeight="1" x14ac:dyDescent="0.3">
      <c r="A404" s="323"/>
      <c r="B404" s="687"/>
      <c r="C404" s="687"/>
      <c r="D404" s="687"/>
      <c r="E404" s="324"/>
      <c r="F404" s="401"/>
      <c r="G404" s="682"/>
      <c r="H404" s="682"/>
      <c r="I404" s="682"/>
      <c r="J404" s="682"/>
      <c r="K404" s="682"/>
      <c r="L404" s="682"/>
      <c r="M404" s="682"/>
      <c r="N404" s="682"/>
      <c r="O404" s="682"/>
      <c r="P404" s="682"/>
      <c r="Q404" s="682"/>
      <c r="R404" s="683"/>
      <c r="S404" s="539"/>
      <c r="T404" s="447"/>
      <c r="U404" s="329">
        <f t="shared" si="82"/>
        <v>0</v>
      </c>
      <c r="V404" s="418"/>
      <c r="W404" s="418"/>
      <c r="X404" s="418"/>
      <c r="Y404" s="418"/>
      <c r="Z404" s="418"/>
      <c r="AA404" s="418"/>
      <c r="AB404" s="418"/>
      <c r="AC404" s="419"/>
      <c r="AD404" s="418"/>
      <c r="AE404" s="418"/>
      <c r="AF404" s="418"/>
      <c r="AG404" s="418"/>
      <c r="AH404" s="382"/>
      <c r="AI404" s="382"/>
      <c r="AJ404" s="382"/>
      <c r="AK404" s="382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83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326" customFormat="1" ht="15" customHeight="1" x14ac:dyDescent="0.3">
      <c r="A405" s="323"/>
      <c r="B405" s="667" t="s">
        <v>1292</v>
      </c>
      <c r="C405" s="687"/>
      <c r="D405" s="687"/>
      <c r="E405" s="324"/>
      <c r="F405" s="401"/>
      <c r="G405" s="682"/>
      <c r="H405" s="682"/>
      <c r="I405" s="682"/>
      <c r="J405" s="682"/>
      <c r="K405" s="682"/>
      <c r="L405" s="682"/>
      <c r="M405" s="682"/>
      <c r="N405" s="682"/>
      <c r="O405" s="682"/>
      <c r="P405" s="682"/>
      <c r="Q405" s="682"/>
      <c r="R405" s="683"/>
      <c r="S405" s="539"/>
      <c r="T405" s="447"/>
      <c r="U405" s="329">
        <f t="shared" si="82"/>
        <v>0</v>
      </c>
      <c r="V405" s="418"/>
      <c r="W405" s="418"/>
      <c r="X405" s="418"/>
      <c r="Y405" s="418"/>
      <c r="Z405" s="418"/>
      <c r="AA405" s="418"/>
      <c r="AB405" s="418"/>
      <c r="AC405" s="419"/>
      <c r="AD405" s="418"/>
      <c r="AE405" s="418"/>
      <c r="AF405" s="418"/>
      <c r="AG405" s="418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3"/>
      <c r="AW405" s="383"/>
      <c r="AX405" s="383"/>
      <c r="AY405" s="383"/>
      <c r="AZ405" s="383"/>
      <c r="BA405" s="383"/>
      <c r="BB405" s="383"/>
      <c r="BC405" s="383"/>
      <c r="BD405" s="383"/>
      <c r="BE405" s="383"/>
      <c r="BF405" s="383"/>
      <c r="BG405" s="334"/>
      <c r="BH405" s="334"/>
      <c r="BI405" s="383"/>
      <c r="BJ405" s="334"/>
      <c r="BK405" s="334"/>
      <c r="BL405" s="334"/>
      <c r="BM405" s="334"/>
      <c r="BN405" s="334"/>
      <c r="BO405" s="334"/>
      <c r="BP405" s="334"/>
      <c r="BQ405" s="334"/>
      <c r="BR405" s="334"/>
      <c r="BS405" s="334"/>
      <c r="BT405" s="334"/>
      <c r="BU405" s="334"/>
      <c r="BV405" s="334"/>
      <c r="BW405" s="334"/>
      <c r="BX405" s="334"/>
      <c r="BY405" s="334"/>
      <c r="BZ405" s="334"/>
      <c r="CA405" s="334"/>
      <c r="CB405" s="334"/>
      <c r="CC405" s="334"/>
      <c r="CD405" s="334"/>
      <c r="CE405" s="334"/>
      <c r="CF405" s="334"/>
      <c r="CG405" s="334"/>
      <c r="CH405" s="334"/>
      <c r="CI405" s="334"/>
      <c r="CJ405" s="334"/>
      <c r="CK405" s="334"/>
      <c r="CL405" s="334"/>
      <c r="CM405" s="334"/>
      <c r="CN405" s="334"/>
      <c r="CO405" s="334"/>
      <c r="CP405" s="334"/>
      <c r="CQ405" s="334"/>
      <c r="CR405" s="334"/>
      <c r="CS405" s="334"/>
      <c r="CT405" s="334"/>
      <c r="CU405" s="334"/>
      <c r="CV405" s="334"/>
      <c r="CW405" s="334"/>
      <c r="CX405" s="334"/>
      <c r="CY405" s="334"/>
      <c r="CZ405" s="334"/>
      <c r="DA405" s="334"/>
      <c r="DB405" s="334"/>
      <c r="DC405" s="334"/>
      <c r="DD405" s="334"/>
      <c r="DE405" s="334"/>
      <c r="DF405" s="334"/>
      <c r="DG405" s="334"/>
      <c r="DH405" s="334"/>
      <c r="DI405" s="334"/>
      <c r="DJ405" s="334"/>
      <c r="DK405" s="334"/>
      <c r="DL405" s="334"/>
      <c r="DM405" s="334"/>
      <c r="DN405" s="334"/>
      <c r="DO405" s="334"/>
      <c r="DP405" s="334"/>
      <c r="DQ405" s="334"/>
      <c r="DR405" s="334"/>
      <c r="DS405" s="334"/>
      <c r="DT405" s="334"/>
      <c r="DU405" s="334"/>
      <c r="DV405" s="334"/>
      <c r="DW405" s="334"/>
      <c r="DX405" s="334"/>
      <c r="DY405" s="334"/>
      <c r="DZ405" s="334"/>
      <c r="EA405" s="334"/>
      <c r="EB405" s="334"/>
      <c r="EC405" s="334"/>
      <c r="ED405" s="334"/>
      <c r="EE405" s="334"/>
      <c r="EF405" s="334"/>
      <c r="EG405" s="334"/>
      <c r="EH405" s="334"/>
      <c r="EI405" s="334"/>
      <c r="EJ405" s="334"/>
      <c r="EK405" s="334"/>
      <c r="EL405" s="334"/>
      <c r="EM405" s="334"/>
      <c r="EN405" s="334"/>
      <c r="EO405" s="334"/>
      <c r="EP405" s="334"/>
      <c r="EQ405" s="334"/>
      <c r="ER405" s="334"/>
      <c r="ES405" s="334"/>
      <c r="ET405" s="334"/>
      <c r="EU405" s="334"/>
      <c r="EV405" s="334"/>
      <c r="EW405" s="334"/>
      <c r="EX405" s="334"/>
      <c r="EY405" s="334"/>
      <c r="EZ405" s="334"/>
      <c r="FA405" s="334"/>
      <c r="FB405" s="334"/>
      <c r="FC405" s="334"/>
      <c r="FD405" s="334"/>
      <c r="FE405" s="334"/>
      <c r="FF405" s="334"/>
      <c r="FG405" s="334"/>
      <c r="FH405" s="334"/>
      <c r="FI405" s="334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  <c r="IP405" s="334"/>
      <c r="IQ405" s="334"/>
      <c r="IR405" s="334"/>
      <c r="IS405" s="334"/>
      <c r="IT405" s="334"/>
    </row>
    <row r="406" spans="1:254" s="326" customFormat="1" ht="15" customHeight="1" x14ac:dyDescent="0.3">
      <c r="A406" s="600">
        <v>1</v>
      </c>
      <c r="B406" s="608" t="s">
        <v>1498</v>
      </c>
      <c r="C406" s="483">
        <v>501234</v>
      </c>
      <c r="D406" s="483" t="s">
        <v>26</v>
      </c>
      <c r="E406" s="483"/>
      <c r="F406" s="609"/>
      <c r="G406" s="460">
        <v>1500000</v>
      </c>
      <c r="H406" s="461"/>
      <c r="I406" s="388"/>
      <c r="J406" s="388"/>
      <c r="K406" s="388"/>
      <c r="L406" s="388"/>
      <c r="M406" s="372"/>
      <c r="N406" s="388"/>
      <c r="O406" s="388"/>
      <c r="P406" s="388"/>
      <c r="Q406" s="388"/>
      <c r="R406" s="562">
        <f t="shared" ref="R406:R418" si="93">G406+H406+J406+K406+I406-M406-O406-P406-Q406-N406</f>
        <v>1500000</v>
      </c>
      <c r="S406" s="860">
        <f t="shared" ref="S406:S410" si="94">R406-V406</f>
        <v>0</v>
      </c>
      <c r="T406" s="328">
        <v>1500000</v>
      </c>
      <c r="U406" s="329" t="str">
        <f t="shared" si="82"/>
        <v>MYR</v>
      </c>
      <c r="V406" s="329">
        <f t="shared" ref="V406:V410" si="95">T406</f>
        <v>1500000</v>
      </c>
      <c r="W406" s="418"/>
      <c r="X406" s="418"/>
      <c r="Y406" s="418"/>
      <c r="Z406" s="418"/>
      <c r="AA406" s="418"/>
      <c r="AB406" s="418"/>
      <c r="AC406" s="419"/>
      <c r="AD406" s="418"/>
      <c r="AE406" s="418"/>
      <c r="AF406" s="418"/>
      <c r="AG406" s="418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3"/>
      <c r="AW406" s="383"/>
      <c r="AX406" s="383"/>
      <c r="AY406" s="383"/>
      <c r="AZ406" s="383"/>
      <c r="BA406" s="383"/>
      <c r="BB406" s="383"/>
      <c r="BC406" s="383"/>
      <c r="BD406" s="383"/>
      <c r="BE406" s="383"/>
      <c r="BF406" s="383"/>
      <c r="BG406" s="334"/>
      <c r="BH406" s="334"/>
      <c r="BI406" s="383"/>
      <c r="BJ406" s="334"/>
      <c r="BK406" s="334"/>
      <c r="BL406" s="334"/>
      <c r="BM406" s="334"/>
      <c r="BN406" s="334"/>
      <c r="BO406" s="334"/>
      <c r="BP406" s="334"/>
      <c r="BQ406" s="334"/>
      <c r="BR406" s="334"/>
      <c r="BS406" s="334"/>
      <c r="BT406" s="334"/>
      <c r="BU406" s="334"/>
      <c r="BV406" s="334"/>
      <c r="BW406" s="334"/>
      <c r="BX406" s="334"/>
      <c r="BY406" s="334"/>
      <c r="BZ406" s="334"/>
      <c r="CA406" s="334"/>
      <c r="CB406" s="334"/>
      <c r="CC406" s="334"/>
      <c r="CD406" s="334"/>
      <c r="CE406" s="334"/>
      <c r="CF406" s="334"/>
      <c r="CG406" s="334"/>
      <c r="CH406" s="334"/>
      <c r="CI406" s="334"/>
      <c r="CJ406" s="334"/>
      <c r="CK406" s="334"/>
      <c r="CL406" s="334"/>
      <c r="CM406" s="334"/>
      <c r="CN406" s="334"/>
      <c r="CO406" s="334"/>
      <c r="CP406" s="334"/>
      <c r="CQ406" s="334"/>
      <c r="CR406" s="334"/>
      <c r="CS406" s="334"/>
      <c r="CT406" s="334"/>
      <c r="CU406" s="334"/>
      <c r="CV406" s="334"/>
      <c r="CW406" s="334"/>
      <c r="CX406" s="334"/>
      <c r="CY406" s="334"/>
      <c r="CZ406" s="334"/>
      <c r="DA406" s="334"/>
      <c r="DB406" s="334"/>
      <c r="DC406" s="334"/>
      <c r="DD406" s="334"/>
      <c r="DE406" s="334"/>
      <c r="DF406" s="334"/>
      <c r="DG406" s="334"/>
      <c r="DH406" s="334"/>
      <c r="DI406" s="334"/>
      <c r="DJ406" s="334"/>
      <c r="DK406" s="334"/>
      <c r="DL406" s="334"/>
      <c r="DM406" s="334"/>
      <c r="DN406" s="334"/>
      <c r="DO406" s="334"/>
      <c r="DP406" s="334"/>
      <c r="DQ406" s="334"/>
      <c r="DR406" s="334"/>
      <c r="DS406" s="334"/>
      <c r="DT406" s="334"/>
      <c r="DU406" s="334"/>
      <c r="DV406" s="334"/>
      <c r="DW406" s="334"/>
      <c r="DX406" s="334"/>
      <c r="DY406" s="334"/>
      <c r="DZ406" s="334"/>
      <c r="EA406" s="334"/>
      <c r="EB406" s="334"/>
      <c r="EC406" s="334"/>
      <c r="ED406" s="334"/>
      <c r="EE406" s="334"/>
      <c r="EF406" s="334"/>
      <c r="EG406" s="334"/>
      <c r="EH406" s="334"/>
      <c r="EI406" s="334"/>
      <c r="EJ406" s="334"/>
      <c r="EK406" s="334"/>
      <c r="EL406" s="334"/>
      <c r="EM406" s="334"/>
      <c r="EN406" s="334"/>
      <c r="EO406" s="334"/>
      <c r="EP406" s="334"/>
      <c r="EQ406" s="334"/>
      <c r="ER406" s="334"/>
      <c r="ES406" s="334"/>
      <c r="ET406" s="334"/>
      <c r="EU406" s="334"/>
      <c r="EV406" s="334"/>
      <c r="EW406" s="334"/>
      <c r="EX406" s="334"/>
      <c r="EY406" s="334"/>
      <c r="EZ406" s="334"/>
      <c r="FA406" s="334"/>
      <c r="FB406" s="334"/>
      <c r="FC406" s="334"/>
      <c r="FD406" s="334"/>
      <c r="FE406" s="334"/>
      <c r="FF406" s="334"/>
      <c r="FG406" s="334"/>
      <c r="FH406" s="334"/>
      <c r="FI406" s="334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  <c r="IP406" s="334"/>
      <c r="IQ406" s="334"/>
      <c r="IR406" s="334"/>
      <c r="IS406" s="334"/>
      <c r="IT406" s="334"/>
    </row>
    <row r="407" spans="1:254" s="326" customFormat="1" ht="15" customHeight="1" x14ac:dyDescent="0.3">
      <c r="A407" s="600">
        <v>2</v>
      </c>
      <c r="B407" s="608" t="s">
        <v>1462</v>
      </c>
      <c r="C407" s="483">
        <v>501222</v>
      </c>
      <c r="D407" s="483" t="s">
        <v>0</v>
      </c>
      <c r="E407" s="483"/>
      <c r="F407" s="609"/>
      <c r="G407" s="460">
        <v>32521453.099999994</v>
      </c>
      <c r="H407" s="461"/>
      <c r="I407" s="372"/>
      <c r="J407" s="372">
        <v>28576.06</v>
      </c>
      <c r="K407" s="372"/>
      <c r="L407" s="372"/>
      <c r="M407" s="372"/>
      <c r="N407" s="388"/>
      <c r="O407" s="388"/>
      <c r="P407" s="372">
        <v>660.65</v>
      </c>
      <c r="Q407" s="388"/>
      <c r="R407" s="562">
        <f t="shared" si="93"/>
        <v>32549368.509999994</v>
      </c>
      <c r="S407" s="867">
        <f>R407-V407</f>
        <v>-4.7400109469890594E-3</v>
      </c>
      <c r="T407" s="328">
        <v>7975831.54</v>
      </c>
      <c r="U407" s="329" t="s">
        <v>0</v>
      </c>
      <c r="V407" s="329">
        <f>T407*$V$1</f>
        <v>32549368.514740005</v>
      </c>
      <c r="W407" s="418"/>
      <c r="X407" s="418"/>
      <c r="Y407" s="418"/>
      <c r="Z407" s="418"/>
      <c r="AA407" s="418"/>
      <c r="AB407" s="418"/>
      <c r="AC407" s="419"/>
      <c r="AD407" s="418"/>
      <c r="AE407" s="418"/>
      <c r="AF407" s="418"/>
      <c r="AG407" s="418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3"/>
      <c r="AW407" s="383"/>
      <c r="AX407" s="383"/>
      <c r="AY407" s="383"/>
      <c r="AZ407" s="383"/>
      <c r="BA407" s="383"/>
      <c r="BB407" s="383"/>
      <c r="BC407" s="383"/>
      <c r="BD407" s="383"/>
      <c r="BE407" s="383"/>
      <c r="BF407" s="383"/>
      <c r="BG407" s="334"/>
      <c r="BH407" s="334"/>
      <c r="BI407" s="383"/>
      <c r="BJ407" s="334"/>
      <c r="BK407" s="334"/>
      <c r="BL407" s="334"/>
      <c r="BM407" s="334"/>
      <c r="BN407" s="334"/>
      <c r="BO407" s="334"/>
      <c r="BP407" s="334"/>
      <c r="BQ407" s="334"/>
      <c r="BR407" s="334"/>
      <c r="BS407" s="334"/>
      <c r="BT407" s="334"/>
      <c r="BU407" s="334"/>
      <c r="BV407" s="334"/>
      <c r="BW407" s="334"/>
      <c r="BX407" s="334"/>
      <c r="BY407" s="334"/>
      <c r="BZ407" s="334"/>
      <c r="CA407" s="334"/>
      <c r="CB407" s="334"/>
      <c r="CC407" s="334"/>
      <c r="CD407" s="334"/>
      <c r="CE407" s="334"/>
      <c r="CF407" s="334"/>
      <c r="CG407" s="334"/>
      <c r="CH407" s="334"/>
      <c r="CI407" s="334"/>
      <c r="CJ407" s="334"/>
      <c r="CK407" s="334"/>
      <c r="CL407" s="334"/>
      <c r="CM407" s="334"/>
      <c r="CN407" s="334"/>
      <c r="CO407" s="334"/>
      <c r="CP407" s="334"/>
      <c r="CQ407" s="334"/>
      <c r="CR407" s="334"/>
      <c r="CS407" s="334"/>
      <c r="CT407" s="334"/>
      <c r="CU407" s="334"/>
      <c r="CV407" s="334"/>
      <c r="CW407" s="334"/>
      <c r="CX407" s="334"/>
      <c r="CY407" s="334"/>
      <c r="CZ407" s="334"/>
      <c r="DA407" s="334"/>
      <c r="DB407" s="334"/>
      <c r="DC407" s="334"/>
      <c r="DD407" s="334"/>
      <c r="DE407" s="334"/>
      <c r="DF407" s="334"/>
      <c r="DG407" s="334"/>
      <c r="DH407" s="334"/>
      <c r="DI407" s="334"/>
      <c r="DJ407" s="334"/>
      <c r="DK407" s="334"/>
      <c r="DL407" s="334"/>
      <c r="DM407" s="334"/>
      <c r="DN407" s="334"/>
      <c r="DO407" s="334"/>
      <c r="DP407" s="334"/>
      <c r="DQ407" s="334"/>
      <c r="DR407" s="334"/>
      <c r="DS407" s="334"/>
      <c r="DT407" s="334"/>
      <c r="DU407" s="334"/>
      <c r="DV407" s="334"/>
      <c r="DW407" s="334"/>
      <c r="DX407" s="334"/>
      <c r="DY407" s="334"/>
      <c r="DZ407" s="334"/>
      <c r="EA407" s="334"/>
      <c r="EB407" s="334"/>
      <c r="EC407" s="334"/>
      <c r="ED407" s="334"/>
      <c r="EE407" s="334"/>
      <c r="EF407" s="334"/>
      <c r="EG407" s="334"/>
      <c r="EH407" s="334"/>
      <c r="EI407" s="334"/>
      <c r="EJ407" s="334"/>
      <c r="EK407" s="334"/>
      <c r="EL407" s="334"/>
      <c r="EM407" s="334"/>
      <c r="EN407" s="334"/>
      <c r="EO407" s="334"/>
      <c r="EP407" s="334"/>
      <c r="EQ407" s="334"/>
      <c r="ER407" s="334"/>
      <c r="ES407" s="334"/>
      <c r="ET407" s="334"/>
      <c r="EU407" s="334"/>
      <c r="EV407" s="334"/>
      <c r="EW407" s="334"/>
      <c r="EX407" s="334"/>
      <c r="EY407" s="334"/>
      <c r="EZ407" s="334"/>
      <c r="FA407" s="334"/>
      <c r="FB407" s="334"/>
      <c r="FC407" s="334"/>
      <c r="FD407" s="334"/>
      <c r="FE407" s="334"/>
      <c r="FF407" s="334"/>
      <c r="FG407" s="334"/>
      <c r="FH407" s="334"/>
      <c r="FI407" s="334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  <c r="IP407" s="334"/>
      <c r="IQ407" s="334"/>
      <c r="IR407" s="334"/>
      <c r="IS407" s="334"/>
      <c r="IT407" s="334"/>
    </row>
    <row r="408" spans="1:254" s="326" customFormat="1" ht="15" customHeight="1" x14ac:dyDescent="0.3">
      <c r="A408" s="600">
        <v>3</v>
      </c>
      <c r="B408" s="608" t="s">
        <v>1415</v>
      </c>
      <c r="C408" s="483">
        <v>501171</v>
      </c>
      <c r="D408" s="483" t="s">
        <v>0</v>
      </c>
      <c r="E408" s="483"/>
      <c r="F408" s="609"/>
      <c r="G408" s="460">
        <v>6523999.9999999981</v>
      </c>
      <c r="H408" s="461">
        <v>5066744.88</v>
      </c>
      <c r="I408" s="372"/>
      <c r="J408" s="372">
        <v>5668.68</v>
      </c>
      <c r="K408" s="372"/>
      <c r="L408" s="372"/>
      <c r="M408" s="372">
        <v>5066744.88</v>
      </c>
      <c r="N408" s="388"/>
      <c r="O408" s="388"/>
      <c r="P408" s="372">
        <f>68.74-0.06</f>
        <v>68.679999999999993</v>
      </c>
      <c r="Q408" s="388"/>
      <c r="R408" s="562">
        <f t="shared" si="93"/>
        <v>6529599.9999999991</v>
      </c>
      <c r="S408" s="866">
        <f>R408-V408</f>
        <v>0</v>
      </c>
      <c r="T408" s="328">
        <v>1600000</v>
      </c>
      <c r="U408" s="329" t="str">
        <f t="shared" si="82"/>
        <v>USD</v>
      </c>
      <c r="V408" s="329">
        <f>T408*$V$1</f>
        <v>6529600.0000000009</v>
      </c>
      <c r="W408" s="418"/>
      <c r="X408" s="418"/>
      <c r="Y408" s="418"/>
      <c r="Z408" s="418"/>
      <c r="AA408" s="418"/>
      <c r="AB408" s="418"/>
      <c r="AC408" s="419"/>
      <c r="AD408" s="418"/>
      <c r="AE408" s="418"/>
      <c r="AF408" s="418"/>
      <c r="AG408" s="418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3"/>
      <c r="AW408" s="383"/>
      <c r="AX408" s="383"/>
      <c r="AY408" s="383"/>
      <c r="AZ408" s="383"/>
      <c r="BA408" s="383"/>
      <c r="BB408" s="383"/>
      <c r="BC408" s="383"/>
      <c r="BD408" s="383"/>
      <c r="BE408" s="383"/>
      <c r="BF408" s="383"/>
      <c r="BG408" s="334"/>
      <c r="BH408" s="334"/>
      <c r="BI408" s="383"/>
      <c r="BJ408" s="334"/>
      <c r="BK408" s="334"/>
      <c r="BL408" s="334"/>
      <c r="BM408" s="334"/>
      <c r="BN408" s="334"/>
      <c r="BO408" s="334"/>
      <c r="BP408" s="334"/>
      <c r="BQ408" s="334"/>
      <c r="BR408" s="334"/>
      <c r="BS408" s="334"/>
      <c r="BT408" s="334"/>
      <c r="BU408" s="334"/>
      <c r="BV408" s="334"/>
      <c r="BW408" s="334"/>
      <c r="BX408" s="334"/>
      <c r="BY408" s="334"/>
      <c r="BZ408" s="334"/>
      <c r="CA408" s="334"/>
      <c r="CB408" s="334"/>
      <c r="CC408" s="334"/>
      <c r="CD408" s="334"/>
      <c r="CE408" s="334"/>
      <c r="CF408" s="334"/>
      <c r="CG408" s="334"/>
      <c r="CH408" s="334"/>
      <c r="CI408" s="334"/>
      <c r="CJ408" s="334"/>
      <c r="CK408" s="334"/>
      <c r="CL408" s="334"/>
      <c r="CM408" s="334"/>
      <c r="CN408" s="334"/>
      <c r="CO408" s="334"/>
      <c r="CP408" s="334"/>
      <c r="CQ408" s="334"/>
      <c r="CR408" s="334"/>
      <c r="CS408" s="334"/>
      <c r="CT408" s="334"/>
      <c r="CU408" s="334"/>
      <c r="CV408" s="334"/>
      <c r="CW408" s="334"/>
      <c r="CX408" s="334"/>
      <c r="CY408" s="334"/>
      <c r="CZ408" s="334"/>
      <c r="DA408" s="334"/>
      <c r="DB408" s="334"/>
      <c r="DC408" s="334"/>
      <c r="DD408" s="334"/>
      <c r="DE408" s="334"/>
      <c r="DF408" s="334"/>
      <c r="DG408" s="334"/>
      <c r="DH408" s="334"/>
      <c r="DI408" s="334"/>
      <c r="DJ408" s="334"/>
      <c r="DK408" s="334"/>
      <c r="DL408" s="334"/>
      <c r="DM408" s="334"/>
      <c r="DN408" s="334"/>
      <c r="DO408" s="334"/>
      <c r="DP408" s="334"/>
      <c r="DQ408" s="334"/>
      <c r="DR408" s="334"/>
      <c r="DS408" s="334"/>
      <c r="DT408" s="334"/>
      <c r="DU408" s="334"/>
      <c r="DV408" s="334"/>
      <c r="DW408" s="334"/>
      <c r="DX408" s="334"/>
      <c r="DY408" s="334"/>
      <c r="DZ408" s="334"/>
      <c r="EA408" s="334"/>
      <c r="EB408" s="334"/>
      <c r="EC408" s="334"/>
      <c r="ED408" s="334"/>
      <c r="EE408" s="334"/>
      <c r="EF408" s="334"/>
      <c r="EG408" s="334"/>
      <c r="EH408" s="334"/>
      <c r="EI408" s="334"/>
      <c r="EJ408" s="334"/>
      <c r="EK408" s="334"/>
      <c r="EL408" s="334"/>
      <c r="EM408" s="334"/>
      <c r="EN408" s="334"/>
      <c r="EO408" s="334"/>
      <c r="EP408" s="334"/>
      <c r="EQ408" s="334"/>
      <c r="ER408" s="334"/>
      <c r="ES408" s="334"/>
      <c r="ET408" s="334"/>
      <c r="EU408" s="334"/>
      <c r="EV408" s="334"/>
      <c r="EW408" s="334"/>
      <c r="EX408" s="334"/>
      <c r="EY408" s="334"/>
      <c r="EZ408" s="334"/>
      <c r="FA408" s="334"/>
      <c r="FB408" s="334"/>
      <c r="FC408" s="334"/>
      <c r="FD408" s="334"/>
      <c r="FE408" s="334"/>
      <c r="FF408" s="334"/>
      <c r="FG408" s="334"/>
      <c r="FH408" s="334"/>
      <c r="FI408" s="334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  <c r="IP408" s="334"/>
      <c r="IQ408" s="334"/>
      <c r="IR408" s="334"/>
      <c r="IS408" s="334"/>
      <c r="IT408" s="334"/>
    </row>
    <row r="409" spans="1:254" s="326" customFormat="1" ht="15" hidden="1" customHeight="1" x14ac:dyDescent="0.3">
      <c r="A409" s="600">
        <v>5</v>
      </c>
      <c r="B409" s="608" t="s">
        <v>1428</v>
      </c>
      <c r="C409" s="483">
        <v>501200</v>
      </c>
      <c r="D409" s="483" t="s">
        <v>26</v>
      </c>
      <c r="E409" s="483"/>
      <c r="F409" s="609"/>
      <c r="G409" s="364">
        <v>0</v>
      </c>
      <c r="H409" s="607"/>
      <c r="I409" s="388"/>
      <c r="J409" s="388"/>
      <c r="K409" s="388"/>
      <c r="L409" s="388"/>
      <c r="M409" s="388"/>
      <c r="N409" s="388"/>
      <c r="O409" s="388"/>
      <c r="P409" s="388"/>
      <c r="Q409" s="388"/>
      <c r="R409" s="562">
        <f t="shared" si="93"/>
        <v>0</v>
      </c>
      <c r="S409" s="860">
        <f t="shared" si="94"/>
        <v>0</v>
      </c>
      <c r="T409" s="328"/>
      <c r="U409" s="329" t="str">
        <f t="shared" si="82"/>
        <v>MYR</v>
      </c>
      <c r="V409" s="329">
        <f t="shared" si="95"/>
        <v>0</v>
      </c>
      <c r="W409" s="418"/>
      <c r="X409" s="418"/>
      <c r="Y409" s="418"/>
      <c r="Z409" s="418"/>
      <c r="AA409" s="418"/>
      <c r="AB409" s="418"/>
      <c r="AC409" s="419"/>
      <c r="AD409" s="418"/>
      <c r="AE409" s="418"/>
      <c r="AF409" s="418"/>
      <c r="AG409" s="418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3"/>
      <c r="AW409" s="383"/>
      <c r="AX409" s="383"/>
      <c r="AY409" s="383"/>
      <c r="AZ409" s="383"/>
      <c r="BA409" s="383"/>
      <c r="BB409" s="383"/>
      <c r="BC409" s="383"/>
      <c r="BD409" s="383"/>
      <c r="BE409" s="383"/>
      <c r="BF409" s="383"/>
      <c r="BG409" s="334"/>
      <c r="BH409" s="334"/>
      <c r="BI409" s="383"/>
      <c r="BJ409" s="334"/>
      <c r="BK409" s="334"/>
      <c r="BL409" s="334"/>
      <c r="BM409" s="334"/>
      <c r="BN409" s="334"/>
      <c r="BO409" s="334"/>
      <c r="BP409" s="334"/>
      <c r="BQ409" s="334"/>
      <c r="BR409" s="334"/>
      <c r="BS409" s="334"/>
      <c r="BT409" s="334"/>
      <c r="BU409" s="334"/>
      <c r="BV409" s="334"/>
      <c r="BW409" s="334"/>
      <c r="BX409" s="334"/>
      <c r="BY409" s="334"/>
      <c r="BZ409" s="334"/>
      <c r="CA409" s="334"/>
      <c r="CB409" s="334"/>
      <c r="CC409" s="334"/>
      <c r="CD409" s="334"/>
      <c r="CE409" s="334"/>
      <c r="CF409" s="334"/>
      <c r="CG409" s="334"/>
      <c r="CH409" s="334"/>
      <c r="CI409" s="334"/>
      <c r="CJ409" s="334"/>
      <c r="CK409" s="334"/>
      <c r="CL409" s="334"/>
      <c r="CM409" s="334"/>
      <c r="CN409" s="334"/>
      <c r="CO409" s="334"/>
      <c r="CP409" s="334"/>
      <c r="CQ409" s="334"/>
      <c r="CR409" s="334"/>
      <c r="CS409" s="334"/>
      <c r="CT409" s="334"/>
      <c r="CU409" s="334"/>
      <c r="CV409" s="334"/>
      <c r="CW409" s="334"/>
      <c r="CX409" s="334"/>
      <c r="CY409" s="334"/>
      <c r="CZ409" s="334"/>
      <c r="DA409" s="334"/>
      <c r="DB409" s="334"/>
      <c r="DC409" s="334"/>
      <c r="DD409" s="334"/>
      <c r="DE409" s="334"/>
      <c r="DF409" s="334"/>
      <c r="DG409" s="334"/>
      <c r="DH409" s="334"/>
      <c r="DI409" s="334"/>
      <c r="DJ409" s="334"/>
      <c r="DK409" s="334"/>
      <c r="DL409" s="334"/>
      <c r="DM409" s="334"/>
      <c r="DN409" s="334"/>
      <c r="DO409" s="334"/>
      <c r="DP409" s="334"/>
      <c r="DQ409" s="334"/>
      <c r="DR409" s="334"/>
      <c r="DS409" s="334"/>
      <c r="DT409" s="334"/>
      <c r="DU409" s="334"/>
      <c r="DV409" s="334"/>
      <c r="DW409" s="334"/>
      <c r="DX409" s="334"/>
      <c r="DY409" s="334"/>
      <c r="DZ409" s="334"/>
      <c r="EA409" s="334"/>
      <c r="EB409" s="334"/>
      <c r="EC409" s="334"/>
      <c r="ED409" s="334"/>
      <c r="EE409" s="334"/>
      <c r="EF409" s="334"/>
      <c r="EG409" s="334"/>
      <c r="EH409" s="334"/>
      <c r="EI409" s="334"/>
      <c r="EJ409" s="334"/>
      <c r="EK409" s="334"/>
      <c r="EL409" s="334"/>
      <c r="EM409" s="334"/>
      <c r="EN409" s="334"/>
      <c r="EO409" s="334"/>
      <c r="EP409" s="334"/>
      <c r="EQ409" s="334"/>
      <c r="ER409" s="334"/>
      <c r="ES409" s="334"/>
      <c r="ET409" s="334"/>
      <c r="EU409" s="334"/>
      <c r="EV409" s="334"/>
      <c r="EW409" s="334"/>
      <c r="EX409" s="334"/>
      <c r="EY409" s="334"/>
      <c r="EZ409" s="334"/>
      <c r="FA409" s="334"/>
      <c r="FB409" s="334"/>
      <c r="FC409" s="334"/>
      <c r="FD409" s="334"/>
      <c r="FE409" s="334"/>
      <c r="FF409" s="334"/>
      <c r="FG409" s="334"/>
      <c r="FH409" s="334"/>
      <c r="FI409" s="334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  <c r="IP409" s="334"/>
      <c r="IQ409" s="334"/>
      <c r="IR409" s="334"/>
      <c r="IS409" s="334"/>
      <c r="IT409" s="334"/>
    </row>
    <row r="410" spans="1:254" s="326" customFormat="1" ht="15" customHeight="1" x14ac:dyDescent="0.3">
      <c r="A410" s="600">
        <v>4</v>
      </c>
      <c r="B410" s="608" t="s">
        <v>1428</v>
      </c>
      <c r="C410" s="483">
        <v>501246</v>
      </c>
      <c r="D410" s="483" t="s">
        <v>26</v>
      </c>
      <c r="E410" s="483"/>
      <c r="F410" s="609"/>
      <c r="G410" s="367">
        <v>500000</v>
      </c>
      <c r="H410" s="607">
        <v>500000</v>
      </c>
      <c r="I410" s="388"/>
      <c r="J410" s="388"/>
      <c r="K410" s="388"/>
      <c r="L410" s="388"/>
      <c r="M410" s="388">
        <v>500000</v>
      </c>
      <c r="N410" s="388"/>
      <c r="O410" s="388"/>
      <c r="P410" s="388"/>
      <c r="Q410" s="388"/>
      <c r="R410" s="562">
        <f t="shared" si="93"/>
        <v>500000</v>
      </c>
      <c r="S410" s="860">
        <f t="shared" si="94"/>
        <v>0</v>
      </c>
      <c r="T410" s="328">
        <v>500000</v>
      </c>
      <c r="U410" s="329" t="str">
        <f t="shared" si="82"/>
        <v>MYR</v>
      </c>
      <c r="V410" s="329">
        <f t="shared" si="95"/>
        <v>500000</v>
      </c>
      <c r="W410" s="418"/>
      <c r="X410" s="418"/>
      <c r="Y410" s="418"/>
      <c r="Z410" s="418"/>
      <c r="AA410" s="418"/>
      <c r="AB410" s="418"/>
      <c r="AC410" s="419"/>
      <c r="AD410" s="418"/>
      <c r="AE410" s="418"/>
      <c r="AF410" s="418"/>
      <c r="AG410" s="418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3"/>
      <c r="AW410" s="383"/>
      <c r="AX410" s="383"/>
      <c r="AY410" s="383"/>
      <c r="AZ410" s="383"/>
      <c r="BA410" s="383"/>
      <c r="BB410" s="383"/>
      <c r="BC410" s="383"/>
      <c r="BD410" s="383"/>
      <c r="BE410" s="383"/>
      <c r="BF410" s="383"/>
      <c r="BG410" s="334"/>
      <c r="BH410" s="334"/>
      <c r="BI410" s="383"/>
      <c r="BJ410" s="334"/>
      <c r="BK410" s="334"/>
      <c r="BL410" s="334"/>
      <c r="BM410" s="334"/>
      <c r="BN410" s="334"/>
      <c r="BO410" s="334"/>
      <c r="BP410" s="334"/>
      <c r="BQ410" s="334"/>
      <c r="BR410" s="334"/>
      <c r="BS410" s="334"/>
      <c r="BT410" s="334"/>
      <c r="BU410" s="334"/>
      <c r="BV410" s="334"/>
      <c r="BW410" s="334"/>
      <c r="BX410" s="334"/>
      <c r="BY410" s="334"/>
      <c r="BZ410" s="334"/>
      <c r="CA410" s="334"/>
      <c r="CB410" s="334"/>
      <c r="CC410" s="334"/>
      <c r="CD410" s="334"/>
      <c r="CE410" s="334"/>
      <c r="CF410" s="334"/>
      <c r="CG410" s="334"/>
      <c r="CH410" s="334"/>
      <c r="CI410" s="334"/>
      <c r="CJ410" s="334"/>
      <c r="CK410" s="334"/>
      <c r="CL410" s="334"/>
      <c r="CM410" s="334"/>
      <c r="CN410" s="334"/>
      <c r="CO410" s="334"/>
      <c r="CP410" s="334"/>
      <c r="CQ410" s="334"/>
      <c r="CR410" s="334"/>
      <c r="CS410" s="334"/>
      <c r="CT410" s="334"/>
      <c r="CU410" s="334"/>
      <c r="CV410" s="334"/>
      <c r="CW410" s="334"/>
      <c r="CX410" s="334"/>
      <c r="CY410" s="334"/>
      <c r="CZ410" s="334"/>
      <c r="DA410" s="334"/>
      <c r="DB410" s="334"/>
      <c r="DC410" s="334"/>
      <c r="DD410" s="334"/>
      <c r="DE410" s="334"/>
      <c r="DF410" s="334"/>
      <c r="DG410" s="334"/>
      <c r="DH410" s="334"/>
      <c r="DI410" s="334"/>
      <c r="DJ410" s="334"/>
      <c r="DK410" s="334"/>
      <c r="DL410" s="334"/>
      <c r="DM410" s="334"/>
      <c r="DN410" s="334"/>
      <c r="DO410" s="334"/>
      <c r="DP410" s="334"/>
      <c r="DQ410" s="334"/>
      <c r="DR410" s="334"/>
      <c r="DS410" s="334"/>
      <c r="DT410" s="334"/>
      <c r="DU410" s="334"/>
      <c r="DV410" s="334"/>
      <c r="DW410" s="334"/>
      <c r="DX410" s="334"/>
      <c r="DY410" s="334"/>
      <c r="DZ410" s="334"/>
      <c r="EA410" s="334"/>
      <c r="EB410" s="334"/>
      <c r="EC410" s="334"/>
      <c r="ED410" s="334"/>
      <c r="EE410" s="334"/>
      <c r="EF410" s="334"/>
      <c r="EG410" s="334"/>
      <c r="EH410" s="334"/>
      <c r="EI410" s="334"/>
      <c r="EJ410" s="334"/>
      <c r="EK410" s="334"/>
      <c r="EL410" s="334"/>
      <c r="EM410" s="334"/>
      <c r="EN410" s="334"/>
      <c r="EO410" s="334"/>
      <c r="EP410" s="334"/>
      <c r="EQ410" s="334"/>
      <c r="ER410" s="334"/>
      <c r="ES410" s="334"/>
      <c r="ET410" s="334"/>
      <c r="EU410" s="334"/>
      <c r="EV410" s="334"/>
      <c r="EW410" s="334"/>
      <c r="EX410" s="334"/>
      <c r="EY410" s="334"/>
      <c r="EZ410" s="334"/>
      <c r="FA410" s="334"/>
      <c r="FB410" s="334"/>
      <c r="FC410" s="334"/>
      <c r="FD410" s="334"/>
      <c r="FE410" s="334"/>
      <c r="FF410" s="334"/>
      <c r="FG410" s="334"/>
      <c r="FH410" s="334"/>
      <c r="FI410" s="334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  <c r="IP410" s="334"/>
      <c r="IQ410" s="334"/>
      <c r="IR410" s="334"/>
      <c r="IS410" s="334"/>
      <c r="IT410" s="334"/>
    </row>
    <row r="411" spans="1:254" s="326" customFormat="1" ht="15" customHeight="1" x14ac:dyDescent="0.3">
      <c r="A411" s="600">
        <v>5</v>
      </c>
      <c r="B411" s="608" t="s">
        <v>1575</v>
      </c>
      <c r="C411" s="483">
        <v>501297</v>
      </c>
      <c r="D411" s="483" t="s">
        <v>26</v>
      </c>
      <c r="E411" s="483"/>
      <c r="F411" s="609"/>
      <c r="G411" s="367">
        <v>1500000</v>
      </c>
      <c r="H411" s="607">
        <v>1500000</v>
      </c>
      <c r="I411" s="388"/>
      <c r="J411" s="388"/>
      <c r="K411" s="388"/>
      <c r="L411" s="388"/>
      <c r="M411" s="388">
        <v>1500000</v>
      </c>
      <c r="N411" s="388"/>
      <c r="O411" s="388"/>
      <c r="P411" s="388"/>
      <c r="Q411" s="388"/>
      <c r="R411" s="562">
        <f t="shared" si="93"/>
        <v>1500000</v>
      </c>
      <c r="S411" s="860">
        <f t="shared" ref="S411:S416" si="96">R411-V411</f>
        <v>0</v>
      </c>
      <c r="T411" s="328">
        <v>1500000</v>
      </c>
      <c r="U411" s="329" t="str">
        <f t="shared" si="82"/>
        <v>MYR</v>
      </c>
      <c r="V411" s="329">
        <f t="shared" ref="V411:V416" si="97">T411</f>
        <v>1500000</v>
      </c>
      <c r="W411" s="418"/>
      <c r="X411" s="418"/>
      <c r="Y411" s="418"/>
      <c r="Z411" s="418"/>
      <c r="AA411" s="418"/>
      <c r="AB411" s="418"/>
      <c r="AC411" s="419"/>
      <c r="AD411" s="418"/>
      <c r="AE411" s="418"/>
      <c r="AF411" s="418"/>
      <c r="AG411" s="418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3"/>
      <c r="AW411" s="383"/>
      <c r="AX411" s="383"/>
      <c r="AY411" s="383"/>
      <c r="AZ411" s="383"/>
      <c r="BA411" s="383"/>
      <c r="BB411" s="383"/>
      <c r="BC411" s="383"/>
      <c r="BD411" s="383"/>
      <c r="BE411" s="383"/>
      <c r="BF411" s="383"/>
      <c r="BG411" s="334"/>
      <c r="BH411" s="334"/>
      <c r="BI411" s="383"/>
      <c r="BJ411" s="334"/>
      <c r="BK411" s="334"/>
      <c r="BL411" s="334"/>
      <c r="BM411" s="334"/>
      <c r="BN411" s="334"/>
      <c r="BO411" s="334"/>
      <c r="BP411" s="334"/>
      <c r="BQ411" s="334"/>
      <c r="BR411" s="334"/>
      <c r="BS411" s="334"/>
      <c r="BT411" s="334"/>
      <c r="BU411" s="334"/>
      <c r="BV411" s="334"/>
      <c r="BW411" s="334"/>
      <c r="BX411" s="334"/>
      <c r="BY411" s="334"/>
      <c r="BZ411" s="334"/>
      <c r="CA411" s="334"/>
      <c r="CB411" s="334"/>
      <c r="CC411" s="334"/>
      <c r="CD411" s="334"/>
      <c r="CE411" s="334"/>
      <c r="CF411" s="334"/>
      <c r="CG411" s="334"/>
      <c r="CH411" s="334"/>
      <c r="CI411" s="334"/>
      <c r="CJ411" s="334"/>
      <c r="CK411" s="334"/>
      <c r="CL411" s="334"/>
      <c r="CM411" s="334"/>
      <c r="CN411" s="334"/>
      <c r="CO411" s="334"/>
      <c r="CP411" s="334"/>
      <c r="CQ411" s="334"/>
      <c r="CR411" s="334"/>
      <c r="CS411" s="334"/>
      <c r="CT411" s="334"/>
      <c r="CU411" s="334"/>
      <c r="CV411" s="334"/>
      <c r="CW411" s="334"/>
      <c r="CX411" s="334"/>
      <c r="CY411" s="334"/>
      <c r="CZ411" s="334"/>
      <c r="DA411" s="334"/>
      <c r="DB411" s="334"/>
      <c r="DC411" s="334"/>
      <c r="DD411" s="334"/>
      <c r="DE411" s="334"/>
      <c r="DF411" s="334"/>
      <c r="DG411" s="334"/>
      <c r="DH411" s="334"/>
      <c r="DI411" s="334"/>
      <c r="DJ411" s="334"/>
      <c r="DK411" s="334"/>
      <c r="DL411" s="334"/>
      <c r="DM411" s="334"/>
      <c r="DN411" s="334"/>
      <c r="DO411" s="334"/>
      <c r="DP411" s="334"/>
      <c r="DQ411" s="334"/>
      <c r="DR411" s="334"/>
      <c r="DS411" s="334"/>
      <c r="DT411" s="334"/>
      <c r="DU411" s="334"/>
      <c r="DV411" s="334"/>
      <c r="DW411" s="334"/>
      <c r="DX411" s="334"/>
      <c r="DY411" s="334"/>
      <c r="DZ411" s="334"/>
      <c r="EA411" s="334"/>
      <c r="EB411" s="334"/>
      <c r="EC411" s="334"/>
      <c r="ED411" s="334"/>
      <c r="EE411" s="334"/>
      <c r="EF411" s="334"/>
      <c r="EG411" s="334"/>
      <c r="EH411" s="334"/>
      <c r="EI411" s="334"/>
      <c r="EJ411" s="334"/>
      <c r="EK411" s="334"/>
      <c r="EL411" s="334"/>
      <c r="EM411" s="334"/>
      <c r="EN411" s="334"/>
      <c r="EO411" s="334"/>
      <c r="EP411" s="334"/>
      <c r="EQ411" s="334"/>
      <c r="ER411" s="334"/>
      <c r="ES411" s="334"/>
      <c r="ET411" s="334"/>
      <c r="EU411" s="334"/>
      <c r="EV411" s="334"/>
      <c r="EW411" s="334"/>
      <c r="EX411" s="334"/>
      <c r="EY411" s="334"/>
      <c r="EZ411" s="334"/>
      <c r="FA411" s="334"/>
      <c r="FB411" s="334"/>
      <c r="FC411" s="334"/>
      <c r="FD411" s="334"/>
      <c r="FE411" s="334"/>
      <c r="FF411" s="334"/>
      <c r="FG411" s="334"/>
      <c r="FH411" s="334"/>
      <c r="FI411" s="334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  <c r="IP411" s="334"/>
      <c r="IQ411" s="334"/>
      <c r="IR411" s="334"/>
      <c r="IS411" s="334"/>
      <c r="IT411" s="334"/>
    </row>
    <row r="412" spans="1:254" s="326" customFormat="1" ht="15" customHeight="1" x14ac:dyDescent="0.3">
      <c r="A412" s="600">
        <v>6</v>
      </c>
      <c r="B412" s="608" t="s">
        <v>1595</v>
      </c>
      <c r="C412" s="483">
        <v>501322</v>
      </c>
      <c r="D412" s="483" t="s">
        <v>0</v>
      </c>
      <c r="E412" s="483"/>
      <c r="F412" s="609"/>
      <c r="G412" s="367">
        <v>1225992.3600000001</v>
      </c>
      <c r="H412" s="461"/>
      <c r="I412" s="388"/>
      <c r="J412" s="388">
        <v>1060.02</v>
      </c>
      <c r="K412" s="388"/>
      <c r="L412" s="388"/>
      <c r="M412" s="388"/>
      <c r="N412" s="388"/>
      <c r="O412" s="388"/>
      <c r="P412" s="372">
        <v>7.66</v>
      </c>
      <c r="Q412" s="388"/>
      <c r="R412" s="562">
        <f t="shared" si="93"/>
        <v>1227044.7200000002</v>
      </c>
      <c r="S412" s="866">
        <f t="shared" si="96"/>
        <v>2.6400000788271427E-3</v>
      </c>
      <c r="T412" s="328">
        <v>300672.56</v>
      </c>
      <c r="U412" s="329" t="s">
        <v>0</v>
      </c>
      <c r="V412" s="329">
        <f>T412*$V$1</f>
        <v>1227044.7173600001</v>
      </c>
      <c r="W412" s="418"/>
      <c r="X412" s="418"/>
      <c r="Y412" s="418"/>
      <c r="Z412" s="418"/>
      <c r="AA412" s="418"/>
      <c r="AB412" s="418"/>
      <c r="AC412" s="419"/>
      <c r="AD412" s="418"/>
      <c r="AE412" s="418"/>
      <c r="AF412" s="418"/>
      <c r="AG412" s="418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3"/>
      <c r="AW412" s="383"/>
      <c r="AX412" s="383"/>
      <c r="AY412" s="383"/>
      <c r="AZ412" s="383"/>
      <c r="BA412" s="383"/>
      <c r="BB412" s="383"/>
      <c r="BC412" s="383"/>
      <c r="BD412" s="383"/>
      <c r="BE412" s="383"/>
      <c r="BF412" s="383"/>
      <c r="BG412" s="334"/>
      <c r="BH412" s="334"/>
      <c r="BI412" s="383"/>
      <c r="BJ412" s="334"/>
      <c r="BK412" s="334"/>
      <c r="BL412" s="334"/>
      <c r="BM412" s="334"/>
      <c r="BN412" s="334"/>
      <c r="BO412" s="334"/>
      <c r="BP412" s="334"/>
      <c r="BQ412" s="334"/>
      <c r="BR412" s="334"/>
      <c r="BS412" s="334"/>
      <c r="BT412" s="334"/>
      <c r="BU412" s="334"/>
      <c r="BV412" s="334"/>
      <c r="BW412" s="334"/>
      <c r="BX412" s="334"/>
      <c r="BY412" s="334"/>
      <c r="BZ412" s="334"/>
      <c r="CA412" s="334"/>
      <c r="CB412" s="334"/>
      <c r="CC412" s="334"/>
      <c r="CD412" s="334"/>
      <c r="CE412" s="334"/>
      <c r="CF412" s="334"/>
      <c r="CG412" s="334"/>
      <c r="CH412" s="334"/>
      <c r="CI412" s="334"/>
      <c r="CJ412" s="334"/>
      <c r="CK412" s="334"/>
      <c r="CL412" s="334"/>
      <c r="CM412" s="334"/>
      <c r="CN412" s="334"/>
      <c r="CO412" s="334"/>
      <c r="CP412" s="334"/>
      <c r="CQ412" s="334"/>
      <c r="CR412" s="334"/>
      <c r="CS412" s="334"/>
      <c r="CT412" s="334"/>
      <c r="CU412" s="334"/>
      <c r="CV412" s="334"/>
      <c r="CW412" s="334"/>
      <c r="CX412" s="334"/>
      <c r="CY412" s="334"/>
      <c r="CZ412" s="334"/>
      <c r="DA412" s="334"/>
      <c r="DB412" s="334"/>
      <c r="DC412" s="334"/>
      <c r="DD412" s="334"/>
      <c r="DE412" s="334"/>
      <c r="DF412" s="334"/>
      <c r="DG412" s="334"/>
      <c r="DH412" s="334"/>
      <c r="DI412" s="334"/>
      <c r="DJ412" s="334"/>
      <c r="DK412" s="334"/>
      <c r="DL412" s="334"/>
      <c r="DM412" s="334"/>
      <c r="DN412" s="334"/>
      <c r="DO412" s="334"/>
      <c r="DP412" s="334"/>
      <c r="DQ412" s="334"/>
      <c r="DR412" s="334"/>
      <c r="DS412" s="334"/>
      <c r="DT412" s="334"/>
      <c r="DU412" s="334"/>
      <c r="DV412" s="334"/>
      <c r="DW412" s="334"/>
      <c r="DX412" s="334"/>
      <c r="DY412" s="334"/>
      <c r="DZ412" s="334"/>
      <c r="EA412" s="334"/>
      <c r="EB412" s="334"/>
      <c r="EC412" s="334"/>
      <c r="ED412" s="334"/>
      <c r="EE412" s="334"/>
      <c r="EF412" s="334"/>
      <c r="EG412" s="334"/>
      <c r="EH412" s="334"/>
      <c r="EI412" s="334"/>
      <c r="EJ412" s="334"/>
      <c r="EK412" s="334"/>
      <c r="EL412" s="334"/>
      <c r="EM412" s="334"/>
      <c r="EN412" s="334"/>
      <c r="EO412" s="334"/>
      <c r="EP412" s="334"/>
      <c r="EQ412" s="334"/>
      <c r="ER412" s="334"/>
      <c r="ES412" s="334"/>
      <c r="ET412" s="334"/>
      <c r="EU412" s="334"/>
      <c r="EV412" s="334"/>
      <c r="EW412" s="334"/>
      <c r="EX412" s="334"/>
      <c r="EY412" s="334"/>
      <c r="EZ412" s="334"/>
      <c r="FA412" s="334"/>
      <c r="FB412" s="334"/>
      <c r="FC412" s="334"/>
      <c r="FD412" s="334"/>
      <c r="FE412" s="334"/>
      <c r="FF412" s="334"/>
      <c r="FG412" s="334"/>
      <c r="FH412" s="334"/>
      <c r="FI412" s="334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  <c r="IP412" s="334"/>
      <c r="IQ412" s="334"/>
      <c r="IR412" s="334"/>
      <c r="IS412" s="334"/>
      <c r="IT412" s="334"/>
    </row>
    <row r="413" spans="1:254" s="326" customFormat="1" ht="15" hidden="1" customHeight="1" x14ac:dyDescent="0.3">
      <c r="A413" s="600">
        <v>6</v>
      </c>
      <c r="B413" s="396" t="s">
        <v>1588</v>
      </c>
      <c r="C413" s="483">
        <v>501305</v>
      </c>
      <c r="D413" s="483" t="s">
        <v>26</v>
      </c>
      <c r="E413" s="483"/>
      <c r="F413" s="609"/>
      <c r="G413" s="367">
        <v>0</v>
      </c>
      <c r="H413" s="607"/>
      <c r="I413" s="388"/>
      <c r="J413" s="388"/>
      <c r="K413" s="388"/>
      <c r="L413" s="388"/>
      <c r="M413" s="388"/>
      <c r="N413" s="388"/>
      <c r="O413" s="388"/>
      <c r="P413" s="372"/>
      <c r="Q413" s="388"/>
      <c r="R413" s="562">
        <f t="shared" si="93"/>
        <v>0</v>
      </c>
      <c r="S413" s="860">
        <f t="shared" si="96"/>
        <v>0</v>
      </c>
      <c r="T413" s="328"/>
      <c r="U413" s="329" t="str">
        <f t="shared" si="82"/>
        <v>MYR</v>
      </c>
      <c r="V413" s="329">
        <f t="shared" si="97"/>
        <v>0</v>
      </c>
      <c r="W413" s="418"/>
      <c r="X413" s="418"/>
      <c r="Y413" s="418"/>
      <c r="Z413" s="418"/>
      <c r="AA413" s="418"/>
      <c r="AB413" s="418"/>
      <c r="AC413" s="419"/>
      <c r="AD413" s="418"/>
      <c r="AE413" s="418"/>
      <c r="AF413" s="418"/>
      <c r="AG413" s="418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3"/>
      <c r="AW413" s="383"/>
      <c r="AX413" s="383"/>
      <c r="AY413" s="383"/>
      <c r="AZ413" s="383"/>
      <c r="BA413" s="383"/>
      <c r="BB413" s="383"/>
      <c r="BC413" s="383"/>
      <c r="BD413" s="383"/>
      <c r="BE413" s="383"/>
      <c r="BF413" s="383"/>
      <c r="BG413" s="334"/>
      <c r="BH413" s="334"/>
      <c r="BI413" s="383"/>
      <c r="BJ413" s="334"/>
      <c r="BK413" s="334"/>
      <c r="BL413" s="334"/>
      <c r="BM413" s="334"/>
      <c r="BN413" s="334"/>
      <c r="BO413" s="334"/>
      <c r="BP413" s="334"/>
      <c r="BQ413" s="334"/>
      <c r="BR413" s="334"/>
      <c r="BS413" s="334"/>
      <c r="BT413" s="334"/>
      <c r="BU413" s="334"/>
      <c r="BV413" s="334"/>
      <c r="BW413" s="334"/>
      <c r="BX413" s="334"/>
      <c r="BY413" s="334"/>
      <c r="BZ413" s="334"/>
      <c r="CA413" s="334"/>
      <c r="CB413" s="334"/>
      <c r="CC413" s="334"/>
      <c r="CD413" s="334"/>
      <c r="CE413" s="334"/>
      <c r="CF413" s="334"/>
      <c r="CG413" s="334"/>
      <c r="CH413" s="334"/>
      <c r="CI413" s="334"/>
      <c r="CJ413" s="334"/>
      <c r="CK413" s="334"/>
      <c r="CL413" s="334"/>
      <c r="CM413" s="334"/>
      <c r="CN413" s="334"/>
      <c r="CO413" s="334"/>
      <c r="CP413" s="334"/>
      <c r="CQ413" s="334"/>
      <c r="CR413" s="334"/>
      <c r="CS413" s="334"/>
      <c r="CT413" s="334"/>
      <c r="CU413" s="334"/>
      <c r="CV413" s="334"/>
      <c r="CW413" s="334"/>
      <c r="CX413" s="334"/>
      <c r="CY413" s="334"/>
      <c r="CZ413" s="334"/>
      <c r="DA413" s="334"/>
      <c r="DB413" s="334"/>
      <c r="DC413" s="334"/>
      <c r="DD413" s="334"/>
      <c r="DE413" s="334"/>
      <c r="DF413" s="334"/>
      <c r="DG413" s="334"/>
      <c r="DH413" s="334"/>
      <c r="DI413" s="334"/>
      <c r="DJ413" s="334"/>
      <c r="DK413" s="334"/>
      <c r="DL413" s="334"/>
      <c r="DM413" s="334"/>
      <c r="DN413" s="334"/>
      <c r="DO413" s="334"/>
      <c r="DP413" s="334"/>
      <c r="DQ413" s="334"/>
      <c r="DR413" s="334"/>
      <c r="DS413" s="334"/>
      <c r="DT413" s="334"/>
      <c r="DU413" s="334"/>
      <c r="DV413" s="334"/>
      <c r="DW413" s="334"/>
      <c r="DX413" s="334"/>
      <c r="DY413" s="334"/>
      <c r="DZ413" s="334"/>
      <c r="EA413" s="334"/>
      <c r="EB413" s="334"/>
      <c r="EC413" s="334"/>
      <c r="ED413" s="334"/>
      <c r="EE413" s="334"/>
      <c r="EF413" s="334"/>
      <c r="EG413" s="334"/>
      <c r="EH413" s="334"/>
      <c r="EI413" s="334"/>
      <c r="EJ413" s="334"/>
      <c r="EK413" s="334"/>
      <c r="EL413" s="334"/>
      <c r="EM413" s="334"/>
      <c r="EN413" s="334"/>
      <c r="EO413" s="334"/>
      <c r="EP413" s="334"/>
      <c r="EQ413" s="334"/>
      <c r="ER413" s="334"/>
      <c r="ES413" s="334"/>
      <c r="ET413" s="334"/>
      <c r="EU413" s="334"/>
      <c r="EV413" s="334"/>
      <c r="EW413" s="334"/>
      <c r="EX413" s="334"/>
      <c r="EY413" s="334"/>
      <c r="EZ413" s="334"/>
      <c r="FA413" s="334"/>
      <c r="FB413" s="334"/>
      <c r="FC413" s="334"/>
      <c r="FD413" s="334"/>
      <c r="FE413" s="334"/>
      <c r="FF413" s="334"/>
      <c r="FG413" s="334"/>
      <c r="FH413" s="334"/>
      <c r="FI413" s="334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  <c r="IP413" s="334"/>
      <c r="IQ413" s="334"/>
      <c r="IR413" s="334"/>
      <c r="IS413" s="334"/>
      <c r="IT413" s="334"/>
    </row>
    <row r="414" spans="1:254" s="326" customFormat="1" ht="15" customHeight="1" x14ac:dyDescent="0.3">
      <c r="A414" s="600">
        <v>7</v>
      </c>
      <c r="B414" s="396" t="s">
        <v>1609</v>
      </c>
      <c r="C414" s="483">
        <v>501346</v>
      </c>
      <c r="D414" s="483" t="s">
        <v>0</v>
      </c>
      <c r="E414" s="483"/>
      <c r="F414" s="609"/>
      <c r="G414" s="367">
        <v>166412.14999999997</v>
      </c>
      <c r="H414" s="461"/>
      <c r="I414" s="388"/>
      <c r="J414" s="388">
        <v>144.59</v>
      </c>
      <c r="K414" s="388"/>
      <c r="L414" s="388"/>
      <c r="M414" s="388"/>
      <c r="N414" s="388"/>
      <c r="O414" s="388"/>
      <c r="P414" s="372">
        <v>1.77</v>
      </c>
      <c r="Q414" s="388"/>
      <c r="R414" s="562">
        <f t="shared" si="93"/>
        <v>166554.96999999997</v>
      </c>
      <c r="S414" s="860">
        <f t="shared" si="96"/>
        <v>-2.6300000055925921E-2</v>
      </c>
      <c r="T414" s="328">
        <v>40812.300000000003</v>
      </c>
      <c r="U414" s="329" t="s">
        <v>0</v>
      </c>
      <c r="V414" s="329">
        <f>T414*$V$1</f>
        <v>166554.99630000003</v>
      </c>
      <c r="W414" s="418"/>
      <c r="X414" s="418"/>
      <c r="Y414" s="418"/>
      <c r="Z414" s="418"/>
      <c r="AA414" s="418"/>
      <c r="AB414" s="418"/>
      <c r="AC414" s="419"/>
      <c r="AD414" s="418"/>
      <c r="AE414" s="418"/>
      <c r="AF414" s="418"/>
      <c r="AG414" s="418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3"/>
      <c r="AW414" s="383"/>
      <c r="AX414" s="383"/>
      <c r="AY414" s="383"/>
      <c r="AZ414" s="383"/>
      <c r="BA414" s="383"/>
      <c r="BB414" s="383"/>
      <c r="BC414" s="383"/>
      <c r="BD414" s="383"/>
      <c r="BE414" s="383"/>
      <c r="BF414" s="383"/>
      <c r="BG414" s="334"/>
      <c r="BH414" s="334"/>
      <c r="BI414" s="383"/>
      <c r="BJ414" s="334"/>
      <c r="BK414" s="334"/>
      <c r="BL414" s="334"/>
      <c r="BM414" s="334"/>
      <c r="BN414" s="334"/>
      <c r="BO414" s="334"/>
      <c r="BP414" s="334"/>
      <c r="BQ414" s="334"/>
      <c r="BR414" s="334"/>
      <c r="BS414" s="334"/>
      <c r="BT414" s="334"/>
      <c r="BU414" s="334"/>
      <c r="BV414" s="334"/>
      <c r="BW414" s="334"/>
      <c r="BX414" s="334"/>
      <c r="BY414" s="334"/>
      <c r="BZ414" s="334"/>
      <c r="CA414" s="334"/>
      <c r="CB414" s="334"/>
      <c r="CC414" s="334"/>
      <c r="CD414" s="334"/>
      <c r="CE414" s="334"/>
      <c r="CF414" s="334"/>
      <c r="CG414" s="334"/>
      <c r="CH414" s="334"/>
      <c r="CI414" s="334"/>
      <c r="CJ414" s="334"/>
      <c r="CK414" s="334"/>
      <c r="CL414" s="334"/>
      <c r="CM414" s="334"/>
      <c r="CN414" s="334"/>
      <c r="CO414" s="334"/>
      <c r="CP414" s="334"/>
      <c r="CQ414" s="334"/>
      <c r="CR414" s="334"/>
      <c r="CS414" s="334"/>
      <c r="CT414" s="334"/>
      <c r="CU414" s="334"/>
      <c r="CV414" s="334"/>
      <c r="CW414" s="334"/>
      <c r="CX414" s="334"/>
      <c r="CY414" s="334"/>
      <c r="CZ414" s="334"/>
      <c r="DA414" s="334"/>
      <c r="DB414" s="334"/>
      <c r="DC414" s="334"/>
      <c r="DD414" s="334"/>
      <c r="DE414" s="334"/>
      <c r="DF414" s="334"/>
      <c r="DG414" s="334"/>
      <c r="DH414" s="334"/>
      <c r="DI414" s="334"/>
      <c r="DJ414" s="334"/>
      <c r="DK414" s="334"/>
      <c r="DL414" s="334"/>
      <c r="DM414" s="334"/>
      <c r="DN414" s="334"/>
      <c r="DO414" s="334"/>
      <c r="DP414" s="334"/>
      <c r="DQ414" s="334"/>
      <c r="DR414" s="334"/>
      <c r="DS414" s="334"/>
      <c r="DT414" s="334"/>
      <c r="DU414" s="334"/>
      <c r="DV414" s="334"/>
      <c r="DW414" s="334"/>
      <c r="DX414" s="334"/>
      <c r="DY414" s="334"/>
      <c r="DZ414" s="334"/>
      <c r="EA414" s="334"/>
      <c r="EB414" s="334"/>
      <c r="EC414" s="334"/>
      <c r="ED414" s="334"/>
      <c r="EE414" s="334"/>
      <c r="EF414" s="334"/>
      <c r="EG414" s="334"/>
      <c r="EH414" s="334"/>
      <c r="EI414" s="334"/>
      <c r="EJ414" s="334"/>
      <c r="EK414" s="334"/>
      <c r="EL414" s="334"/>
      <c r="EM414" s="334"/>
      <c r="EN414" s="334"/>
      <c r="EO414" s="334"/>
      <c r="EP414" s="334"/>
      <c r="EQ414" s="334"/>
      <c r="ER414" s="334"/>
      <c r="ES414" s="334"/>
      <c r="ET414" s="334"/>
      <c r="EU414" s="334"/>
      <c r="EV414" s="334"/>
      <c r="EW414" s="334"/>
      <c r="EX414" s="334"/>
      <c r="EY414" s="334"/>
      <c r="EZ414" s="334"/>
      <c r="FA414" s="334"/>
      <c r="FB414" s="334"/>
      <c r="FC414" s="334"/>
      <c r="FD414" s="334"/>
      <c r="FE414" s="334"/>
      <c r="FF414" s="334"/>
      <c r="FG414" s="334"/>
      <c r="FH414" s="334"/>
      <c r="FI414" s="334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  <c r="IP414" s="334"/>
      <c r="IQ414" s="334"/>
      <c r="IR414" s="334"/>
      <c r="IS414" s="334"/>
      <c r="IT414" s="334"/>
    </row>
    <row r="415" spans="1:254" s="326" customFormat="1" ht="15" customHeight="1" x14ac:dyDescent="0.3">
      <c r="A415" s="600">
        <v>8</v>
      </c>
      <c r="B415" s="396" t="s">
        <v>1448</v>
      </c>
      <c r="C415" s="483">
        <v>501206</v>
      </c>
      <c r="D415" s="483" t="s">
        <v>26</v>
      </c>
      <c r="E415" s="483"/>
      <c r="F415" s="609"/>
      <c r="G415" s="367">
        <v>998941.71</v>
      </c>
      <c r="H415" s="607"/>
      <c r="I415" s="388"/>
      <c r="J415" s="388"/>
      <c r="K415" s="388"/>
      <c r="L415" s="388"/>
      <c r="M415" s="388"/>
      <c r="N415" s="388"/>
      <c r="O415" s="388"/>
      <c r="P415" s="388"/>
      <c r="Q415" s="388"/>
      <c r="R415" s="562">
        <f t="shared" si="93"/>
        <v>998941.71</v>
      </c>
      <c r="S415" s="860">
        <f t="shared" si="96"/>
        <v>0</v>
      </c>
      <c r="T415" s="328">
        <v>998941.71</v>
      </c>
      <c r="U415" s="329" t="str">
        <f t="shared" si="82"/>
        <v>MYR</v>
      </c>
      <c r="V415" s="329">
        <f t="shared" si="97"/>
        <v>998941.71</v>
      </c>
      <c r="W415" s="418"/>
      <c r="X415" s="418"/>
      <c r="Y415" s="418"/>
      <c r="Z415" s="418"/>
      <c r="AA415" s="418"/>
      <c r="AB415" s="418"/>
      <c r="AC415" s="419"/>
      <c r="AD415" s="418"/>
      <c r="AE415" s="418"/>
      <c r="AF415" s="418"/>
      <c r="AG415" s="418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3"/>
      <c r="AW415" s="383"/>
      <c r="AX415" s="383"/>
      <c r="AY415" s="383"/>
      <c r="AZ415" s="383"/>
      <c r="BA415" s="383"/>
      <c r="BB415" s="383"/>
      <c r="BC415" s="383"/>
      <c r="BD415" s="383"/>
      <c r="BE415" s="383"/>
      <c r="BF415" s="383"/>
      <c r="BG415" s="334"/>
      <c r="BH415" s="334"/>
      <c r="BI415" s="383"/>
      <c r="BJ415" s="334"/>
      <c r="BK415" s="334"/>
      <c r="BL415" s="334"/>
      <c r="BM415" s="334"/>
      <c r="BN415" s="334"/>
      <c r="BO415" s="334"/>
      <c r="BP415" s="334"/>
      <c r="BQ415" s="334"/>
      <c r="BR415" s="334"/>
      <c r="BS415" s="334"/>
      <c r="BT415" s="334"/>
      <c r="BU415" s="334"/>
      <c r="BV415" s="334"/>
      <c r="BW415" s="334"/>
      <c r="BX415" s="334"/>
      <c r="BY415" s="334"/>
      <c r="BZ415" s="334"/>
      <c r="CA415" s="334"/>
      <c r="CB415" s="334"/>
      <c r="CC415" s="334"/>
      <c r="CD415" s="334"/>
      <c r="CE415" s="334"/>
      <c r="CF415" s="334"/>
      <c r="CG415" s="334"/>
      <c r="CH415" s="334"/>
      <c r="CI415" s="334"/>
      <c r="CJ415" s="334"/>
      <c r="CK415" s="334"/>
      <c r="CL415" s="334"/>
      <c r="CM415" s="334"/>
      <c r="CN415" s="334"/>
      <c r="CO415" s="334"/>
      <c r="CP415" s="334"/>
      <c r="CQ415" s="334"/>
      <c r="CR415" s="334"/>
      <c r="CS415" s="334"/>
      <c r="CT415" s="334"/>
      <c r="CU415" s="334"/>
      <c r="CV415" s="334"/>
      <c r="CW415" s="334"/>
      <c r="CX415" s="334"/>
      <c r="CY415" s="334"/>
      <c r="CZ415" s="334"/>
      <c r="DA415" s="334"/>
      <c r="DB415" s="334"/>
      <c r="DC415" s="334"/>
      <c r="DD415" s="334"/>
      <c r="DE415" s="334"/>
      <c r="DF415" s="334"/>
      <c r="DG415" s="334"/>
      <c r="DH415" s="334"/>
      <c r="DI415" s="334"/>
      <c r="DJ415" s="334"/>
      <c r="DK415" s="334"/>
      <c r="DL415" s="334"/>
      <c r="DM415" s="334"/>
      <c r="DN415" s="334"/>
      <c r="DO415" s="334"/>
      <c r="DP415" s="334"/>
      <c r="DQ415" s="334"/>
      <c r="DR415" s="334"/>
      <c r="DS415" s="334"/>
      <c r="DT415" s="334"/>
      <c r="DU415" s="334"/>
      <c r="DV415" s="334"/>
      <c r="DW415" s="334"/>
      <c r="DX415" s="334"/>
      <c r="DY415" s="334"/>
      <c r="DZ415" s="334"/>
      <c r="EA415" s="334"/>
      <c r="EB415" s="334"/>
      <c r="EC415" s="334"/>
      <c r="ED415" s="334"/>
      <c r="EE415" s="334"/>
      <c r="EF415" s="334"/>
      <c r="EG415" s="334"/>
      <c r="EH415" s="334"/>
      <c r="EI415" s="334"/>
      <c r="EJ415" s="334"/>
      <c r="EK415" s="334"/>
      <c r="EL415" s="334"/>
      <c r="EM415" s="334"/>
      <c r="EN415" s="334"/>
      <c r="EO415" s="334"/>
      <c r="EP415" s="334"/>
      <c r="EQ415" s="334"/>
      <c r="ER415" s="334"/>
      <c r="ES415" s="334"/>
      <c r="ET415" s="334"/>
      <c r="EU415" s="334"/>
      <c r="EV415" s="334"/>
      <c r="EW415" s="334"/>
      <c r="EX415" s="334"/>
      <c r="EY415" s="334"/>
      <c r="EZ415" s="334"/>
      <c r="FA415" s="334"/>
      <c r="FB415" s="334"/>
      <c r="FC415" s="334"/>
      <c r="FD415" s="334"/>
      <c r="FE415" s="334"/>
      <c r="FF415" s="334"/>
      <c r="FG415" s="334"/>
      <c r="FH415" s="334"/>
      <c r="FI415" s="334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  <c r="IP415" s="334"/>
      <c r="IQ415" s="334"/>
      <c r="IR415" s="334"/>
      <c r="IS415" s="334"/>
      <c r="IT415" s="334"/>
    </row>
    <row r="416" spans="1:254" s="326" customFormat="1" ht="15" customHeight="1" x14ac:dyDescent="0.3">
      <c r="A416" s="600">
        <v>9</v>
      </c>
      <c r="B416" s="594" t="s">
        <v>1499</v>
      </c>
      <c r="C416" s="483">
        <v>501184</v>
      </c>
      <c r="D416" s="483" t="s">
        <v>26</v>
      </c>
      <c r="E416" s="483"/>
      <c r="F416" s="609"/>
      <c r="G416" s="367">
        <v>624121.59999999998</v>
      </c>
      <c r="H416" s="607"/>
      <c r="I416" s="388"/>
      <c r="J416" s="388"/>
      <c r="K416" s="388"/>
      <c r="L416" s="388"/>
      <c r="M416" s="388">
        <v>31941.08</v>
      </c>
      <c r="N416" s="388"/>
      <c r="O416" s="388"/>
      <c r="P416" s="388"/>
      <c r="Q416" s="388"/>
      <c r="R416" s="562">
        <f t="shared" si="93"/>
        <v>592180.52</v>
      </c>
      <c r="S416" s="860">
        <f t="shared" si="96"/>
        <v>0</v>
      </c>
      <c r="T416" s="328">
        <v>592180.52</v>
      </c>
      <c r="U416" s="329" t="str">
        <f t="shared" si="82"/>
        <v>MYR</v>
      </c>
      <c r="V416" s="329">
        <f t="shared" si="97"/>
        <v>592180.52</v>
      </c>
      <c r="W416" s="418"/>
      <c r="X416" s="418"/>
      <c r="Y416" s="418"/>
      <c r="Z416" s="418"/>
      <c r="AA416" s="418"/>
      <c r="AB416" s="418"/>
      <c r="AC416" s="419"/>
      <c r="AD416" s="418"/>
      <c r="AE416" s="418"/>
      <c r="AF416" s="418"/>
      <c r="AG416" s="418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83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3">
      <c r="A417" s="600">
        <v>10</v>
      </c>
      <c r="B417" s="594" t="s">
        <v>75</v>
      </c>
      <c r="C417" s="483">
        <v>501259</v>
      </c>
      <c r="D417" s="483" t="s">
        <v>0</v>
      </c>
      <c r="E417" s="483"/>
      <c r="F417" s="609"/>
      <c r="G417" s="367">
        <v>8154999.9999999972</v>
      </c>
      <c r="H417" s="607"/>
      <c r="I417" s="388"/>
      <c r="J417" s="388">
        <v>7013.34</v>
      </c>
      <c r="K417" s="388"/>
      <c r="L417" s="388"/>
      <c r="M417" s="388"/>
      <c r="N417" s="388"/>
      <c r="O417" s="388"/>
      <c r="P417" s="372">
        <v>13.35</v>
      </c>
      <c r="Q417" s="388"/>
      <c r="R417" s="562">
        <f t="shared" si="93"/>
        <v>8161999.9899999974</v>
      </c>
      <c r="S417" s="866">
        <f>R417-V417</f>
        <v>-1.0000003501772881E-2</v>
      </c>
      <c r="T417" s="328">
        <v>2000000</v>
      </c>
      <c r="U417" s="329" t="str">
        <f t="shared" si="82"/>
        <v>USD</v>
      </c>
      <c r="V417" s="329">
        <f>T417*$V$1</f>
        <v>8162000.0000000009</v>
      </c>
      <c r="W417" s="418"/>
      <c r="X417" s="418"/>
      <c r="Y417" s="418"/>
      <c r="Z417" s="418"/>
      <c r="AA417" s="418"/>
      <c r="AB417" s="418"/>
      <c r="AC417" s="419"/>
      <c r="AD417" s="418"/>
      <c r="AE417" s="418"/>
      <c r="AF417" s="418"/>
      <c r="AG417" s="418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83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3">
      <c r="A418" s="600">
        <v>11</v>
      </c>
      <c r="B418" s="594" t="s">
        <v>1615</v>
      </c>
      <c r="C418" s="483">
        <v>501341</v>
      </c>
      <c r="D418" s="483" t="s">
        <v>0</v>
      </c>
      <c r="E418" s="483"/>
      <c r="F418" s="609"/>
      <c r="G418" s="367">
        <v>10819059.42</v>
      </c>
      <c r="H418" s="461">
        <v>6042281.0999999996</v>
      </c>
      <c r="I418" s="388"/>
      <c r="J418" s="388">
        <v>83463.5</v>
      </c>
      <c r="K418" s="388"/>
      <c r="L418" s="388"/>
      <c r="M418" s="388">
        <v>1855320.07</v>
      </c>
      <c r="N418" s="388"/>
      <c r="O418" s="388"/>
      <c r="P418" s="372">
        <v>43.53</v>
      </c>
      <c r="Q418" s="388"/>
      <c r="R418" s="556">
        <f t="shared" si="93"/>
        <v>15089440.42</v>
      </c>
      <c r="S418" s="866">
        <f>R418-V418</f>
        <v>1.3189999386668205E-2</v>
      </c>
      <c r="T418" s="328">
        <v>3697486.01</v>
      </c>
      <c r="U418" s="329" t="str">
        <f t="shared" si="82"/>
        <v>USD</v>
      </c>
      <c r="V418" s="329">
        <f>T418*$V$1</f>
        <v>15089440.406810001</v>
      </c>
      <c r="W418" s="418"/>
      <c r="X418" s="418"/>
      <c r="Y418" s="418"/>
      <c r="Z418" s="418"/>
      <c r="AA418" s="418"/>
      <c r="AB418" s="418"/>
      <c r="AC418" s="419"/>
      <c r="AD418" s="418"/>
      <c r="AE418" s="418"/>
      <c r="AF418" s="418"/>
      <c r="AG418" s="418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83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thickBot="1" x14ac:dyDescent="0.35">
      <c r="A419" s="600"/>
      <c r="B419" s="608"/>
      <c r="C419" s="483"/>
      <c r="D419" s="483"/>
      <c r="E419" s="483"/>
      <c r="F419" s="609"/>
      <c r="G419" s="460"/>
      <c r="H419" s="607"/>
      <c r="I419" s="388"/>
      <c r="J419" s="388"/>
      <c r="K419" s="388"/>
      <c r="L419" s="388"/>
      <c r="M419" s="388"/>
      <c r="N419" s="388"/>
      <c r="O419" s="388"/>
      <c r="P419" s="388"/>
      <c r="Q419" s="388"/>
      <c r="R419" s="670"/>
      <c r="S419" s="539"/>
      <c r="T419" s="447"/>
      <c r="U419" s="329">
        <f t="shared" si="82"/>
        <v>0</v>
      </c>
      <c r="V419" s="418"/>
      <c r="W419" s="418"/>
      <c r="X419" s="418"/>
      <c r="Y419" s="418"/>
      <c r="Z419" s="418"/>
      <c r="AA419" s="418"/>
      <c r="AB419" s="418"/>
      <c r="AC419" s="419"/>
      <c r="AD419" s="418"/>
      <c r="AE419" s="418"/>
      <c r="AF419" s="418"/>
      <c r="AG419" s="418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83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thickBot="1" x14ac:dyDescent="0.35">
      <c r="A420" s="602"/>
      <c r="B420" s="1010" t="s">
        <v>1294</v>
      </c>
      <c r="C420" s="1011"/>
      <c r="D420" s="1012"/>
      <c r="E420" s="603"/>
      <c r="F420" s="604"/>
      <c r="G420" s="606">
        <f t="shared" ref="G420:R420" si="98">SUM(G406:G419)</f>
        <v>64534980.339999996</v>
      </c>
      <c r="H420" s="606">
        <f t="shared" si="98"/>
        <v>13109025.98</v>
      </c>
      <c r="I420" s="606">
        <f t="shared" si="98"/>
        <v>0</v>
      </c>
      <c r="J420" s="606">
        <f t="shared" si="98"/>
        <v>125926.19</v>
      </c>
      <c r="K420" s="606">
        <f t="shared" si="98"/>
        <v>0</v>
      </c>
      <c r="L420" s="606">
        <f t="shared" si="98"/>
        <v>0</v>
      </c>
      <c r="M420" s="606">
        <f>SUM(M406:M419)</f>
        <v>8954006.0299999993</v>
      </c>
      <c r="N420" s="606">
        <f t="shared" si="98"/>
        <v>0</v>
      </c>
      <c r="O420" s="606">
        <f t="shared" si="98"/>
        <v>0</v>
      </c>
      <c r="P420" s="606">
        <f t="shared" si="98"/>
        <v>795.63999999999987</v>
      </c>
      <c r="Q420" s="606">
        <f t="shared" si="98"/>
        <v>0</v>
      </c>
      <c r="R420" s="606">
        <f t="shared" si="98"/>
        <v>68815130.839999989</v>
      </c>
      <c r="S420" s="539"/>
      <c r="T420" s="447"/>
      <c r="U420" s="329">
        <f t="shared" si="82"/>
        <v>0</v>
      </c>
      <c r="V420" s="418"/>
      <c r="W420" s="418"/>
      <c r="X420" s="418"/>
      <c r="Y420" s="418"/>
      <c r="Z420" s="418"/>
      <c r="AA420" s="418"/>
      <c r="AB420" s="418"/>
      <c r="AC420" s="419"/>
      <c r="AD420" s="418"/>
      <c r="AE420" s="418"/>
      <c r="AF420" s="418"/>
      <c r="AG420" s="418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83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3">
      <c r="A421" s="323"/>
      <c r="B421" s="334"/>
      <c r="C421" s="324"/>
      <c r="D421" s="324"/>
      <c r="E421" s="324"/>
      <c r="F421" s="401"/>
      <c r="G421" s="488"/>
      <c r="H421" s="489"/>
      <c r="R421" s="463"/>
      <c r="S421" s="539"/>
      <c r="T421" s="447"/>
      <c r="U421" s="329">
        <f t="shared" si="82"/>
        <v>0</v>
      </c>
      <c r="V421" s="418"/>
      <c r="W421" s="418"/>
      <c r="X421" s="418"/>
      <c r="Y421" s="418"/>
      <c r="Z421" s="418"/>
      <c r="AA421" s="418"/>
      <c r="AB421" s="418"/>
      <c r="AC421" s="419">
        <f t="shared" si="90"/>
        <v>0</v>
      </c>
      <c r="AD421" s="418"/>
      <c r="AE421" s="418"/>
      <c r="AF421" s="418"/>
      <c r="AG421" s="418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34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3">
      <c r="A422" s="323"/>
      <c r="B422" s="666" t="s">
        <v>205</v>
      </c>
      <c r="C422" s="324"/>
      <c r="D422" s="324"/>
      <c r="E422" s="324"/>
      <c r="F422" s="401"/>
      <c r="G422" s="488"/>
      <c r="H422" s="489"/>
      <c r="R422" s="463"/>
      <c r="S422" s="860"/>
      <c r="T422" s="328"/>
      <c r="U422" s="329">
        <f t="shared" si="82"/>
        <v>0</v>
      </c>
      <c r="V422" s="330"/>
      <c r="W422" s="330"/>
      <c r="X422" s="330"/>
      <c r="Y422" s="330"/>
      <c r="Z422" s="330"/>
      <c r="AA422" s="330"/>
      <c r="AB422" s="330"/>
      <c r="AC422" s="329">
        <f t="shared" si="90"/>
        <v>0</v>
      </c>
      <c r="AD422" s="330"/>
      <c r="AE422" s="330"/>
      <c r="AF422" s="330"/>
      <c r="AG422" s="330"/>
      <c r="AH422" s="331"/>
      <c r="AI422" s="331"/>
      <c r="AJ422" s="331"/>
      <c r="AK422" s="331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34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385">
        <v>1</v>
      </c>
      <c r="B423" s="396" t="s">
        <v>1450</v>
      </c>
      <c r="C423" s="375">
        <v>501209</v>
      </c>
      <c r="D423" s="375" t="s">
        <v>3</v>
      </c>
      <c r="E423" s="375"/>
      <c r="F423" s="397"/>
      <c r="G423" s="416">
        <v>111352705.36</v>
      </c>
      <c r="H423" s="491">
        <v>14861024.640000001</v>
      </c>
      <c r="I423" s="366"/>
      <c r="J423" s="366">
        <f>1969725.93+4822.49-0.06</f>
        <v>1974548.3599999999</v>
      </c>
      <c r="K423" s="366"/>
      <c r="L423" s="366"/>
      <c r="M423" s="366"/>
      <c r="N423" s="366"/>
      <c r="O423" s="366"/>
      <c r="P423" s="366"/>
      <c r="Q423" s="366"/>
      <c r="R423" s="562">
        <f>G423+H423+J423+K423+I423-M423-O423-P423-Q423-N423</f>
        <v>128188278.36</v>
      </c>
      <c r="S423" s="861">
        <f>R423-V423</f>
        <v>-1.7100006341934204E-2</v>
      </c>
      <c r="T423" s="328">
        <v>23339210.25</v>
      </c>
      <c r="U423" s="329" t="str">
        <f t="shared" si="82"/>
        <v>GBP</v>
      </c>
      <c r="V423" s="329">
        <f>T423*V2</f>
        <v>128188278.37710001</v>
      </c>
      <c r="W423" s="330"/>
      <c r="X423" s="330"/>
      <c r="Y423" s="330"/>
      <c r="Z423" s="330"/>
      <c r="AA423" s="330"/>
      <c r="AB423" s="330"/>
      <c r="AC423" s="329">
        <f t="shared" si="90"/>
        <v>128188278.36</v>
      </c>
      <c r="AD423" s="330"/>
      <c r="AE423" s="330"/>
      <c r="AF423" s="330"/>
      <c r="AG423" s="330"/>
      <c r="AH423" s="331"/>
      <c r="AI423" s="331"/>
      <c r="AJ423" s="331"/>
      <c r="AK423" s="331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385">
        <v>2</v>
      </c>
      <c r="B424" s="396" t="s">
        <v>1557</v>
      </c>
      <c r="C424" s="375">
        <v>501287</v>
      </c>
      <c r="D424" s="375" t="s">
        <v>0</v>
      </c>
      <c r="E424" s="375"/>
      <c r="F424" s="397"/>
      <c r="G424" s="416">
        <v>189085927.68000001</v>
      </c>
      <c r="H424" s="461"/>
      <c r="I424" s="366"/>
      <c r="J424" s="366">
        <v>162341.91</v>
      </c>
      <c r="K424" s="366"/>
      <c r="L424" s="366"/>
      <c r="M424" s="366"/>
      <c r="N424" s="366"/>
      <c r="O424" s="366"/>
      <c r="P424" s="388">
        <v>36.39</v>
      </c>
      <c r="Q424" s="366"/>
      <c r="R424" s="562">
        <f>G424+H424+J424+K424+I424-M424-O424-P424-Q424-N424</f>
        <v>189248233.20000002</v>
      </c>
      <c r="S424" s="867">
        <f>R424-V424</f>
        <v>-9.5000863075256348E-4</v>
      </c>
      <c r="T424" s="328">
        <v>46373004.950000003</v>
      </c>
      <c r="U424" s="329" t="str">
        <f t="shared" ref="U424:U425" si="99">D424</f>
        <v>USD</v>
      </c>
      <c r="V424" s="329">
        <f>T424*$V$1</f>
        <v>189248233.20095003</v>
      </c>
      <c r="W424" s="330"/>
      <c r="X424" s="330"/>
      <c r="Y424" s="330"/>
      <c r="Z424" s="330"/>
      <c r="AA424" s="330"/>
      <c r="AB424" s="330"/>
      <c r="AC424" s="329"/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3">
      <c r="A425" s="385">
        <v>3</v>
      </c>
      <c r="B425" s="396" t="s">
        <v>1615</v>
      </c>
      <c r="C425" s="375">
        <v>501333</v>
      </c>
      <c r="D425" s="375" t="s">
        <v>0</v>
      </c>
      <c r="E425" s="375"/>
      <c r="F425" s="397"/>
      <c r="G425" s="416">
        <v>84812000</v>
      </c>
      <c r="H425" s="491"/>
      <c r="I425" s="366"/>
      <c r="J425" s="366">
        <f>72610.24+189.76</f>
        <v>72800</v>
      </c>
      <c r="K425" s="366"/>
      <c r="L425" s="366"/>
      <c r="M425" s="366"/>
      <c r="N425" s="366"/>
      <c r="O425" s="366"/>
      <c r="P425" s="388"/>
      <c r="Q425" s="366"/>
      <c r="R425" s="562">
        <f>G425+H425+J425+K425+I425-M425-O425-P425-Q425-N425</f>
        <v>84884800</v>
      </c>
      <c r="S425" s="867">
        <f>R425-V425</f>
        <v>0</v>
      </c>
      <c r="T425" s="328">
        <v>20800000</v>
      </c>
      <c r="U425" s="329" t="str">
        <f t="shared" si="99"/>
        <v>USD</v>
      </c>
      <c r="V425" s="329">
        <f>T425*$V$1</f>
        <v>84884800.000000015</v>
      </c>
      <c r="W425" s="330"/>
      <c r="X425" s="330"/>
      <c r="Y425" s="330"/>
      <c r="Z425" s="330"/>
      <c r="AA425" s="330"/>
      <c r="AB425" s="330"/>
      <c r="AC425" s="329"/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33" customFormat="1" ht="15" customHeight="1" thickBot="1" x14ac:dyDescent="0.35">
      <c r="A426" s="613"/>
      <c r="B426" s="608"/>
      <c r="C426" s="483"/>
      <c r="D426" s="483"/>
      <c r="E426" s="952"/>
      <c r="F426" s="609"/>
      <c r="G426" s="460"/>
      <c r="H426" s="458"/>
      <c r="I426" s="458"/>
      <c r="J426" s="458"/>
      <c r="K426" s="458"/>
      <c r="L426" s="458"/>
      <c r="M426" s="458"/>
      <c r="N426" s="458"/>
      <c r="O426" s="458"/>
      <c r="P426" s="458"/>
      <c r="Q426" s="458"/>
      <c r="R426" s="556"/>
      <c r="S426" s="860"/>
      <c r="T426" s="328"/>
      <c r="U426" s="329">
        <f t="shared" si="82"/>
        <v>0</v>
      </c>
      <c r="V426" s="330"/>
      <c r="W426" s="330"/>
      <c r="X426" s="330"/>
      <c r="Y426" s="330"/>
      <c r="Z426" s="330"/>
      <c r="AA426" s="330"/>
      <c r="AB426" s="330"/>
      <c r="AC426" s="329">
        <f t="shared" si="90"/>
        <v>0</v>
      </c>
      <c r="AD426" s="330"/>
      <c r="AE426" s="330"/>
      <c r="AF426" s="330"/>
      <c r="AG426" s="330"/>
      <c r="AH426" s="331"/>
      <c r="AI426" s="331"/>
      <c r="AJ426" s="331"/>
      <c r="AK426" s="331"/>
      <c r="AL426" s="331"/>
      <c r="AM426" s="331"/>
      <c r="AN426" s="331"/>
      <c r="AO426" s="331"/>
      <c r="AP426" s="331"/>
      <c r="AQ426" s="331"/>
      <c r="AR426" s="331"/>
      <c r="AS426" s="331"/>
      <c r="AT426" s="331"/>
      <c r="AU426" s="331"/>
      <c r="AV426" s="327"/>
      <c r="AW426" s="327"/>
      <c r="AX426" s="327"/>
      <c r="AY426" s="327"/>
      <c r="AZ426" s="327"/>
      <c r="BA426" s="327"/>
      <c r="BB426" s="327"/>
      <c r="BC426" s="327"/>
      <c r="BD426" s="327"/>
      <c r="BE426" s="327"/>
      <c r="BF426" s="327"/>
      <c r="BG426" s="332"/>
      <c r="BH426" s="332"/>
      <c r="BI426" s="332"/>
      <c r="BJ426" s="332"/>
      <c r="BK426" s="332"/>
      <c r="BL426" s="332"/>
      <c r="BM426" s="332"/>
      <c r="BN426" s="332"/>
      <c r="BO426" s="332"/>
      <c r="BP426" s="332"/>
      <c r="BQ426" s="332"/>
      <c r="BR426" s="332"/>
      <c r="BS426" s="332"/>
      <c r="BT426" s="332"/>
      <c r="BU426" s="332"/>
      <c r="BV426" s="332"/>
      <c r="BW426" s="332"/>
      <c r="BX426" s="332"/>
      <c r="BY426" s="332"/>
      <c r="BZ426" s="332"/>
      <c r="CA426" s="332"/>
      <c r="CB426" s="332"/>
      <c r="CC426" s="332"/>
      <c r="CD426" s="332"/>
      <c r="CE426" s="332"/>
      <c r="CF426" s="332"/>
      <c r="CG426" s="332"/>
      <c r="CH426" s="332"/>
      <c r="CI426" s="332"/>
      <c r="CJ426" s="332"/>
      <c r="CK426" s="332"/>
      <c r="CL426" s="332"/>
      <c r="CM426" s="332"/>
      <c r="CN426" s="332"/>
      <c r="CO426" s="332"/>
      <c r="CP426" s="332"/>
      <c r="CQ426" s="332"/>
      <c r="CR426" s="332"/>
      <c r="CS426" s="332"/>
      <c r="CT426" s="332"/>
      <c r="CU426" s="332"/>
      <c r="CV426" s="332"/>
      <c r="CW426" s="332"/>
      <c r="CX426" s="332"/>
      <c r="CY426" s="332"/>
      <c r="CZ426" s="332"/>
      <c r="DA426" s="332"/>
      <c r="DB426" s="332"/>
      <c r="DC426" s="332"/>
      <c r="DD426" s="332"/>
      <c r="DE426" s="332"/>
      <c r="DF426" s="332"/>
      <c r="DG426" s="332"/>
      <c r="DH426" s="332"/>
      <c r="DI426" s="332"/>
      <c r="DJ426" s="332"/>
      <c r="DK426" s="332"/>
      <c r="DL426" s="332"/>
      <c r="DM426" s="332"/>
      <c r="DN426" s="332"/>
      <c r="DO426" s="332"/>
      <c r="DP426" s="332"/>
      <c r="DQ426" s="332"/>
      <c r="DR426" s="332"/>
      <c r="DS426" s="332"/>
      <c r="DT426" s="332"/>
      <c r="DU426" s="332"/>
      <c r="DV426" s="332"/>
      <c r="DW426" s="332"/>
      <c r="DX426" s="332"/>
      <c r="DY426" s="332"/>
      <c r="DZ426" s="332"/>
      <c r="EA426" s="332"/>
      <c r="EB426" s="332"/>
      <c r="EC426" s="332"/>
      <c r="ED426" s="332"/>
      <c r="EE426" s="332"/>
      <c r="EF426" s="332"/>
      <c r="EG426" s="332"/>
      <c r="EH426" s="332"/>
      <c r="EI426" s="332"/>
      <c r="EJ426" s="332"/>
      <c r="EK426" s="332"/>
      <c r="EL426" s="332"/>
      <c r="EM426" s="332"/>
      <c r="EN426" s="332"/>
      <c r="EO426" s="332"/>
      <c r="EP426" s="332"/>
      <c r="EQ426" s="332"/>
      <c r="ER426" s="332"/>
      <c r="ES426" s="332"/>
      <c r="ET426" s="332"/>
      <c r="EU426" s="332"/>
      <c r="EV426" s="332"/>
      <c r="EW426" s="332"/>
      <c r="EX426" s="332"/>
      <c r="EY426" s="332"/>
      <c r="EZ426" s="332"/>
      <c r="FA426" s="332"/>
      <c r="FB426" s="332"/>
      <c r="FC426" s="332"/>
      <c r="FD426" s="332"/>
      <c r="FE426" s="332"/>
      <c r="FF426" s="332"/>
      <c r="FG426" s="332"/>
      <c r="FH426" s="332"/>
      <c r="FI426" s="332"/>
      <c r="FJ426" s="332"/>
      <c r="FK426" s="332"/>
      <c r="FL426" s="332"/>
      <c r="FM426" s="332"/>
      <c r="FN426" s="332"/>
      <c r="FO426" s="332"/>
      <c r="FP426" s="332"/>
      <c r="FQ426" s="332"/>
      <c r="FR426" s="332"/>
      <c r="FS426" s="332"/>
      <c r="FT426" s="332"/>
      <c r="FU426" s="332"/>
      <c r="FV426" s="332"/>
      <c r="FW426" s="332"/>
      <c r="FX426" s="332"/>
      <c r="FY426" s="332"/>
      <c r="FZ426" s="332"/>
      <c r="GA426" s="332"/>
      <c r="GB426" s="332"/>
      <c r="GC426" s="332"/>
      <c r="GD426" s="332"/>
      <c r="GE426" s="332"/>
      <c r="GF426" s="332"/>
      <c r="GG426" s="332"/>
      <c r="GH426" s="332"/>
      <c r="GI426" s="332"/>
      <c r="GJ426" s="332"/>
      <c r="GK426" s="332"/>
      <c r="GL426" s="332"/>
      <c r="GM426" s="332"/>
      <c r="GN426" s="332"/>
      <c r="GO426" s="332"/>
      <c r="GP426" s="332"/>
      <c r="GQ426" s="332"/>
      <c r="GR426" s="332"/>
      <c r="GS426" s="332"/>
      <c r="GT426" s="332"/>
      <c r="GU426" s="332"/>
      <c r="GV426" s="332"/>
      <c r="GW426" s="332"/>
      <c r="GX426" s="332"/>
      <c r="GY426" s="332"/>
      <c r="GZ426" s="332"/>
      <c r="HA426" s="332"/>
      <c r="HB426" s="332"/>
      <c r="HC426" s="332"/>
      <c r="HD426" s="332"/>
      <c r="HE426" s="332"/>
      <c r="HF426" s="332"/>
      <c r="HG426" s="332"/>
      <c r="HH426" s="332"/>
      <c r="HI426" s="332"/>
      <c r="HJ426" s="332"/>
      <c r="HK426" s="332"/>
      <c r="HL426" s="332"/>
      <c r="HM426" s="332"/>
      <c r="HN426" s="332"/>
      <c r="HO426" s="332"/>
      <c r="HP426" s="332"/>
      <c r="HQ426" s="332"/>
      <c r="HR426" s="332"/>
      <c r="HS426" s="332"/>
      <c r="HT426" s="332"/>
      <c r="HU426" s="332"/>
      <c r="HV426" s="332"/>
      <c r="HW426" s="332"/>
      <c r="HX426" s="332"/>
      <c r="HY426" s="332"/>
      <c r="HZ426" s="332"/>
      <c r="IA426" s="332"/>
      <c r="IB426" s="332"/>
      <c r="IC426" s="332"/>
      <c r="ID426" s="332"/>
      <c r="IE426" s="332"/>
      <c r="IF426" s="332"/>
      <c r="IG426" s="332"/>
      <c r="IH426" s="332"/>
      <c r="II426" s="332"/>
      <c r="IJ426" s="332"/>
      <c r="IK426" s="332"/>
      <c r="IL426" s="332"/>
      <c r="IM426" s="332"/>
      <c r="IN426" s="332"/>
      <c r="IO426" s="332"/>
      <c r="IP426" s="332"/>
      <c r="IQ426" s="332"/>
      <c r="IR426" s="332"/>
      <c r="IS426" s="332"/>
      <c r="IT426" s="332"/>
    </row>
    <row r="427" spans="1:254" s="326" customFormat="1" ht="15" customHeight="1" thickBot="1" x14ac:dyDescent="0.35">
      <c r="A427" s="602"/>
      <c r="B427" s="998" t="s">
        <v>207</v>
      </c>
      <c r="C427" s="998"/>
      <c r="D427" s="998"/>
      <c r="E427" s="603"/>
      <c r="F427" s="604"/>
      <c r="G427" s="606">
        <f t="shared" ref="G427:R427" si="100">SUM(G423:G426)</f>
        <v>385250633.04000002</v>
      </c>
      <c r="H427" s="606">
        <f t="shared" si="100"/>
        <v>14861024.640000001</v>
      </c>
      <c r="I427" s="606">
        <f t="shared" si="100"/>
        <v>0</v>
      </c>
      <c r="J427" s="606">
        <f t="shared" si="100"/>
        <v>2209690.27</v>
      </c>
      <c r="K427" s="606">
        <f t="shared" si="100"/>
        <v>0</v>
      </c>
      <c r="L427" s="606">
        <f t="shared" si="100"/>
        <v>0</v>
      </c>
      <c r="M427" s="606">
        <f t="shared" si="100"/>
        <v>0</v>
      </c>
      <c r="N427" s="606">
        <f t="shared" si="100"/>
        <v>0</v>
      </c>
      <c r="O427" s="606">
        <f t="shared" si="100"/>
        <v>0</v>
      </c>
      <c r="P427" s="606">
        <f t="shared" si="100"/>
        <v>36.39</v>
      </c>
      <c r="Q427" s="606">
        <f t="shared" si="100"/>
        <v>0</v>
      </c>
      <c r="R427" s="606">
        <f t="shared" si="100"/>
        <v>402321311.56</v>
      </c>
      <c r="S427" s="860"/>
      <c r="T427" s="328"/>
      <c r="U427" s="329">
        <f t="shared" si="82"/>
        <v>0</v>
      </c>
      <c r="V427" s="330"/>
      <c r="W427" s="330"/>
      <c r="X427" s="330"/>
      <c r="Y427" s="330"/>
      <c r="Z427" s="330"/>
      <c r="AA427" s="330"/>
      <c r="AB427" s="330"/>
      <c r="AC427" s="329">
        <f t="shared" si="90"/>
        <v>402321311.56</v>
      </c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3">
      <c r="A428" s="323"/>
      <c r="B428" s="846"/>
      <c r="C428" s="846"/>
      <c r="D428" s="846"/>
      <c r="E428" s="324"/>
      <c r="F428" s="401"/>
      <c r="G428" s="682"/>
      <c r="H428" s="682"/>
      <c r="I428" s="682"/>
      <c r="J428" s="682"/>
      <c r="K428" s="682"/>
      <c r="L428" s="682"/>
      <c r="M428" s="682"/>
      <c r="N428" s="682"/>
      <c r="O428" s="682"/>
      <c r="P428" s="682"/>
      <c r="Q428" s="682"/>
      <c r="R428" s="683"/>
      <c r="S428" s="860"/>
      <c r="T428" s="328"/>
      <c r="U428" s="329"/>
      <c r="V428" s="330"/>
      <c r="W428" s="330"/>
      <c r="X428" s="330"/>
      <c r="Y428" s="330"/>
      <c r="Z428" s="330"/>
      <c r="AA428" s="330"/>
      <c r="AB428" s="330"/>
      <c r="AC428" s="329"/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3">
      <c r="A429" s="323"/>
      <c r="B429" s="666" t="s">
        <v>1628</v>
      </c>
      <c r="C429" s="324"/>
      <c r="D429" s="324"/>
      <c r="E429" s="324"/>
      <c r="F429" s="401"/>
      <c r="G429" s="488"/>
      <c r="H429" s="489"/>
      <c r="R429" s="463"/>
      <c r="S429" s="860"/>
      <c r="T429" s="328"/>
      <c r="U429" s="329">
        <f t="shared" ref="U429:U430" si="101">D429</f>
        <v>0</v>
      </c>
      <c r="V429" s="330"/>
      <c r="W429" s="330"/>
      <c r="X429" s="330"/>
      <c r="Y429" s="330"/>
      <c r="Z429" s="330"/>
      <c r="AA429" s="330"/>
      <c r="AB429" s="330"/>
      <c r="AC429" s="329">
        <f t="shared" ref="AC429:AC430" si="102">G429+H429+I429+J429-M429-O429-P429</f>
        <v>0</v>
      </c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85">
        <v>1</v>
      </c>
      <c r="B430" s="396" t="s">
        <v>1629</v>
      </c>
      <c r="C430" s="375">
        <v>501343</v>
      </c>
      <c r="D430" s="375" t="s">
        <v>26</v>
      </c>
      <c r="E430" s="375"/>
      <c r="F430" s="397"/>
      <c r="G430" s="416">
        <v>22947056.030000001</v>
      </c>
      <c r="H430" s="366">
        <v>2781547.32</v>
      </c>
      <c r="I430" s="366"/>
      <c r="J430" s="366"/>
      <c r="K430" s="366"/>
      <c r="L430" s="366"/>
      <c r="M430" s="366">
        <v>1032767.73</v>
      </c>
      <c r="N430" s="366"/>
      <c r="O430" s="366"/>
      <c r="P430" s="366"/>
      <c r="Q430" s="366"/>
      <c r="R430" s="562">
        <f>G430+H430+J430+K430+I430-M430-O430-P430-Q430-N430</f>
        <v>24695835.620000001</v>
      </c>
      <c r="S430" s="861">
        <f>R430-V430</f>
        <v>0</v>
      </c>
      <c r="T430" s="328">
        <v>24695835.620000001</v>
      </c>
      <c r="U430" s="329" t="str">
        <f t="shared" si="101"/>
        <v>MYR</v>
      </c>
      <c r="V430" s="329">
        <f t="shared" ref="V430" si="103">T430</f>
        <v>24695835.620000001</v>
      </c>
      <c r="W430" s="330"/>
      <c r="X430" s="330"/>
      <c r="Y430" s="330"/>
      <c r="Z430" s="330"/>
      <c r="AA430" s="330"/>
      <c r="AB430" s="330"/>
      <c r="AC430" s="329">
        <f t="shared" si="102"/>
        <v>24695835.620000001</v>
      </c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326" customFormat="1" ht="15" customHeight="1" thickBot="1" x14ac:dyDescent="0.35">
      <c r="A431" s="323"/>
      <c r="B431" s="594"/>
      <c r="C431" s="456"/>
      <c r="D431" s="456"/>
      <c r="E431" s="456"/>
      <c r="F431" s="595"/>
      <c r="G431" s="458"/>
      <c r="H431" s="607"/>
      <c r="I431" s="388"/>
      <c r="J431" s="388"/>
      <c r="K431" s="388"/>
      <c r="L431" s="388"/>
      <c r="M431" s="388"/>
      <c r="N431" s="388"/>
      <c r="O431" s="388"/>
      <c r="P431" s="388"/>
      <c r="Q431" s="388"/>
      <c r="R431" s="388"/>
      <c r="S431" s="861"/>
      <c r="T431" s="328"/>
      <c r="U431" s="329"/>
      <c r="V431" s="329"/>
      <c r="W431" s="330"/>
      <c r="X431" s="330"/>
      <c r="Y431" s="330"/>
      <c r="Z431" s="330"/>
      <c r="AA431" s="330"/>
      <c r="AB431" s="330"/>
      <c r="AC431" s="329"/>
      <c r="AD431" s="330"/>
      <c r="AE431" s="330"/>
      <c r="AF431" s="330"/>
      <c r="AG431" s="330"/>
      <c r="AH431" s="331"/>
      <c r="AI431" s="331"/>
      <c r="AJ431" s="331"/>
      <c r="AK431" s="331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3"/>
      <c r="AW431" s="383"/>
      <c r="AX431" s="383"/>
      <c r="AY431" s="383"/>
      <c r="AZ431" s="383"/>
      <c r="BA431" s="383"/>
      <c r="BB431" s="383"/>
      <c r="BC431" s="383"/>
      <c r="BD431" s="383"/>
      <c r="BE431" s="383"/>
      <c r="BF431" s="383"/>
      <c r="BG431" s="334"/>
      <c r="BH431" s="334"/>
      <c r="BI431" s="334"/>
      <c r="BJ431" s="334"/>
      <c r="BK431" s="334"/>
      <c r="BL431" s="334"/>
      <c r="BM431" s="334"/>
      <c r="BN431" s="334"/>
      <c r="BO431" s="334"/>
      <c r="BP431" s="334"/>
      <c r="BQ431" s="334"/>
      <c r="BR431" s="334"/>
      <c r="BS431" s="334"/>
      <c r="BT431" s="334"/>
      <c r="BU431" s="334"/>
      <c r="BV431" s="334"/>
      <c r="BW431" s="334"/>
      <c r="BX431" s="334"/>
      <c r="BY431" s="334"/>
      <c r="BZ431" s="334"/>
      <c r="CA431" s="334"/>
      <c r="CB431" s="334"/>
      <c r="CC431" s="334"/>
      <c r="CD431" s="334"/>
      <c r="CE431" s="334"/>
      <c r="CF431" s="334"/>
      <c r="CG431" s="334"/>
      <c r="CH431" s="334"/>
      <c r="CI431" s="334"/>
      <c r="CJ431" s="334"/>
      <c r="CK431" s="334"/>
      <c r="CL431" s="334"/>
      <c r="CM431" s="334"/>
      <c r="CN431" s="334"/>
      <c r="CO431" s="334"/>
      <c r="CP431" s="334"/>
      <c r="CQ431" s="334"/>
      <c r="CR431" s="334"/>
      <c r="CS431" s="334"/>
      <c r="CT431" s="334"/>
      <c r="CU431" s="334"/>
      <c r="CV431" s="334"/>
      <c r="CW431" s="334"/>
      <c r="CX431" s="334"/>
      <c r="CY431" s="334"/>
      <c r="CZ431" s="334"/>
      <c r="DA431" s="334"/>
      <c r="DB431" s="334"/>
      <c r="DC431" s="334"/>
      <c r="DD431" s="334"/>
      <c r="DE431" s="334"/>
      <c r="DF431" s="334"/>
      <c r="DG431" s="334"/>
      <c r="DH431" s="334"/>
      <c r="DI431" s="334"/>
      <c r="DJ431" s="334"/>
      <c r="DK431" s="334"/>
      <c r="DL431" s="334"/>
      <c r="DM431" s="334"/>
      <c r="DN431" s="334"/>
      <c r="DO431" s="334"/>
      <c r="DP431" s="334"/>
      <c r="DQ431" s="334"/>
      <c r="DR431" s="334"/>
      <c r="DS431" s="334"/>
      <c r="DT431" s="334"/>
      <c r="DU431" s="334"/>
      <c r="DV431" s="334"/>
      <c r="DW431" s="334"/>
      <c r="DX431" s="334"/>
      <c r="DY431" s="334"/>
      <c r="DZ431" s="334"/>
      <c r="EA431" s="334"/>
      <c r="EB431" s="334"/>
      <c r="EC431" s="334"/>
      <c r="ED431" s="334"/>
      <c r="EE431" s="334"/>
      <c r="EF431" s="334"/>
      <c r="EG431" s="334"/>
      <c r="EH431" s="334"/>
      <c r="EI431" s="334"/>
      <c r="EJ431" s="334"/>
      <c r="EK431" s="334"/>
      <c r="EL431" s="334"/>
      <c r="EM431" s="334"/>
      <c r="EN431" s="334"/>
      <c r="EO431" s="334"/>
      <c r="EP431" s="334"/>
      <c r="EQ431" s="334"/>
      <c r="ER431" s="334"/>
      <c r="ES431" s="334"/>
      <c r="ET431" s="334"/>
      <c r="EU431" s="334"/>
      <c r="EV431" s="334"/>
      <c r="EW431" s="334"/>
      <c r="EX431" s="334"/>
      <c r="EY431" s="334"/>
      <c r="EZ431" s="334"/>
      <c r="FA431" s="334"/>
      <c r="FB431" s="334"/>
      <c r="FC431" s="334"/>
      <c r="FD431" s="334"/>
      <c r="FE431" s="334"/>
      <c r="FF431" s="334"/>
      <c r="FG431" s="334"/>
      <c r="FH431" s="334"/>
      <c r="FI431" s="334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  <c r="IP431" s="334"/>
      <c r="IQ431" s="334"/>
      <c r="IR431" s="334"/>
      <c r="IS431" s="334"/>
      <c r="IT431" s="334"/>
    </row>
    <row r="432" spans="1:254" s="326" customFormat="1" ht="15" customHeight="1" thickBot="1" x14ac:dyDescent="0.35">
      <c r="A432" s="602"/>
      <c r="B432" s="998" t="s">
        <v>1630</v>
      </c>
      <c r="C432" s="998"/>
      <c r="D432" s="998"/>
      <c r="E432" s="603"/>
      <c r="F432" s="604"/>
      <c r="G432" s="606">
        <f t="shared" ref="G432:R432" si="104">SUM(G428:G431)</f>
        <v>22947056.030000001</v>
      </c>
      <c r="H432" s="606">
        <f t="shared" si="104"/>
        <v>2781547.32</v>
      </c>
      <c r="I432" s="606">
        <f t="shared" si="104"/>
        <v>0</v>
      </c>
      <c r="J432" s="606">
        <f t="shared" si="104"/>
        <v>0</v>
      </c>
      <c r="K432" s="606">
        <f t="shared" si="104"/>
        <v>0</v>
      </c>
      <c r="L432" s="606">
        <f t="shared" si="104"/>
        <v>0</v>
      </c>
      <c r="M432" s="606">
        <f t="shared" si="104"/>
        <v>1032767.73</v>
      </c>
      <c r="N432" s="606">
        <f t="shared" si="104"/>
        <v>0</v>
      </c>
      <c r="O432" s="606">
        <f t="shared" si="104"/>
        <v>0</v>
      </c>
      <c r="P432" s="606">
        <f t="shared" si="104"/>
        <v>0</v>
      </c>
      <c r="Q432" s="606">
        <f t="shared" si="104"/>
        <v>0</v>
      </c>
      <c r="R432" s="606">
        <f t="shared" si="104"/>
        <v>24695835.620000001</v>
      </c>
      <c r="S432" s="860"/>
      <c r="T432" s="328"/>
      <c r="U432" s="329">
        <f t="shared" ref="U432" si="105">D432</f>
        <v>0</v>
      </c>
      <c r="V432" s="330"/>
      <c r="W432" s="330"/>
      <c r="X432" s="330"/>
      <c r="Y432" s="330"/>
      <c r="Z432" s="330"/>
      <c r="AA432" s="330"/>
      <c r="AB432" s="330"/>
      <c r="AC432" s="329">
        <f t="shared" ref="AC432" si="106">G432+H432+I432+J432-M432-O432-P432</f>
        <v>24695835.620000001</v>
      </c>
      <c r="AD432" s="330"/>
      <c r="AE432" s="330"/>
      <c r="AF432" s="330"/>
      <c r="AG432" s="330"/>
      <c r="AH432" s="331"/>
      <c r="AI432" s="331"/>
      <c r="AJ432" s="331"/>
      <c r="AK432" s="331"/>
      <c r="AL432" s="382"/>
      <c r="AM432" s="382"/>
      <c r="AN432" s="382"/>
      <c r="AO432" s="382"/>
      <c r="AP432" s="382"/>
      <c r="AQ432" s="382"/>
      <c r="AR432" s="382"/>
      <c r="AS432" s="382"/>
      <c r="AT432" s="382"/>
      <c r="AU432" s="382"/>
      <c r="AV432" s="383"/>
      <c r="AW432" s="383"/>
      <c r="AX432" s="383"/>
      <c r="AY432" s="383"/>
      <c r="AZ432" s="383"/>
      <c r="BA432" s="383"/>
      <c r="BB432" s="383"/>
      <c r="BC432" s="383"/>
      <c r="BD432" s="383"/>
      <c r="BE432" s="383"/>
      <c r="BF432" s="383"/>
      <c r="BG432" s="334"/>
      <c r="BH432" s="334"/>
      <c r="BI432" s="334"/>
      <c r="BJ432" s="334"/>
      <c r="BK432" s="334"/>
      <c r="BL432" s="334"/>
      <c r="BM432" s="334"/>
      <c r="BN432" s="334"/>
      <c r="BO432" s="334"/>
      <c r="BP432" s="334"/>
      <c r="BQ432" s="334"/>
      <c r="BR432" s="334"/>
      <c r="BS432" s="334"/>
      <c r="BT432" s="334"/>
      <c r="BU432" s="334"/>
      <c r="BV432" s="334"/>
      <c r="BW432" s="334"/>
      <c r="BX432" s="334"/>
      <c r="BY432" s="334"/>
      <c r="BZ432" s="334"/>
      <c r="CA432" s="334"/>
      <c r="CB432" s="334"/>
      <c r="CC432" s="334"/>
      <c r="CD432" s="334"/>
      <c r="CE432" s="334"/>
      <c r="CF432" s="334"/>
      <c r="CG432" s="334"/>
      <c r="CH432" s="334"/>
      <c r="CI432" s="334"/>
      <c r="CJ432" s="334"/>
      <c r="CK432" s="334"/>
      <c r="CL432" s="334"/>
      <c r="CM432" s="334"/>
      <c r="CN432" s="334"/>
      <c r="CO432" s="334"/>
      <c r="CP432" s="334"/>
      <c r="CQ432" s="334"/>
      <c r="CR432" s="334"/>
      <c r="CS432" s="334"/>
      <c r="CT432" s="334"/>
      <c r="CU432" s="334"/>
      <c r="CV432" s="334"/>
      <c r="CW432" s="334"/>
      <c r="CX432" s="334"/>
      <c r="CY432" s="334"/>
      <c r="CZ432" s="334"/>
      <c r="DA432" s="334"/>
      <c r="DB432" s="334"/>
      <c r="DC432" s="334"/>
      <c r="DD432" s="334"/>
      <c r="DE432" s="334"/>
      <c r="DF432" s="334"/>
      <c r="DG432" s="334"/>
      <c r="DH432" s="334"/>
      <c r="DI432" s="334"/>
      <c r="DJ432" s="334"/>
      <c r="DK432" s="334"/>
      <c r="DL432" s="334"/>
      <c r="DM432" s="334"/>
      <c r="DN432" s="334"/>
      <c r="DO432" s="334"/>
      <c r="DP432" s="334"/>
      <c r="DQ432" s="334"/>
      <c r="DR432" s="334"/>
      <c r="DS432" s="334"/>
      <c r="DT432" s="334"/>
      <c r="DU432" s="334"/>
      <c r="DV432" s="334"/>
      <c r="DW432" s="334"/>
      <c r="DX432" s="334"/>
      <c r="DY432" s="334"/>
      <c r="DZ432" s="334"/>
      <c r="EA432" s="334"/>
      <c r="EB432" s="334"/>
      <c r="EC432" s="334"/>
      <c r="ED432" s="334"/>
      <c r="EE432" s="334"/>
      <c r="EF432" s="334"/>
      <c r="EG432" s="334"/>
      <c r="EH432" s="334"/>
      <c r="EI432" s="334"/>
      <c r="EJ432" s="334"/>
      <c r="EK432" s="334"/>
      <c r="EL432" s="334"/>
      <c r="EM432" s="334"/>
      <c r="EN432" s="334"/>
      <c r="EO432" s="334"/>
      <c r="EP432" s="334"/>
      <c r="EQ432" s="334"/>
      <c r="ER432" s="334"/>
      <c r="ES432" s="334"/>
      <c r="ET432" s="334"/>
      <c r="EU432" s="334"/>
      <c r="EV432" s="334"/>
      <c r="EW432" s="334"/>
      <c r="EX432" s="334"/>
      <c r="EY432" s="334"/>
      <c r="EZ432" s="334"/>
      <c r="FA432" s="334"/>
      <c r="FB432" s="334"/>
      <c r="FC432" s="334"/>
      <c r="FD432" s="334"/>
      <c r="FE432" s="334"/>
      <c r="FF432" s="334"/>
      <c r="FG432" s="334"/>
      <c r="FH432" s="334"/>
      <c r="FI432" s="334"/>
      <c r="FJ432" s="334"/>
      <c r="FK432" s="334"/>
      <c r="FL432" s="334"/>
      <c r="FM432" s="334"/>
      <c r="FN432" s="334"/>
      <c r="FO432" s="334"/>
      <c r="FP432" s="334"/>
      <c r="FQ432" s="334"/>
      <c r="FR432" s="334"/>
      <c r="FS432" s="334"/>
      <c r="FT432" s="334"/>
      <c r="FU432" s="334"/>
      <c r="FV432" s="334"/>
      <c r="FW432" s="334"/>
      <c r="FX432" s="334"/>
      <c r="FY432" s="334"/>
      <c r="FZ432" s="334"/>
      <c r="GA432" s="334"/>
      <c r="GB432" s="334"/>
      <c r="GC432" s="334"/>
      <c r="GD432" s="334"/>
      <c r="GE432" s="334"/>
      <c r="GF432" s="334"/>
      <c r="GG432" s="334"/>
      <c r="GH432" s="334"/>
      <c r="GI432" s="334"/>
      <c r="GJ432" s="334"/>
      <c r="GK432" s="334"/>
      <c r="GL432" s="334"/>
      <c r="GM432" s="334"/>
      <c r="GN432" s="334"/>
      <c r="GO432" s="334"/>
      <c r="GP432" s="334"/>
      <c r="GQ432" s="334"/>
      <c r="GR432" s="334"/>
      <c r="GS432" s="334"/>
      <c r="GT432" s="334"/>
      <c r="GU432" s="334"/>
      <c r="GV432" s="334"/>
      <c r="GW432" s="334"/>
      <c r="GX432" s="334"/>
      <c r="GY432" s="334"/>
      <c r="GZ432" s="334"/>
      <c r="HA432" s="334"/>
      <c r="HB432" s="334"/>
      <c r="HC432" s="334"/>
      <c r="HD432" s="334"/>
      <c r="HE432" s="334"/>
      <c r="HF432" s="334"/>
      <c r="HG432" s="334"/>
      <c r="HH432" s="334"/>
      <c r="HI432" s="334"/>
      <c r="HJ432" s="334"/>
      <c r="HK432" s="334"/>
      <c r="HL432" s="334"/>
      <c r="HM432" s="334"/>
      <c r="HN432" s="334"/>
      <c r="HO432" s="334"/>
      <c r="HP432" s="334"/>
      <c r="HQ432" s="334"/>
      <c r="HR432" s="334"/>
      <c r="HS432" s="334"/>
      <c r="HT432" s="334"/>
      <c r="HU432" s="334"/>
      <c r="HV432" s="334"/>
      <c r="HW432" s="334"/>
      <c r="HX432" s="334"/>
      <c r="HY432" s="334"/>
      <c r="HZ432" s="334"/>
      <c r="IA432" s="334"/>
      <c r="IB432" s="334"/>
      <c r="IC432" s="334"/>
      <c r="ID432" s="334"/>
      <c r="IE432" s="334"/>
      <c r="IF432" s="334"/>
      <c r="IG432" s="334"/>
      <c r="IH432" s="334"/>
      <c r="II432" s="334"/>
      <c r="IJ432" s="334"/>
      <c r="IK432" s="334"/>
      <c r="IL432" s="334"/>
      <c r="IM432" s="334"/>
      <c r="IN432" s="334"/>
      <c r="IO432" s="334"/>
      <c r="IP432" s="334"/>
      <c r="IQ432" s="334"/>
      <c r="IR432" s="334"/>
      <c r="IS432" s="334"/>
      <c r="IT432" s="334"/>
    </row>
    <row r="433" spans="1:254" s="326" customFormat="1" ht="15" customHeight="1" thickBot="1" x14ac:dyDescent="0.35">
      <c r="A433" s="323"/>
      <c r="B433" s="334"/>
      <c r="C433" s="324"/>
      <c r="D433" s="324"/>
      <c r="E433" s="324"/>
      <c r="F433" s="401"/>
      <c r="G433" s="488"/>
      <c r="H433" s="489"/>
      <c r="R433" s="463"/>
      <c r="S433" s="860"/>
      <c r="T433" s="328"/>
      <c r="U433" s="329">
        <f t="shared" si="82"/>
        <v>0</v>
      </c>
      <c r="V433" s="330"/>
      <c r="W433" s="330"/>
      <c r="X433" s="330"/>
      <c r="Y433" s="330"/>
      <c r="Z433" s="330"/>
      <c r="AA433" s="330"/>
      <c r="AB433" s="330"/>
      <c r="AC433" s="329">
        <f t="shared" si="90"/>
        <v>0</v>
      </c>
      <c r="AD433" s="330"/>
      <c r="AE433" s="330"/>
      <c r="AF433" s="330"/>
      <c r="AG433" s="330"/>
      <c r="AH433" s="331"/>
      <c r="AI433" s="331"/>
      <c r="AJ433" s="331"/>
      <c r="AK433" s="331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3"/>
      <c r="AW433" s="383"/>
      <c r="AX433" s="383"/>
      <c r="AY433" s="383"/>
      <c r="AZ433" s="383"/>
      <c r="BA433" s="383"/>
      <c r="BB433" s="383"/>
      <c r="BC433" s="383"/>
      <c r="BD433" s="383"/>
      <c r="BE433" s="383"/>
      <c r="BF433" s="383"/>
      <c r="BG433" s="334"/>
      <c r="BH433" s="334"/>
      <c r="BI433" s="334"/>
      <c r="BJ433" s="334"/>
      <c r="BK433" s="334"/>
      <c r="BL433" s="334"/>
      <c r="BM433" s="334"/>
      <c r="BN433" s="334"/>
      <c r="BO433" s="334"/>
      <c r="BP433" s="334"/>
      <c r="BQ433" s="334"/>
      <c r="BR433" s="334"/>
      <c r="BS433" s="334"/>
      <c r="BT433" s="334"/>
      <c r="BU433" s="334"/>
      <c r="BV433" s="334"/>
      <c r="BW433" s="334"/>
      <c r="BX433" s="334"/>
      <c r="BY433" s="334"/>
      <c r="BZ433" s="334"/>
      <c r="CA433" s="334"/>
      <c r="CB433" s="334"/>
      <c r="CC433" s="334"/>
      <c r="CD433" s="334"/>
      <c r="CE433" s="334"/>
      <c r="CF433" s="334"/>
      <c r="CG433" s="334"/>
      <c r="CH433" s="334"/>
      <c r="CI433" s="334"/>
      <c r="CJ433" s="334"/>
      <c r="CK433" s="334"/>
      <c r="CL433" s="334"/>
      <c r="CM433" s="334"/>
      <c r="CN433" s="334"/>
      <c r="CO433" s="334"/>
      <c r="CP433" s="334"/>
      <c r="CQ433" s="334"/>
      <c r="CR433" s="334"/>
      <c r="CS433" s="334"/>
      <c r="CT433" s="334"/>
      <c r="CU433" s="334"/>
      <c r="CV433" s="334"/>
      <c r="CW433" s="334"/>
      <c r="CX433" s="334"/>
      <c r="CY433" s="334"/>
      <c r="CZ433" s="334"/>
      <c r="DA433" s="334"/>
      <c r="DB433" s="334"/>
      <c r="DC433" s="334"/>
      <c r="DD433" s="334"/>
      <c r="DE433" s="334"/>
      <c r="DF433" s="334"/>
      <c r="DG433" s="334"/>
      <c r="DH433" s="334"/>
      <c r="DI433" s="334"/>
      <c r="DJ433" s="334"/>
      <c r="DK433" s="334"/>
      <c r="DL433" s="334"/>
      <c r="DM433" s="334"/>
      <c r="DN433" s="334"/>
      <c r="DO433" s="334"/>
      <c r="DP433" s="334"/>
      <c r="DQ433" s="334"/>
      <c r="DR433" s="334"/>
      <c r="DS433" s="334"/>
      <c r="DT433" s="334"/>
      <c r="DU433" s="334"/>
      <c r="DV433" s="334"/>
      <c r="DW433" s="334"/>
      <c r="DX433" s="334"/>
      <c r="DY433" s="334"/>
      <c r="DZ433" s="334"/>
      <c r="EA433" s="334"/>
      <c r="EB433" s="334"/>
      <c r="EC433" s="334"/>
      <c r="ED433" s="334"/>
      <c r="EE433" s="334"/>
      <c r="EF433" s="334"/>
      <c r="EG433" s="334"/>
      <c r="EH433" s="334"/>
      <c r="EI433" s="334"/>
      <c r="EJ433" s="334"/>
      <c r="EK433" s="334"/>
      <c r="EL433" s="334"/>
      <c r="EM433" s="334"/>
      <c r="EN433" s="334"/>
      <c r="EO433" s="334"/>
      <c r="EP433" s="334"/>
      <c r="EQ433" s="334"/>
      <c r="ER433" s="334"/>
      <c r="ES433" s="334"/>
      <c r="ET433" s="334"/>
      <c r="EU433" s="334"/>
      <c r="EV433" s="334"/>
      <c r="EW433" s="334"/>
      <c r="EX433" s="334"/>
      <c r="EY433" s="334"/>
      <c r="EZ433" s="334"/>
      <c r="FA433" s="334"/>
      <c r="FB433" s="334"/>
      <c r="FC433" s="334"/>
      <c r="FD433" s="334"/>
      <c r="FE433" s="334"/>
      <c r="FF433" s="334"/>
      <c r="FG433" s="334"/>
      <c r="FH433" s="334"/>
      <c r="FI433" s="334"/>
      <c r="FJ433" s="334"/>
      <c r="FK433" s="334"/>
      <c r="FL433" s="334"/>
      <c r="FM433" s="334"/>
      <c r="FN433" s="334"/>
      <c r="FO433" s="334"/>
      <c r="FP433" s="334"/>
      <c r="FQ433" s="334"/>
      <c r="FR433" s="334"/>
      <c r="FS433" s="334"/>
      <c r="FT433" s="334"/>
      <c r="FU433" s="334"/>
      <c r="FV433" s="334"/>
      <c r="FW433" s="334"/>
      <c r="FX433" s="334"/>
      <c r="FY433" s="334"/>
      <c r="FZ433" s="334"/>
      <c r="GA433" s="334"/>
      <c r="GB433" s="334"/>
      <c r="GC433" s="334"/>
      <c r="GD433" s="334"/>
      <c r="GE433" s="334"/>
      <c r="GF433" s="334"/>
      <c r="GG433" s="334"/>
      <c r="GH433" s="334"/>
      <c r="GI433" s="334"/>
      <c r="GJ433" s="334"/>
      <c r="GK433" s="334"/>
      <c r="GL433" s="334"/>
      <c r="GM433" s="334"/>
      <c r="GN433" s="334"/>
      <c r="GO433" s="334"/>
      <c r="GP433" s="334"/>
      <c r="GQ433" s="334"/>
      <c r="GR433" s="334"/>
      <c r="GS433" s="334"/>
      <c r="GT433" s="334"/>
      <c r="GU433" s="334"/>
      <c r="GV433" s="334"/>
      <c r="GW433" s="334"/>
      <c r="GX433" s="334"/>
      <c r="GY433" s="334"/>
      <c r="GZ433" s="334"/>
      <c r="HA433" s="334"/>
      <c r="HB433" s="334"/>
      <c r="HC433" s="334"/>
      <c r="HD433" s="334"/>
      <c r="HE433" s="334"/>
      <c r="HF433" s="334"/>
      <c r="HG433" s="334"/>
      <c r="HH433" s="334"/>
      <c r="HI433" s="334"/>
      <c r="HJ433" s="334"/>
      <c r="HK433" s="334"/>
      <c r="HL433" s="334"/>
      <c r="HM433" s="334"/>
      <c r="HN433" s="334"/>
      <c r="HO433" s="334"/>
      <c r="HP433" s="334"/>
      <c r="HQ433" s="334"/>
      <c r="HR433" s="334"/>
      <c r="HS433" s="334"/>
      <c r="HT433" s="334"/>
      <c r="HU433" s="334"/>
      <c r="HV433" s="334"/>
      <c r="HW433" s="334"/>
      <c r="HX433" s="334"/>
      <c r="HY433" s="334"/>
      <c r="HZ433" s="334"/>
      <c r="IA433" s="334"/>
      <c r="IB433" s="334"/>
      <c r="IC433" s="334"/>
      <c r="ID433" s="334"/>
      <c r="IE433" s="334"/>
      <c r="IF433" s="334"/>
      <c r="IG433" s="334"/>
      <c r="IH433" s="334"/>
      <c r="II433" s="334"/>
      <c r="IJ433" s="334"/>
      <c r="IK433" s="334"/>
      <c r="IL433" s="334"/>
      <c r="IM433" s="334"/>
      <c r="IN433" s="334"/>
      <c r="IO433" s="334"/>
      <c r="IP433" s="334"/>
      <c r="IQ433" s="334"/>
      <c r="IR433" s="334"/>
      <c r="IS433" s="334"/>
      <c r="IT433" s="334"/>
    </row>
    <row r="434" spans="1:254" s="326" customFormat="1" ht="15" customHeight="1" thickBot="1" x14ac:dyDescent="0.35">
      <c r="A434" s="602"/>
      <c r="B434" s="997" t="s">
        <v>208</v>
      </c>
      <c r="C434" s="997"/>
      <c r="D434" s="997"/>
      <c r="E434" s="603"/>
      <c r="F434" s="604"/>
      <c r="G434" s="606">
        <f>G427+G403+G396+G389+G282+G239+G152+G259+G251+G157+G420+G432</f>
        <v>2756088302.1942153</v>
      </c>
      <c r="H434" s="606">
        <f t="shared" ref="H434:R434" si="107">H427+H403+H396+H389+H282+H239+H152+H259+H251+H157+H420+H432</f>
        <v>448562301.20000011</v>
      </c>
      <c r="I434" s="606">
        <f t="shared" si="107"/>
        <v>6.76</v>
      </c>
      <c r="J434" s="606">
        <f t="shared" si="107"/>
        <v>22936650.609999996</v>
      </c>
      <c r="K434" s="606">
        <f t="shared" si="107"/>
        <v>0</v>
      </c>
      <c r="L434" s="606">
        <f t="shared" si="107"/>
        <v>0</v>
      </c>
      <c r="M434" s="606">
        <f t="shared" si="107"/>
        <v>303047053.33999997</v>
      </c>
      <c r="N434" s="606">
        <f t="shared" si="107"/>
        <v>0</v>
      </c>
      <c r="O434" s="606">
        <f t="shared" si="107"/>
        <v>29640.39</v>
      </c>
      <c r="P434" s="606">
        <f t="shared" si="107"/>
        <v>18782977.09</v>
      </c>
      <c r="Q434" s="606">
        <f t="shared" si="107"/>
        <v>0</v>
      </c>
      <c r="R434" s="606">
        <f t="shared" si="107"/>
        <v>2905727589.9442148</v>
      </c>
      <c r="S434" s="860"/>
      <c r="T434" s="328"/>
      <c r="U434" s="329">
        <f t="shared" si="82"/>
        <v>0</v>
      </c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331"/>
      <c r="AI434" s="331"/>
      <c r="AJ434" s="331"/>
      <c r="AK434" s="331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3"/>
      <c r="AW434" s="383"/>
      <c r="AX434" s="383"/>
      <c r="AY434" s="383"/>
      <c r="AZ434" s="383"/>
      <c r="BA434" s="383"/>
      <c r="BB434" s="383"/>
      <c r="BC434" s="383"/>
      <c r="BD434" s="383"/>
      <c r="BE434" s="383"/>
      <c r="BF434" s="383"/>
      <c r="BG434" s="334"/>
      <c r="BH434" s="334"/>
      <c r="BI434" s="334"/>
      <c r="BJ434" s="334"/>
      <c r="BK434" s="334"/>
      <c r="BL434" s="334"/>
      <c r="BM434" s="334"/>
      <c r="BN434" s="334"/>
      <c r="BO434" s="334"/>
      <c r="BP434" s="334"/>
      <c r="BQ434" s="334"/>
      <c r="BR434" s="334"/>
      <c r="BS434" s="334"/>
      <c r="BT434" s="334"/>
      <c r="BU434" s="334"/>
      <c r="BV434" s="334"/>
      <c r="BW434" s="334"/>
      <c r="BX434" s="334"/>
      <c r="BY434" s="334"/>
      <c r="BZ434" s="334"/>
      <c r="CA434" s="334"/>
      <c r="CB434" s="334"/>
      <c r="CC434" s="334"/>
      <c r="CD434" s="334"/>
      <c r="CE434" s="334"/>
      <c r="CF434" s="334"/>
      <c r="CG434" s="334"/>
      <c r="CH434" s="334"/>
      <c r="CI434" s="334"/>
      <c r="CJ434" s="334"/>
      <c r="CK434" s="334"/>
      <c r="CL434" s="334"/>
      <c r="CM434" s="334"/>
      <c r="CN434" s="334"/>
      <c r="CO434" s="334"/>
      <c r="CP434" s="334"/>
      <c r="CQ434" s="334"/>
      <c r="CR434" s="334"/>
      <c r="CS434" s="334"/>
      <c r="CT434" s="334"/>
      <c r="CU434" s="334"/>
      <c r="CV434" s="334"/>
      <c r="CW434" s="334"/>
      <c r="CX434" s="334"/>
      <c r="CY434" s="334"/>
      <c r="CZ434" s="334"/>
      <c r="DA434" s="334"/>
      <c r="DB434" s="334"/>
      <c r="DC434" s="334"/>
      <c r="DD434" s="334"/>
      <c r="DE434" s="334"/>
      <c r="DF434" s="334"/>
      <c r="DG434" s="334"/>
      <c r="DH434" s="334"/>
      <c r="DI434" s="334"/>
      <c r="DJ434" s="334"/>
      <c r="DK434" s="334"/>
      <c r="DL434" s="334"/>
      <c r="DM434" s="334"/>
      <c r="DN434" s="334"/>
      <c r="DO434" s="334"/>
      <c r="DP434" s="334"/>
      <c r="DQ434" s="334"/>
      <c r="DR434" s="334"/>
      <c r="DS434" s="334"/>
      <c r="DT434" s="334"/>
      <c r="DU434" s="334"/>
      <c r="DV434" s="334"/>
      <c r="DW434" s="334"/>
      <c r="DX434" s="334"/>
      <c r="DY434" s="334"/>
      <c r="DZ434" s="334"/>
      <c r="EA434" s="334"/>
      <c r="EB434" s="334"/>
      <c r="EC434" s="334"/>
      <c r="ED434" s="334"/>
      <c r="EE434" s="334"/>
      <c r="EF434" s="334"/>
      <c r="EG434" s="334"/>
      <c r="EH434" s="334"/>
      <c r="EI434" s="334"/>
      <c r="EJ434" s="334"/>
      <c r="EK434" s="334"/>
      <c r="EL434" s="334"/>
      <c r="EM434" s="334"/>
      <c r="EN434" s="334"/>
      <c r="EO434" s="334"/>
      <c r="EP434" s="334"/>
      <c r="EQ434" s="334"/>
      <c r="ER434" s="334"/>
      <c r="ES434" s="334"/>
      <c r="ET434" s="334"/>
      <c r="EU434" s="334"/>
      <c r="EV434" s="334"/>
      <c r="EW434" s="334"/>
      <c r="EX434" s="334"/>
      <c r="EY434" s="334"/>
      <c r="EZ434" s="334"/>
      <c r="FA434" s="334"/>
      <c r="FB434" s="334"/>
      <c r="FC434" s="334"/>
      <c r="FD434" s="334"/>
      <c r="FE434" s="334"/>
      <c r="FF434" s="334"/>
      <c r="FG434" s="334"/>
      <c r="FH434" s="334"/>
      <c r="FI434" s="334"/>
      <c r="FJ434" s="334"/>
      <c r="FK434" s="334"/>
      <c r="FL434" s="334"/>
      <c r="FM434" s="334"/>
      <c r="FN434" s="334"/>
      <c r="FO434" s="334"/>
      <c r="FP434" s="334"/>
      <c r="FQ434" s="334"/>
      <c r="FR434" s="334"/>
      <c r="FS434" s="334"/>
      <c r="FT434" s="334"/>
      <c r="FU434" s="334"/>
      <c r="FV434" s="334"/>
      <c r="FW434" s="334"/>
      <c r="FX434" s="334"/>
      <c r="FY434" s="334"/>
      <c r="FZ434" s="334"/>
      <c r="GA434" s="334"/>
      <c r="GB434" s="334"/>
      <c r="GC434" s="334"/>
      <c r="GD434" s="334"/>
      <c r="GE434" s="334"/>
      <c r="GF434" s="334"/>
      <c r="GG434" s="334"/>
      <c r="GH434" s="334"/>
      <c r="GI434" s="334"/>
      <c r="GJ434" s="334"/>
      <c r="GK434" s="334"/>
      <c r="GL434" s="334"/>
      <c r="GM434" s="334"/>
      <c r="GN434" s="334"/>
      <c r="GO434" s="334"/>
      <c r="GP434" s="334"/>
      <c r="GQ434" s="334"/>
      <c r="GR434" s="334"/>
      <c r="GS434" s="334"/>
      <c r="GT434" s="334"/>
      <c r="GU434" s="334"/>
      <c r="GV434" s="334"/>
      <c r="GW434" s="334"/>
      <c r="GX434" s="334"/>
      <c r="GY434" s="334"/>
      <c r="GZ434" s="334"/>
      <c r="HA434" s="334"/>
      <c r="HB434" s="334"/>
      <c r="HC434" s="334"/>
      <c r="HD434" s="334"/>
      <c r="HE434" s="334"/>
      <c r="HF434" s="334"/>
      <c r="HG434" s="334"/>
      <c r="HH434" s="334"/>
      <c r="HI434" s="334"/>
      <c r="HJ434" s="334"/>
      <c r="HK434" s="334"/>
      <c r="HL434" s="334"/>
      <c r="HM434" s="334"/>
      <c r="HN434" s="334"/>
      <c r="HO434" s="334"/>
      <c r="HP434" s="334"/>
      <c r="HQ434" s="334"/>
      <c r="HR434" s="334"/>
      <c r="HS434" s="334"/>
      <c r="HT434" s="334"/>
      <c r="HU434" s="334"/>
      <c r="HV434" s="334"/>
      <c r="HW434" s="334"/>
      <c r="HX434" s="334"/>
      <c r="HY434" s="334"/>
      <c r="HZ434" s="334"/>
      <c r="IA434" s="334"/>
      <c r="IB434" s="334"/>
      <c r="IC434" s="334"/>
      <c r="ID434" s="334"/>
      <c r="IE434" s="334"/>
      <c r="IF434" s="334"/>
      <c r="IG434" s="334"/>
      <c r="IH434" s="334"/>
      <c r="II434" s="334"/>
      <c r="IJ434" s="334"/>
      <c r="IK434" s="334"/>
      <c r="IL434" s="334"/>
      <c r="IM434" s="334"/>
      <c r="IN434" s="334"/>
      <c r="IO434" s="334"/>
      <c r="IP434" s="334"/>
      <c r="IQ434" s="334"/>
      <c r="IR434" s="334"/>
      <c r="IS434" s="334"/>
      <c r="IT434" s="334"/>
    </row>
    <row r="435" spans="1:254" s="768" customFormat="1" ht="15" customHeight="1" x14ac:dyDescent="0.3">
      <c r="A435" s="334"/>
      <c r="B435" s="334"/>
      <c r="C435" s="324"/>
      <c r="D435" s="382"/>
      <c r="E435" s="382"/>
      <c r="F435" s="756"/>
      <c r="G435" s="326"/>
      <c r="H435" s="758">
        <f>H434+I434+J434-M434-O434-P434</f>
        <v>149639287.75000015</v>
      </c>
      <c r="I435" s="758"/>
      <c r="J435" s="758"/>
      <c r="K435" s="382"/>
      <c r="L435" s="382"/>
      <c r="M435" s="758">
        <v>269610125.35000002</v>
      </c>
      <c r="N435" s="334"/>
      <c r="O435" s="326"/>
      <c r="P435" s="382"/>
      <c r="Q435" s="382"/>
      <c r="R435" s="383">
        <v>2756088302.1900001</v>
      </c>
      <c r="S435" s="869"/>
      <c r="T435" s="765"/>
      <c r="U435" s="766"/>
      <c r="V435" s="766"/>
      <c r="W435" s="766"/>
      <c r="X435" s="766"/>
      <c r="Y435" s="766"/>
      <c r="Z435" s="766"/>
      <c r="AA435" s="766"/>
      <c r="AB435" s="766"/>
      <c r="AC435" s="766"/>
      <c r="AD435" s="766"/>
      <c r="AE435" s="766"/>
      <c r="AF435" s="766"/>
      <c r="AG435" s="766"/>
      <c r="AH435" s="767"/>
      <c r="AI435" s="767"/>
      <c r="AJ435" s="767"/>
      <c r="AK435" s="767"/>
      <c r="AL435" s="763"/>
      <c r="AM435" s="763"/>
      <c r="AN435" s="763"/>
      <c r="AO435" s="763"/>
      <c r="AP435" s="763"/>
      <c r="AQ435" s="763"/>
      <c r="AR435" s="763"/>
      <c r="AS435" s="763"/>
      <c r="AT435" s="763"/>
      <c r="AU435" s="763"/>
      <c r="AV435" s="764"/>
      <c r="AW435" s="764"/>
      <c r="AX435" s="764"/>
      <c r="AY435" s="764"/>
      <c r="AZ435" s="764"/>
      <c r="BA435" s="764"/>
      <c r="BB435" s="764"/>
      <c r="BC435" s="764"/>
      <c r="BD435" s="764"/>
      <c r="BE435" s="764"/>
      <c r="BF435" s="764"/>
      <c r="BG435" s="763"/>
      <c r="BH435" s="763"/>
      <c r="BI435" s="763"/>
      <c r="BJ435" s="763"/>
      <c r="BK435" s="763"/>
      <c r="BL435" s="763"/>
      <c r="BM435" s="763"/>
      <c r="BN435" s="763"/>
      <c r="BO435" s="763"/>
      <c r="BP435" s="763"/>
      <c r="BQ435" s="763"/>
      <c r="BR435" s="763"/>
      <c r="BS435" s="763"/>
      <c r="BT435" s="763"/>
      <c r="BU435" s="763"/>
      <c r="BV435" s="763"/>
      <c r="BW435" s="763"/>
      <c r="BX435" s="763"/>
      <c r="BY435" s="763"/>
      <c r="BZ435" s="763"/>
      <c r="CA435" s="763"/>
      <c r="CB435" s="763"/>
      <c r="CC435" s="763"/>
      <c r="CD435" s="763"/>
      <c r="CE435" s="763"/>
      <c r="CF435" s="763"/>
      <c r="CG435" s="763"/>
      <c r="CH435" s="763"/>
      <c r="CI435" s="763"/>
      <c r="CJ435" s="763"/>
      <c r="CK435" s="763"/>
      <c r="CL435" s="763"/>
      <c r="CM435" s="763"/>
      <c r="CN435" s="763"/>
      <c r="CO435" s="763"/>
      <c r="CP435" s="763"/>
      <c r="CQ435" s="763"/>
      <c r="CR435" s="763"/>
      <c r="CS435" s="763"/>
      <c r="CT435" s="763"/>
      <c r="CU435" s="763"/>
      <c r="CV435" s="763"/>
      <c r="CW435" s="763"/>
      <c r="CX435" s="763"/>
      <c r="CY435" s="763"/>
      <c r="CZ435" s="763"/>
      <c r="DA435" s="763"/>
      <c r="DB435" s="763"/>
      <c r="DC435" s="763"/>
      <c r="DD435" s="763"/>
      <c r="DE435" s="763"/>
      <c r="DF435" s="763"/>
      <c r="DG435" s="763"/>
      <c r="DH435" s="763"/>
      <c r="DI435" s="763"/>
      <c r="DJ435" s="763"/>
      <c r="DK435" s="763"/>
      <c r="DL435" s="763"/>
      <c r="DM435" s="763"/>
      <c r="DN435" s="763"/>
      <c r="DO435" s="763"/>
      <c r="DP435" s="763"/>
      <c r="DQ435" s="763"/>
      <c r="DR435" s="763"/>
      <c r="DS435" s="763"/>
      <c r="DT435" s="763"/>
      <c r="DU435" s="763"/>
      <c r="DV435" s="763"/>
      <c r="DW435" s="763"/>
      <c r="DX435" s="763"/>
      <c r="DY435" s="763"/>
      <c r="DZ435" s="763"/>
      <c r="EA435" s="763"/>
      <c r="EB435" s="763"/>
      <c r="EC435" s="763"/>
      <c r="ED435" s="763"/>
      <c r="EE435" s="763"/>
      <c r="EF435" s="763"/>
      <c r="EG435" s="763"/>
      <c r="EH435" s="763"/>
      <c r="EI435" s="763"/>
      <c r="EJ435" s="763"/>
      <c r="EK435" s="763"/>
      <c r="EL435" s="763"/>
      <c r="EM435" s="763"/>
      <c r="EN435" s="763"/>
      <c r="EO435" s="763"/>
      <c r="EP435" s="763"/>
      <c r="EQ435" s="763"/>
      <c r="ER435" s="763"/>
      <c r="ES435" s="763"/>
      <c r="ET435" s="763"/>
      <c r="EU435" s="763"/>
      <c r="EV435" s="763"/>
      <c r="EW435" s="763"/>
      <c r="EX435" s="763"/>
      <c r="EY435" s="763"/>
      <c r="EZ435" s="763"/>
      <c r="FA435" s="763"/>
      <c r="FB435" s="763"/>
      <c r="FC435" s="763"/>
      <c r="FD435" s="763"/>
      <c r="FE435" s="763"/>
      <c r="FF435" s="763"/>
      <c r="FG435" s="763"/>
      <c r="FH435" s="763"/>
      <c r="FI435" s="763"/>
      <c r="FJ435" s="763"/>
      <c r="FK435" s="763"/>
      <c r="FL435" s="763"/>
      <c r="FM435" s="763"/>
      <c r="FN435" s="763"/>
      <c r="FO435" s="763"/>
      <c r="FP435" s="763"/>
      <c r="FQ435" s="763"/>
      <c r="FR435" s="763"/>
      <c r="FS435" s="763"/>
      <c r="FT435" s="763"/>
      <c r="FU435" s="763"/>
      <c r="FV435" s="763"/>
      <c r="FW435" s="763"/>
      <c r="FX435" s="763"/>
      <c r="FY435" s="763"/>
      <c r="FZ435" s="763"/>
      <c r="GA435" s="763"/>
      <c r="GB435" s="763"/>
      <c r="GC435" s="763"/>
      <c r="GD435" s="763"/>
      <c r="GE435" s="763"/>
      <c r="GF435" s="763"/>
      <c r="GG435" s="763"/>
      <c r="GH435" s="763"/>
      <c r="GI435" s="763"/>
      <c r="GJ435" s="763"/>
      <c r="GK435" s="763"/>
      <c r="GL435" s="763"/>
      <c r="GM435" s="763"/>
      <c r="GN435" s="763"/>
      <c r="GO435" s="763"/>
      <c r="GP435" s="763"/>
      <c r="GQ435" s="763"/>
      <c r="GR435" s="763"/>
      <c r="GS435" s="763"/>
      <c r="GT435" s="763"/>
      <c r="GU435" s="763"/>
      <c r="GV435" s="763"/>
      <c r="GW435" s="763"/>
      <c r="GX435" s="763"/>
      <c r="GY435" s="763"/>
      <c r="GZ435" s="763"/>
      <c r="HA435" s="763"/>
      <c r="HB435" s="763"/>
      <c r="HC435" s="763"/>
      <c r="HD435" s="763"/>
      <c r="HE435" s="763"/>
      <c r="HF435" s="763"/>
      <c r="HG435" s="763"/>
      <c r="HH435" s="763"/>
      <c r="HI435" s="763"/>
      <c r="HJ435" s="763"/>
      <c r="HK435" s="763"/>
      <c r="HL435" s="763"/>
      <c r="HM435" s="763"/>
      <c r="HN435" s="763"/>
      <c r="HO435" s="763"/>
      <c r="HP435" s="763"/>
      <c r="HQ435" s="763"/>
      <c r="HR435" s="763"/>
      <c r="HS435" s="763"/>
      <c r="HT435" s="763"/>
      <c r="HU435" s="763"/>
      <c r="HV435" s="763"/>
      <c r="HW435" s="763"/>
      <c r="HX435" s="763"/>
      <c r="HY435" s="763"/>
      <c r="HZ435" s="763"/>
      <c r="IA435" s="763"/>
      <c r="IB435" s="763"/>
      <c r="IC435" s="763"/>
      <c r="ID435" s="763"/>
      <c r="IE435" s="763"/>
      <c r="IF435" s="763"/>
      <c r="IG435" s="763"/>
      <c r="IH435" s="763"/>
      <c r="II435" s="763"/>
      <c r="IJ435" s="763"/>
      <c r="IK435" s="763"/>
      <c r="IL435" s="763"/>
      <c r="IM435" s="763"/>
      <c r="IN435" s="763"/>
      <c r="IO435" s="763"/>
      <c r="IP435" s="763"/>
      <c r="IQ435" s="763"/>
      <c r="IR435" s="763"/>
      <c r="IS435" s="763"/>
      <c r="IT435" s="763"/>
    </row>
    <row r="436" spans="1:254" s="768" customFormat="1" ht="15" hidden="1" customHeight="1" x14ac:dyDescent="0.3">
      <c r="A436" s="334"/>
      <c r="B436" s="334"/>
      <c r="C436" s="324"/>
      <c r="D436" s="382"/>
      <c r="E436" s="382"/>
      <c r="F436" s="756"/>
      <c r="G436" s="383"/>
      <c r="H436" s="758"/>
      <c r="I436" s="758"/>
      <c r="J436" s="382"/>
      <c r="K436" s="382"/>
      <c r="L436" s="382"/>
      <c r="M436" s="758"/>
      <c r="N436" s="334"/>
      <c r="O436" s="334"/>
      <c r="P436" s="842"/>
      <c r="Q436" s="842"/>
      <c r="R436" s="843"/>
      <c r="S436" s="869"/>
      <c r="T436" s="765"/>
      <c r="U436" s="766"/>
      <c r="V436" s="766"/>
      <c r="W436" s="766"/>
      <c r="X436" s="766"/>
      <c r="Y436" s="766"/>
      <c r="Z436" s="766"/>
      <c r="AA436" s="766"/>
      <c r="AB436" s="766"/>
      <c r="AC436" s="766"/>
      <c r="AD436" s="766"/>
      <c r="AE436" s="766"/>
      <c r="AF436" s="766"/>
      <c r="AG436" s="766"/>
      <c r="AH436" s="767"/>
      <c r="AI436" s="767"/>
      <c r="AJ436" s="767"/>
      <c r="AK436" s="767"/>
      <c r="AL436" s="763"/>
      <c r="AM436" s="763"/>
      <c r="AN436" s="763"/>
      <c r="AO436" s="763"/>
      <c r="AP436" s="763"/>
      <c r="AQ436" s="763"/>
      <c r="AR436" s="763"/>
      <c r="AS436" s="763"/>
      <c r="AT436" s="763"/>
      <c r="AU436" s="763"/>
      <c r="AV436" s="764"/>
      <c r="AW436" s="764"/>
      <c r="AX436" s="764"/>
      <c r="AY436" s="764"/>
      <c r="AZ436" s="764"/>
      <c r="BA436" s="764"/>
      <c r="BB436" s="764"/>
      <c r="BC436" s="764"/>
      <c r="BD436" s="764"/>
      <c r="BE436" s="764"/>
      <c r="BF436" s="764"/>
      <c r="BG436" s="763"/>
      <c r="BH436" s="763"/>
      <c r="BI436" s="763"/>
      <c r="BJ436" s="763"/>
      <c r="BK436" s="763"/>
      <c r="BL436" s="763"/>
      <c r="BM436" s="763"/>
      <c r="BN436" s="763"/>
      <c r="BO436" s="763"/>
      <c r="BP436" s="763"/>
      <c r="BQ436" s="763"/>
      <c r="BR436" s="763"/>
      <c r="BS436" s="763"/>
      <c r="BT436" s="763"/>
      <c r="BU436" s="763"/>
      <c r="BV436" s="763"/>
      <c r="BW436" s="763"/>
      <c r="BX436" s="763"/>
      <c r="BY436" s="763"/>
      <c r="BZ436" s="763"/>
      <c r="CA436" s="763"/>
      <c r="CB436" s="763"/>
      <c r="CC436" s="763"/>
      <c r="CD436" s="763"/>
      <c r="CE436" s="763"/>
      <c r="CF436" s="763"/>
      <c r="CG436" s="763"/>
      <c r="CH436" s="763"/>
      <c r="CI436" s="763"/>
      <c r="CJ436" s="763"/>
      <c r="CK436" s="763"/>
      <c r="CL436" s="763"/>
      <c r="CM436" s="763"/>
      <c r="CN436" s="763"/>
      <c r="CO436" s="763"/>
      <c r="CP436" s="763"/>
      <c r="CQ436" s="763"/>
      <c r="CR436" s="763"/>
      <c r="CS436" s="763"/>
      <c r="CT436" s="763"/>
      <c r="CU436" s="763"/>
      <c r="CV436" s="763"/>
      <c r="CW436" s="763"/>
      <c r="CX436" s="763"/>
      <c r="CY436" s="763"/>
      <c r="CZ436" s="763"/>
      <c r="DA436" s="763"/>
      <c r="DB436" s="763"/>
      <c r="DC436" s="763"/>
      <c r="DD436" s="763"/>
      <c r="DE436" s="763"/>
      <c r="DF436" s="763"/>
      <c r="DG436" s="763"/>
      <c r="DH436" s="763"/>
      <c r="DI436" s="763"/>
      <c r="DJ436" s="763"/>
      <c r="DK436" s="763"/>
      <c r="DL436" s="763"/>
      <c r="DM436" s="763"/>
      <c r="DN436" s="763"/>
      <c r="DO436" s="763"/>
      <c r="DP436" s="763"/>
      <c r="DQ436" s="763"/>
      <c r="DR436" s="763"/>
      <c r="DS436" s="763"/>
      <c r="DT436" s="763"/>
      <c r="DU436" s="763"/>
      <c r="DV436" s="763"/>
      <c r="DW436" s="763"/>
      <c r="DX436" s="763"/>
      <c r="DY436" s="763"/>
      <c r="DZ436" s="763"/>
      <c r="EA436" s="763"/>
      <c r="EB436" s="763"/>
      <c r="EC436" s="763"/>
      <c r="ED436" s="763"/>
      <c r="EE436" s="763"/>
      <c r="EF436" s="763"/>
      <c r="EG436" s="763"/>
      <c r="EH436" s="763"/>
      <c r="EI436" s="763"/>
      <c r="EJ436" s="763"/>
      <c r="EK436" s="763"/>
      <c r="EL436" s="763"/>
      <c r="EM436" s="763"/>
      <c r="EN436" s="763"/>
      <c r="EO436" s="763"/>
      <c r="EP436" s="763"/>
      <c r="EQ436" s="763"/>
      <c r="ER436" s="763"/>
      <c r="ES436" s="763"/>
      <c r="ET436" s="763"/>
      <c r="EU436" s="763"/>
      <c r="EV436" s="763"/>
      <c r="EW436" s="763"/>
      <c r="EX436" s="763"/>
      <c r="EY436" s="763"/>
      <c r="EZ436" s="763"/>
      <c r="FA436" s="763"/>
      <c r="FB436" s="763"/>
      <c r="FC436" s="763"/>
      <c r="FD436" s="763"/>
      <c r="FE436" s="763"/>
      <c r="FF436" s="763"/>
      <c r="FG436" s="763"/>
      <c r="FH436" s="763"/>
      <c r="FI436" s="763"/>
      <c r="FJ436" s="763"/>
      <c r="FK436" s="763"/>
      <c r="FL436" s="763"/>
      <c r="FM436" s="763"/>
      <c r="FN436" s="763"/>
      <c r="FO436" s="763"/>
      <c r="FP436" s="763"/>
      <c r="FQ436" s="763"/>
      <c r="FR436" s="763"/>
      <c r="FS436" s="763"/>
      <c r="FT436" s="763"/>
      <c r="FU436" s="763"/>
      <c r="FV436" s="763"/>
      <c r="FW436" s="763"/>
      <c r="FX436" s="763"/>
      <c r="FY436" s="763"/>
      <c r="FZ436" s="763"/>
      <c r="GA436" s="763"/>
      <c r="GB436" s="763"/>
      <c r="GC436" s="763"/>
      <c r="GD436" s="763"/>
      <c r="GE436" s="763"/>
      <c r="GF436" s="763"/>
      <c r="GG436" s="763"/>
      <c r="GH436" s="763"/>
      <c r="GI436" s="763"/>
      <c r="GJ436" s="763"/>
      <c r="GK436" s="763"/>
      <c r="GL436" s="763"/>
      <c r="GM436" s="763"/>
      <c r="GN436" s="763"/>
      <c r="GO436" s="763"/>
      <c r="GP436" s="763"/>
      <c r="GQ436" s="763"/>
      <c r="GR436" s="763"/>
      <c r="GS436" s="763"/>
      <c r="GT436" s="763"/>
      <c r="GU436" s="763"/>
      <c r="GV436" s="763"/>
      <c r="GW436" s="763"/>
      <c r="GX436" s="763"/>
      <c r="GY436" s="763"/>
      <c r="GZ436" s="763"/>
      <c r="HA436" s="763"/>
      <c r="HB436" s="763"/>
      <c r="HC436" s="763"/>
      <c r="HD436" s="763"/>
      <c r="HE436" s="763"/>
      <c r="HF436" s="763"/>
      <c r="HG436" s="763"/>
      <c r="HH436" s="763"/>
      <c r="HI436" s="763"/>
      <c r="HJ436" s="763"/>
      <c r="HK436" s="763"/>
      <c r="HL436" s="763"/>
      <c r="HM436" s="763"/>
      <c r="HN436" s="763"/>
      <c r="HO436" s="763"/>
      <c r="HP436" s="763"/>
      <c r="HQ436" s="763"/>
      <c r="HR436" s="763"/>
      <c r="HS436" s="763"/>
      <c r="HT436" s="763"/>
      <c r="HU436" s="763"/>
      <c r="HV436" s="763"/>
      <c r="HW436" s="763"/>
      <c r="HX436" s="763"/>
      <c r="HY436" s="763"/>
      <c r="HZ436" s="763"/>
      <c r="IA436" s="763"/>
      <c r="IB436" s="763"/>
      <c r="IC436" s="763"/>
      <c r="ID436" s="763"/>
      <c r="IE436" s="763"/>
      <c r="IF436" s="763"/>
      <c r="IG436" s="763"/>
      <c r="IH436" s="763"/>
      <c r="II436" s="763"/>
      <c r="IJ436" s="763"/>
      <c r="IK436" s="763"/>
      <c r="IL436" s="763"/>
      <c r="IM436" s="763"/>
      <c r="IN436" s="763"/>
      <c r="IO436" s="763"/>
      <c r="IP436" s="763"/>
      <c r="IQ436" s="763"/>
      <c r="IR436" s="763"/>
      <c r="IS436" s="763"/>
      <c r="IT436" s="763"/>
    </row>
    <row r="437" spans="1:254" s="768" customFormat="1" ht="15" customHeight="1" x14ac:dyDescent="0.3">
      <c r="A437" s="334"/>
      <c r="B437" s="334"/>
      <c r="C437" s="324"/>
      <c r="D437" s="759"/>
      <c r="E437" s="382"/>
      <c r="F437" s="756"/>
      <c r="G437" s="953"/>
      <c r="H437" s="758"/>
      <c r="I437" s="947"/>
      <c r="J437" s="758"/>
      <c r="K437" s="382"/>
      <c r="L437" s="758"/>
      <c r="M437" s="760">
        <f>M434-M435</f>
        <v>33436927.98999995</v>
      </c>
      <c r="N437" s="334"/>
      <c r="O437" s="326"/>
      <c r="P437" s="769" t="s">
        <v>209</v>
      </c>
      <c r="Q437" s="769"/>
      <c r="R437" s="770">
        <f>R434+'Debtors Listing Islamic (Profit'!R428</f>
        <v>2936525513.4756746</v>
      </c>
      <c r="S437" s="869">
        <v>2978163327.9099998</v>
      </c>
      <c r="T437" s="765">
        <f>R437-S437</f>
        <v>-41637814.434325218</v>
      </c>
      <c r="U437" s="766"/>
      <c r="V437" s="766"/>
      <c r="W437" s="766"/>
      <c r="X437" s="766"/>
      <c r="Y437" s="766"/>
      <c r="Z437" s="766"/>
      <c r="AA437" s="766"/>
      <c r="AB437" s="766"/>
      <c r="AC437" s="766"/>
      <c r="AD437" s="766"/>
      <c r="AE437" s="766"/>
      <c r="AF437" s="766"/>
      <c r="AG437" s="766"/>
      <c r="AH437" s="767"/>
      <c r="AI437" s="767"/>
      <c r="AJ437" s="767"/>
      <c r="AK437" s="767"/>
      <c r="AL437" s="763"/>
      <c r="AM437" s="763"/>
      <c r="AN437" s="763"/>
      <c r="AO437" s="763"/>
      <c r="AP437" s="763"/>
      <c r="AQ437" s="763"/>
      <c r="AR437" s="763"/>
      <c r="AS437" s="763"/>
      <c r="AT437" s="763"/>
      <c r="AU437" s="763"/>
      <c r="AV437" s="764"/>
      <c r="AW437" s="764"/>
      <c r="AX437" s="764"/>
      <c r="AY437" s="764"/>
      <c r="AZ437" s="764"/>
      <c r="BA437" s="764"/>
      <c r="BB437" s="764"/>
      <c r="BC437" s="764"/>
      <c r="BD437" s="764"/>
      <c r="BE437" s="764"/>
      <c r="BF437" s="764"/>
      <c r="BG437" s="763"/>
      <c r="BH437" s="763"/>
      <c r="BI437" s="763"/>
      <c r="BJ437" s="763"/>
      <c r="BK437" s="763"/>
      <c r="BL437" s="763"/>
      <c r="BM437" s="763"/>
      <c r="BN437" s="763"/>
      <c r="BO437" s="763"/>
      <c r="BP437" s="763"/>
      <c r="BQ437" s="763"/>
      <c r="BR437" s="763"/>
      <c r="BS437" s="763"/>
      <c r="BT437" s="763"/>
      <c r="BU437" s="763"/>
      <c r="BV437" s="763"/>
      <c r="BW437" s="763"/>
      <c r="BX437" s="763"/>
      <c r="BY437" s="763"/>
      <c r="BZ437" s="763"/>
      <c r="CA437" s="763"/>
      <c r="CB437" s="763"/>
      <c r="CC437" s="763"/>
      <c r="CD437" s="763"/>
      <c r="CE437" s="763"/>
      <c r="CF437" s="763"/>
      <c r="CG437" s="763"/>
      <c r="CH437" s="763"/>
      <c r="CI437" s="763"/>
      <c r="CJ437" s="763"/>
      <c r="CK437" s="763"/>
      <c r="CL437" s="763"/>
      <c r="CM437" s="763"/>
      <c r="CN437" s="763"/>
      <c r="CO437" s="763"/>
      <c r="CP437" s="763"/>
      <c r="CQ437" s="763"/>
      <c r="CR437" s="763"/>
      <c r="CS437" s="763"/>
      <c r="CT437" s="763"/>
      <c r="CU437" s="763"/>
      <c r="CV437" s="763"/>
      <c r="CW437" s="763"/>
      <c r="CX437" s="763"/>
      <c r="CY437" s="763"/>
      <c r="CZ437" s="763"/>
      <c r="DA437" s="763"/>
      <c r="DB437" s="763"/>
      <c r="DC437" s="763"/>
      <c r="DD437" s="763"/>
      <c r="DE437" s="763"/>
      <c r="DF437" s="763"/>
      <c r="DG437" s="763"/>
      <c r="DH437" s="763"/>
      <c r="DI437" s="763"/>
      <c r="DJ437" s="763"/>
      <c r="DK437" s="763"/>
      <c r="DL437" s="763"/>
      <c r="DM437" s="763"/>
      <c r="DN437" s="763"/>
      <c r="DO437" s="763"/>
      <c r="DP437" s="763"/>
      <c r="DQ437" s="763"/>
      <c r="DR437" s="763"/>
      <c r="DS437" s="763"/>
      <c r="DT437" s="763"/>
      <c r="DU437" s="763"/>
      <c r="DV437" s="763"/>
      <c r="DW437" s="763"/>
      <c r="DX437" s="763"/>
      <c r="DY437" s="763"/>
      <c r="DZ437" s="763"/>
      <c r="EA437" s="763"/>
      <c r="EB437" s="763"/>
      <c r="EC437" s="763"/>
      <c r="ED437" s="763"/>
      <c r="EE437" s="763"/>
      <c r="EF437" s="763"/>
      <c r="EG437" s="763"/>
      <c r="EH437" s="763"/>
      <c r="EI437" s="763"/>
      <c r="EJ437" s="763"/>
      <c r="EK437" s="763"/>
      <c r="EL437" s="763"/>
      <c r="EM437" s="763"/>
      <c r="EN437" s="763"/>
      <c r="EO437" s="763"/>
      <c r="EP437" s="763"/>
      <c r="EQ437" s="763"/>
      <c r="ER437" s="763"/>
      <c r="ES437" s="763"/>
      <c r="ET437" s="763"/>
      <c r="EU437" s="763"/>
      <c r="EV437" s="763"/>
      <c r="EW437" s="763"/>
      <c r="EX437" s="763"/>
      <c r="EY437" s="763"/>
      <c r="EZ437" s="763"/>
      <c r="FA437" s="763"/>
      <c r="FB437" s="763"/>
      <c r="FC437" s="763"/>
      <c r="FD437" s="763"/>
      <c r="FE437" s="763"/>
      <c r="FF437" s="763"/>
      <c r="FG437" s="763"/>
      <c r="FH437" s="763"/>
      <c r="FI437" s="763"/>
      <c r="FJ437" s="763"/>
      <c r="FK437" s="763"/>
      <c r="FL437" s="763"/>
      <c r="FM437" s="763"/>
      <c r="FN437" s="763"/>
      <c r="FO437" s="763"/>
      <c r="FP437" s="763"/>
      <c r="FQ437" s="763"/>
      <c r="FR437" s="763"/>
      <c r="FS437" s="763"/>
      <c r="FT437" s="763"/>
      <c r="FU437" s="763"/>
      <c r="FV437" s="763"/>
      <c r="FW437" s="763"/>
      <c r="FX437" s="763"/>
      <c r="FY437" s="763"/>
      <c r="FZ437" s="763"/>
      <c r="GA437" s="763"/>
      <c r="GB437" s="763"/>
      <c r="GC437" s="763"/>
      <c r="GD437" s="763"/>
      <c r="GE437" s="763"/>
      <c r="GF437" s="763"/>
      <c r="GG437" s="763"/>
      <c r="GH437" s="763"/>
      <c r="GI437" s="763"/>
      <c r="GJ437" s="763"/>
      <c r="GK437" s="763"/>
      <c r="GL437" s="763"/>
      <c r="GM437" s="763"/>
      <c r="GN437" s="763"/>
      <c r="GO437" s="763"/>
      <c r="GP437" s="763"/>
      <c r="GQ437" s="763"/>
      <c r="GR437" s="763"/>
      <c r="GS437" s="763"/>
      <c r="GT437" s="763"/>
      <c r="GU437" s="763"/>
      <c r="GV437" s="763"/>
      <c r="GW437" s="763"/>
      <c r="GX437" s="763"/>
      <c r="GY437" s="763"/>
      <c r="GZ437" s="763"/>
      <c r="HA437" s="763"/>
      <c r="HB437" s="763"/>
      <c r="HC437" s="763"/>
      <c r="HD437" s="763"/>
      <c r="HE437" s="763"/>
      <c r="HF437" s="763"/>
      <c r="HG437" s="763"/>
      <c r="HH437" s="763"/>
      <c r="HI437" s="763"/>
      <c r="HJ437" s="763"/>
      <c r="HK437" s="763"/>
      <c r="HL437" s="763"/>
      <c r="HM437" s="763"/>
      <c r="HN437" s="763"/>
      <c r="HO437" s="763"/>
      <c r="HP437" s="763"/>
      <c r="HQ437" s="763"/>
      <c r="HR437" s="763"/>
      <c r="HS437" s="763"/>
      <c r="HT437" s="763"/>
      <c r="HU437" s="763"/>
      <c r="HV437" s="763"/>
      <c r="HW437" s="763"/>
      <c r="HX437" s="763"/>
      <c r="HY437" s="763"/>
      <c r="HZ437" s="763"/>
      <c r="IA437" s="763"/>
      <c r="IB437" s="763"/>
      <c r="IC437" s="763"/>
      <c r="ID437" s="763"/>
      <c r="IE437" s="763"/>
      <c r="IF437" s="763"/>
      <c r="IG437" s="763"/>
      <c r="IH437" s="763"/>
      <c r="II437" s="763"/>
      <c r="IJ437" s="763"/>
      <c r="IK437" s="763"/>
      <c r="IL437" s="763"/>
      <c r="IM437" s="763"/>
      <c r="IN437" s="763"/>
      <c r="IO437" s="763"/>
      <c r="IP437" s="763"/>
      <c r="IQ437" s="763"/>
      <c r="IR437" s="763"/>
      <c r="IS437" s="763"/>
      <c r="IT437" s="763"/>
    </row>
    <row r="438" spans="1:254" s="768" customFormat="1" ht="15" customHeight="1" x14ac:dyDescent="0.3">
      <c r="A438" s="334"/>
      <c r="B438" s="334"/>
      <c r="C438" s="324"/>
      <c r="D438" s="936">
        <f>G438-I438</f>
        <v>-133079253.12</v>
      </c>
      <c r="E438" s="382"/>
      <c r="F438" s="756"/>
      <c r="G438" s="383"/>
      <c r="H438" s="957">
        <f>H434+I434+J434-M434-O434-P434</f>
        <v>149639287.75000015</v>
      </c>
      <c r="I438" s="957">
        <v>133079253.12</v>
      </c>
      <c r="J438" s="760" t="s">
        <v>1563</v>
      </c>
      <c r="K438" s="760"/>
      <c r="L438" s="760"/>
      <c r="M438" s="760"/>
      <c r="N438" s="334"/>
      <c r="O438" s="334"/>
      <c r="P438" s="769" t="s">
        <v>210</v>
      </c>
      <c r="Q438" s="769"/>
      <c r="R438" s="770">
        <v>2937938495.9099998</v>
      </c>
      <c r="S438" s="869"/>
      <c r="T438" s="765"/>
      <c r="U438" s="766"/>
      <c r="V438" s="766"/>
      <c r="W438" s="766"/>
      <c r="X438" s="766"/>
      <c r="Y438" s="766"/>
      <c r="Z438" s="766"/>
      <c r="AA438" s="766"/>
      <c r="AB438" s="766"/>
      <c r="AC438" s="766"/>
      <c r="AD438" s="766"/>
      <c r="AE438" s="766"/>
      <c r="AF438" s="766"/>
      <c r="AG438" s="766"/>
      <c r="AH438" s="767"/>
      <c r="AI438" s="767"/>
      <c r="AJ438" s="767"/>
      <c r="AK438" s="767"/>
      <c r="AL438" s="763"/>
      <c r="AM438" s="763"/>
      <c r="AN438" s="763"/>
      <c r="AO438" s="763"/>
      <c r="AP438" s="763"/>
      <c r="AQ438" s="763"/>
      <c r="AR438" s="763"/>
      <c r="AS438" s="763"/>
      <c r="AT438" s="763"/>
      <c r="AU438" s="763"/>
      <c r="AV438" s="764"/>
      <c r="AW438" s="764"/>
      <c r="AX438" s="764"/>
      <c r="AY438" s="764"/>
      <c r="AZ438" s="764"/>
      <c r="BA438" s="764"/>
      <c r="BB438" s="764"/>
      <c r="BC438" s="764"/>
      <c r="BD438" s="764"/>
      <c r="BE438" s="764"/>
      <c r="BF438" s="764"/>
      <c r="BG438" s="763"/>
      <c r="BH438" s="763"/>
      <c r="BI438" s="763"/>
      <c r="BJ438" s="763"/>
      <c r="BK438" s="763"/>
      <c r="BL438" s="763"/>
      <c r="BM438" s="763"/>
      <c r="BN438" s="763"/>
      <c r="BO438" s="763"/>
      <c r="BP438" s="763"/>
      <c r="BQ438" s="763"/>
      <c r="BR438" s="763"/>
      <c r="BS438" s="763"/>
      <c r="BT438" s="763"/>
      <c r="BU438" s="763"/>
      <c r="BV438" s="763"/>
      <c r="BW438" s="763"/>
      <c r="BX438" s="763"/>
      <c r="BY438" s="763"/>
      <c r="BZ438" s="763"/>
      <c r="CA438" s="763"/>
      <c r="CB438" s="763"/>
      <c r="CC438" s="763"/>
      <c r="CD438" s="763"/>
      <c r="CE438" s="763"/>
      <c r="CF438" s="763"/>
      <c r="CG438" s="763"/>
      <c r="CH438" s="763"/>
      <c r="CI438" s="763"/>
      <c r="CJ438" s="763"/>
      <c r="CK438" s="763"/>
      <c r="CL438" s="763"/>
      <c r="CM438" s="763"/>
      <c r="CN438" s="763"/>
      <c r="CO438" s="763"/>
      <c r="CP438" s="763"/>
      <c r="CQ438" s="763"/>
      <c r="CR438" s="763"/>
      <c r="CS438" s="763"/>
      <c r="CT438" s="763"/>
      <c r="CU438" s="763"/>
      <c r="CV438" s="763"/>
      <c r="CW438" s="763"/>
      <c r="CX438" s="763"/>
      <c r="CY438" s="763"/>
      <c r="CZ438" s="763"/>
      <c r="DA438" s="763"/>
      <c r="DB438" s="763"/>
      <c r="DC438" s="763"/>
      <c r="DD438" s="763"/>
      <c r="DE438" s="763"/>
      <c r="DF438" s="763"/>
      <c r="DG438" s="763"/>
      <c r="DH438" s="763"/>
      <c r="DI438" s="763"/>
      <c r="DJ438" s="763"/>
      <c r="DK438" s="763"/>
      <c r="DL438" s="763"/>
      <c r="DM438" s="763"/>
      <c r="DN438" s="763"/>
      <c r="DO438" s="763"/>
      <c r="DP438" s="763"/>
      <c r="DQ438" s="763"/>
      <c r="DR438" s="763"/>
      <c r="DS438" s="763"/>
      <c r="DT438" s="763"/>
      <c r="DU438" s="763"/>
      <c r="DV438" s="763"/>
      <c r="DW438" s="763"/>
      <c r="DX438" s="763"/>
      <c r="DY438" s="763"/>
      <c r="DZ438" s="763"/>
      <c r="EA438" s="763"/>
      <c r="EB438" s="763"/>
      <c r="EC438" s="763"/>
      <c r="ED438" s="763"/>
      <c r="EE438" s="763"/>
      <c r="EF438" s="763"/>
      <c r="EG438" s="763"/>
      <c r="EH438" s="763"/>
      <c r="EI438" s="763"/>
      <c r="EJ438" s="763"/>
      <c r="EK438" s="763"/>
      <c r="EL438" s="763"/>
      <c r="EM438" s="763"/>
      <c r="EN438" s="763"/>
      <c r="EO438" s="763"/>
      <c r="EP438" s="763"/>
      <c r="EQ438" s="763"/>
      <c r="ER438" s="763"/>
      <c r="ES438" s="763"/>
      <c r="ET438" s="763"/>
      <c r="EU438" s="763"/>
      <c r="EV438" s="763"/>
      <c r="EW438" s="763"/>
      <c r="EX438" s="763"/>
      <c r="EY438" s="763"/>
      <c r="EZ438" s="763"/>
      <c r="FA438" s="763"/>
      <c r="FB438" s="763"/>
      <c r="FC438" s="763"/>
      <c r="FD438" s="763"/>
      <c r="FE438" s="763"/>
      <c r="FF438" s="763"/>
      <c r="FG438" s="763"/>
      <c r="FH438" s="763"/>
      <c r="FI438" s="763"/>
      <c r="FJ438" s="763"/>
      <c r="FK438" s="763"/>
      <c r="FL438" s="763"/>
      <c r="FM438" s="763"/>
      <c r="FN438" s="763"/>
      <c r="FO438" s="763"/>
      <c r="FP438" s="763"/>
      <c r="FQ438" s="763"/>
      <c r="FR438" s="763"/>
      <c r="FS438" s="763"/>
      <c r="FT438" s="763"/>
      <c r="FU438" s="763"/>
      <c r="FV438" s="763"/>
      <c r="FW438" s="763"/>
      <c r="FX438" s="763"/>
      <c r="FY438" s="763"/>
      <c r="FZ438" s="763"/>
      <c r="GA438" s="763"/>
      <c r="GB438" s="763"/>
      <c r="GC438" s="763"/>
      <c r="GD438" s="763"/>
      <c r="GE438" s="763"/>
      <c r="GF438" s="763"/>
      <c r="GG438" s="763"/>
      <c r="GH438" s="763"/>
      <c r="GI438" s="763"/>
      <c r="GJ438" s="763"/>
      <c r="GK438" s="763"/>
      <c r="GL438" s="763"/>
      <c r="GM438" s="763"/>
      <c r="GN438" s="763"/>
      <c r="GO438" s="763"/>
      <c r="GP438" s="763"/>
      <c r="GQ438" s="763"/>
      <c r="GR438" s="763"/>
      <c r="GS438" s="763"/>
      <c r="GT438" s="763"/>
      <c r="GU438" s="763"/>
      <c r="GV438" s="763"/>
      <c r="GW438" s="763"/>
      <c r="GX438" s="763"/>
      <c r="GY438" s="763"/>
      <c r="GZ438" s="763"/>
      <c r="HA438" s="763"/>
      <c r="HB438" s="763"/>
      <c r="HC438" s="763"/>
      <c r="HD438" s="763"/>
      <c r="HE438" s="763"/>
      <c r="HF438" s="763"/>
      <c r="HG438" s="763"/>
      <c r="HH438" s="763"/>
      <c r="HI438" s="763"/>
      <c r="HJ438" s="763"/>
      <c r="HK438" s="763"/>
      <c r="HL438" s="763"/>
      <c r="HM438" s="763"/>
      <c r="HN438" s="763"/>
      <c r="HO438" s="763"/>
      <c r="HP438" s="763"/>
      <c r="HQ438" s="763"/>
      <c r="HR438" s="763"/>
      <c r="HS438" s="763"/>
      <c r="HT438" s="763"/>
      <c r="HU438" s="763"/>
      <c r="HV438" s="763"/>
      <c r="HW438" s="763"/>
      <c r="HX438" s="763"/>
      <c r="HY438" s="763"/>
      <c r="HZ438" s="763"/>
      <c r="IA438" s="763"/>
      <c r="IB438" s="763"/>
      <c r="IC438" s="763"/>
      <c r="ID438" s="763"/>
      <c r="IE438" s="763"/>
      <c r="IF438" s="763"/>
      <c r="IG438" s="763"/>
      <c r="IH438" s="763"/>
      <c r="II438" s="763"/>
      <c r="IJ438" s="763"/>
      <c r="IK438" s="763"/>
      <c r="IL438" s="763"/>
      <c r="IM438" s="763"/>
      <c r="IN438" s="763"/>
      <c r="IO438" s="763"/>
      <c r="IP438" s="763"/>
      <c r="IQ438" s="763"/>
      <c r="IR438" s="763"/>
      <c r="IS438" s="763"/>
      <c r="IT438" s="763"/>
    </row>
    <row r="439" spans="1:254" s="768" customFormat="1" ht="15" customHeight="1" x14ac:dyDescent="0.2">
      <c r="A439" s="334"/>
      <c r="B439" s="334"/>
      <c r="C439" s="324"/>
      <c r="D439" s="936">
        <f>G439-I439</f>
        <v>-13616058.050000001</v>
      </c>
      <c r="E439" s="382"/>
      <c r="F439" s="756"/>
      <c r="G439" s="955"/>
      <c r="H439" s="760"/>
      <c r="I439" s="948">
        <v>13616058.050000001</v>
      </c>
      <c r="J439" s="760" t="s">
        <v>1564</v>
      </c>
      <c r="K439" s="760"/>
      <c r="L439" s="760"/>
      <c r="M439" s="872"/>
      <c r="N439" s="334"/>
      <c r="O439" s="334"/>
      <c r="P439" s="769" t="s">
        <v>1473</v>
      </c>
      <c r="Q439" s="769"/>
      <c r="R439" s="770">
        <v>2534141.48</v>
      </c>
      <c r="S439" s="869"/>
      <c r="T439" s="765"/>
      <c r="U439" s="766"/>
      <c r="V439" s="766"/>
      <c r="W439" s="766"/>
      <c r="X439" s="766"/>
      <c r="Y439" s="766"/>
      <c r="Z439" s="766"/>
      <c r="AA439" s="766"/>
      <c r="AB439" s="766"/>
      <c r="AC439" s="766"/>
      <c r="AD439" s="766"/>
      <c r="AE439" s="766"/>
      <c r="AF439" s="766"/>
      <c r="AG439" s="766"/>
      <c r="AH439" s="767"/>
      <c r="AI439" s="767"/>
      <c r="AJ439" s="767"/>
      <c r="AK439" s="767"/>
      <c r="AL439" s="763"/>
      <c r="AM439" s="763"/>
      <c r="AN439" s="763"/>
      <c r="AO439" s="763"/>
      <c r="AP439" s="763"/>
      <c r="AQ439" s="763"/>
      <c r="AR439" s="763"/>
      <c r="AS439" s="763"/>
      <c r="AT439" s="763"/>
      <c r="AU439" s="763"/>
      <c r="AV439" s="764"/>
      <c r="AW439" s="764"/>
      <c r="AX439" s="764"/>
      <c r="AY439" s="764"/>
      <c r="AZ439" s="764"/>
      <c r="BA439" s="764"/>
      <c r="BB439" s="764"/>
      <c r="BC439" s="764"/>
      <c r="BD439" s="764"/>
      <c r="BE439" s="764"/>
      <c r="BF439" s="764"/>
      <c r="BG439" s="763"/>
      <c r="BH439" s="763"/>
      <c r="BI439" s="763"/>
      <c r="BJ439" s="763"/>
      <c r="BK439" s="763"/>
      <c r="BL439" s="763"/>
      <c r="BM439" s="763"/>
      <c r="BN439" s="763"/>
      <c r="BO439" s="763"/>
      <c r="BP439" s="763"/>
      <c r="BQ439" s="763"/>
      <c r="BR439" s="763"/>
      <c r="BS439" s="763"/>
      <c r="BT439" s="763"/>
      <c r="BU439" s="763"/>
      <c r="BV439" s="763"/>
      <c r="BW439" s="763"/>
      <c r="BX439" s="763"/>
      <c r="BY439" s="763"/>
      <c r="BZ439" s="763"/>
      <c r="CA439" s="763"/>
      <c r="CB439" s="763"/>
      <c r="CC439" s="763"/>
      <c r="CD439" s="763"/>
      <c r="CE439" s="763"/>
      <c r="CF439" s="763"/>
      <c r="CG439" s="763"/>
      <c r="CH439" s="763"/>
      <c r="CI439" s="763"/>
      <c r="CJ439" s="763"/>
      <c r="CK439" s="763"/>
      <c r="CL439" s="763"/>
      <c r="CM439" s="763"/>
      <c r="CN439" s="763"/>
      <c r="CO439" s="763"/>
      <c r="CP439" s="763"/>
      <c r="CQ439" s="763"/>
      <c r="CR439" s="763"/>
      <c r="CS439" s="763"/>
      <c r="CT439" s="763"/>
      <c r="CU439" s="763"/>
      <c r="CV439" s="763"/>
      <c r="CW439" s="763"/>
      <c r="CX439" s="763"/>
      <c r="CY439" s="763"/>
      <c r="CZ439" s="763"/>
      <c r="DA439" s="763"/>
      <c r="DB439" s="763"/>
      <c r="DC439" s="763"/>
      <c r="DD439" s="763"/>
      <c r="DE439" s="763"/>
      <c r="DF439" s="763"/>
      <c r="DG439" s="763"/>
      <c r="DH439" s="763"/>
      <c r="DI439" s="763"/>
      <c r="DJ439" s="763"/>
      <c r="DK439" s="763"/>
      <c r="DL439" s="763"/>
      <c r="DM439" s="763"/>
      <c r="DN439" s="763"/>
      <c r="DO439" s="763"/>
      <c r="DP439" s="763"/>
      <c r="DQ439" s="763"/>
      <c r="DR439" s="763"/>
      <c r="DS439" s="763"/>
      <c r="DT439" s="763"/>
      <c r="DU439" s="763"/>
      <c r="DV439" s="763"/>
      <c r="DW439" s="763"/>
      <c r="DX439" s="763"/>
      <c r="DY439" s="763"/>
      <c r="DZ439" s="763"/>
      <c r="EA439" s="763"/>
      <c r="EB439" s="763"/>
      <c r="EC439" s="763"/>
      <c r="ED439" s="763"/>
      <c r="EE439" s="763"/>
      <c r="EF439" s="763"/>
      <c r="EG439" s="763"/>
      <c r="EH439" s="763"/>
      <c r="EI439" s="763"/>
      <c r="EJ439" s="763"/>
      <c r="EK439" s="763"/>
      <c r="EL439" s="763"/>
      <c r="EM439" s="763"/>
      <c r="EN439" s="763"/>
      <c r="EO439" s="763"/>
      <c r="EP439" s="763"/>
      <c r="EQ439" s="763"/>
      <c r="ER439" s="763"/>
      <c r="ES439" s="763"/>
      <c r="ET439" s="763"/>
      <c r="EU439" s="763"/>
      <c r="EV439" s="763"/>
      <c r="EW439" s="763"/>
      <c r="EX439" s="763"/>
      <c r="EY439" s="763"/>
      <c r="EZ439" s="763"/>
      <c r="FA439" s="763"/>
      <c r="FB439" s="763"/>
      <c r="FC439" s="763"/>
      <c r="FD439" s="763"/>
      <c r="FE439" s="763"/>
      <c r="FF439" s="763"/>
      <c r="FG439" s="763"/>
      <c r="FH439" s="763"/>
      <c r="FI439" s="763"/>
      <c r="FJ439" s="763"/>
      <c r="FK439" s="763"/>
      <c r="FL439" s="763"/>
      <c r="FM439" s="763"/>
      <c r="FN439" s="763"/>
      <c r="FO439" s="763"/>
      <c r="FP439" s="763"/>
      <c r="FQ439" s="763"/>
      <c r="FR439" s="763"/>
      <c r="FS439" s="763"/>
      <c r="FT439" s="763"/>
      <c r="FU439" s="763"/>
      <c r="FV439" s="763"/>
      <c r="FW439" s="763"/>
      <c r="FX439" s="763"/>
      <c r="FY439" s="763"/>
      <c r="FZ439" s="763"/>
      <c r="GA439" s="763"/>
      <c r="GB439" s="763"/>
      <c r="GC439" s="763"/>
      <c r="GD439" s="763"/>
      <c r="GE439" s="763"/>
      <c r="GF439" s="763"/>
      <c r="GG439" s="763"/>
      <c r="GH439" s="763"/>
      <c r="GI439" s="763"/>
      <c r="GJ439" s="763"/>
      <c r="GK439" s="763"/>
      <c r="GL439" s="763"/>
      <c r="GM439" s="763"/>
      <c r="GN439" s="763"/>
      <c r="GO439" s="763"/>
      <c r="GP439" s="763"/>
      <c r="GQ439" s="763"/>
      <c r="GR439" s="763"/>
      <c r="GS439" s="763"/>
      <c r="GT439" s="763"/>
      <c r="GU439" s="763"/>
      <c r="GV439" s="763"/>
      <c r="GW439" s="763"/>
      <c r="GX439" s="763"/>
      <c r="GY439" s="763"/>
      <c r="GZ439" s="763"/>
      <c r="HA439" s="763"/>
      <c r="HB439" s="763"/>
      <c r="HC439" s="763"/>
      <c r="HD439" s="763"/>
      <c r="HE439" s="763"/>
      <c r="HF439" s="763"/>
      <c r="HG439" s="763"/>
      <c r="HH439" s="763"/>
      <c r="HI439" s="763"/>
      <c r="HJ439" s="763"/>
      <c r="HK439" s="763"/>
      <c r="HL439" s="763"/>
      <c r="HM439" s="763"/>
      <c r="HN439" s="763"/>
      <c r="HO439" s="763"/>
      <c r="HP439" s="763"/>
      <c r="HQ439" s="763"/>
      <c r="HR439" s="763"/>
      <c r="HS439" s="763"/>
      <c r="HT439" s="763"/>
      <c r="HU439" s="763"/>
      <c r="HV439" s="763"/>
      <c r="HW439" s="763"/>
      <c r="HX439" s="763"/>
      <c r="HY439" s="763"/>
      <c r="HZ439" s="763"/>
      <c r="IA439" s="763"/>
      <c r="IB439" s="763"/>
      <c r="IC439" s="763"/>
      <c r="ID439" s="763"/>
      <c r="IE439" s="763"/>
      <c r="IF439" s="763"/>
      <c r="IG439" s="763"/>
      <c r="IH439" s="763"/>
      <c r="II439" s="763"/>
      <c r="IJ439" s="763"/>
      <c r="IK439" s="763"/>
      <c r="IL439" s="763"/>
      <c r="IM439" s="763"/>
      <c r="IN439" s="763"/>
      <c r="IO439" s="763"/>
      <c r="IP439" s="763"/>
      <c r="IQ439" s="763"/>
      <c r="IR439" s="763"/>
      <c r="IS439" s="763"/>
      <c r="IT439" s="763"/>
    </row>
    <row r="440" spans="1:254" s="768" customFormat="1" ht="15" customHeight="1" x14ac:dyDescent="0.2">
      <c r="A440" s="334"/>
      <c r="B440" s="334"/>
      <c r="C440" s="324"/>
      <c r="D440" s="936">
        <f>G440-I440</f>
        <v>9678205.0899999999</v>
      </c>
      <c r="E440" s="382"/>
      <c r="F440" s="756"/>
      <c r="G440" s="383"/>
      <c r="H440" s="760"/>
      <c r="I440" s="948">
        <v>-9678205.0899999999</v>
      </c>
      <c r="J440" s="760" t="s">
        <v>1565</v>
      </c>
      <c r="K440" s="760"/>
      <c r="L440" s="760"/>
      <c r="M440" s="872"/>
      <c r="N440" s="334"/>
      <c r="O440" s="334"/>
      <c r="P440" s="769" t="s">
        <v>211</v>
      </c>
      <c r="Q440" s="769"/>
      <c r="R440" s="770">
        <f>R438-R439-R437</f>
        <v>-1121159.0456748009</v>
      </c>
      <c r="S440" s="869">
        <v>-1153497.22</v>
      </c>
      <c r="T440" s="765">
        <f>R440-S440</f>
        <v>32338.174325199099</v>
      </c>
      <c r="U440" s="766"/>
      <c r="V440" s="766"/>
      <c r="W440" s="766"/>
      <c r="X440" s="766"/>
      <c r="Y440" s="766"/>
      <c r="Z440" s="766"/>
      <c r="AA440" s="766"/>
      <c r="AB440" s="766"/>
      <c r="AC440" s="766"/>
      <c r="AD440" s="766"/>
      <c r="AE440" s="766"/>
      <c r="AF440" s="766"/>
      <c r="AG440" s="766"/>
      <c r="AH440" s="767"/>
      <c r="AI440" s="767"/>
      <c r="AJ440" s="767"/>
      <c r="AK440" s="767"/>
      <c r="AL440" s="763"/>
      <c r="AM440" s="763"/>
      <c r="AN440" s="763"/>
      <c r="AO440" s="763"/>
      <c r="AP440" s="763"/>
      <c r="AQ440" s="763"/>
      <c r="AR440" s="763"/>
      <c r="AS440" s="763"/>
      <c r="AT440" s="763"/>
      <c r="AU440" s="763"/>
      <c r="AV440" s="764"/>
      <c r="AW440" s="764"/>
      <c r="AX440" s="764"/>
      <c r="AY440" s="764"/>
      <c r="AZ440" s="764"/>
      <c r="BA440" s="764"/>
      <c r="BB440" s="764"/>
      <c r="BC440" s="764"/>
      <c r="BD440" s="764"/>
      <c r="BE440" s="764"/>
      <c r="BF440" s="764"/>
      <c r="BG440" s="763"/>
      <c r="BH440" s="763"/>
      <c r="BI440" s="763"/>
      <c r="BJ440" s="763"/>
      <c r="BK440" s="763"/>
      <c r="BL440" s="763"/>
      <c r="BM440" s="763"/>
      <c r="BN440" s="763"/>
      <c r="BO440" s="763"/>
      <c r="BP440" s="763"/>
      <c r="BQ440" s="763"/>
      <c r="BR440" s="763"/>
      <c r="BS440" s="763"/>
      <c r="BT440" s="763"/>
      <c r="BU440" s="763"/>
      <c r="BV440" s="763"/>
      <c r="BW440" s="763"/>
      <c r="BX440" s="763"/>
      <c r="BY440" s="763"/>
      <c r="BZ440" s="763"/>
      <c r="CA440" s="763"/>
      <c r="CB440" s="763"/>
      <c r="CC440" s="763"/>
      <c r="CD440" s="763"/>
      <c r="CE440" s="763"/>
      <c r="CF440" s="763"/>
      <c r="CG440" s="763"/>
      <c r="CH440" s="763"/>
      <c r="CI440" s="763"/>
      <c r="CJ440" s="763"/>
      <c r="CK440" s="763"/>
      <c r="CL440" s="763"/>
      <c r="CM440" s="763"/>
      <c r="CN440" s="763"/>
      <c r="CO440" s="763"/>
      <c r="CP440" s="763"/>
      <c r="CQ440" s="763"/>
      <c r="CR440" s="763"/>
      <c r="CS440" s="763"/>
      <c r="CT440" s="763"/>
      <c r="CU440" s="763"/>
      <c r="CV440" s="763"/>
      <c r="CW440" s="763"/>
      <c r="CX440" s="763"/>
      <c r="CY440" s="763"/>
      <c r="CZ440" s="763"/>
      <c r="DA440" s="763"/>
      <c r="DB440" s="763"/>
      <c r="DC440" s="763"/>
      <c r="DD440" s="763"/>
      <c r="DE440" s="763"/>
      <c r="DF440" s="763"/>
      <c r="DG440" s="763"/>
      <c r="DH440" s="763"/>
      <c r="DI440" s="763"/>
      <c r="DJ440" s="763"/>
      <c r="DK440" s="763"/>
      <c r="DL440" s="763"/>
      <c r="DM440" s="763"/>
      <c r="DN440" s="763"/>
      <c r="DO440" s="763"/>
      <c r="DP440" s="763"/>
      <c r="DQ440" s="763"/>
      <c r="DR440" s="763"/>
      <c r="DS440" s="763"/>
      <c r="DT440" s="763"/>
      <c r="DU440" s="763"/>
      <c r="DV440" s="763"/>
      <c r="DW440" s="763"/>
      <c r="DX440" s="763"/>
      <c r="DY440" s="763"/>
      <c r="DZ440" s="763"/>
      <c r="EA440" s="763"/>
      <c r="EB440" s="763"/>
      <c r="EC440" s="763"/>
      <c r="ED440" s="763"/>
      <c r="EE440" s="763"/>
      <c r="EF440" s="763"/>
      <c r="EG440" s="763"/>
      <c r="EH440" s="763"/>
      <c r="EI440" s="763"/>
      <c r="EJ440" s="763"/>
      <c r="EK440" s="763"/>
      <c r="EL440" s="763"/>
      <c r="EM440" s="763"/>
      <c r="EN440" s="763"/>
      <c r="EO440" s="763"/>
      <c r="EP440" s="763"/>
      <c r="EQ440" s="763"/>
      <c r="ER440" s="763"/>
      <c r="ES440" s="763"/>
      <c r="ET440" s="763"/>
      <c r="EU440" s="763"/>
      <c r="EV440" s="763"/>
      <c r="EW440" s="763"/>
      <c r="EX440" s="763"/>
      <c r="EY440" s="763"/>
      <c r="EZ440" s="763"/>
      <c r="FA440" s="763"/>
      <c r="FB440" s="763"/>
      <c r="FC440" s="763"/>
      <c r="FD440" s="763"/>
      <c r="FE440" s="763"/>
      <c r="FF440" s="763"/>
      <c r="FG440" s="763"/>
      <c r="FH440" s="763"/>
      <c r="FI440" s="763"/>
      <c r="FJ440" s="763"/>
      <c r="FK440" s="763"/>
      <c r="FL440" s="763"/>
      <c r="FM440" s="763"/>
      <c r="FN440" s="763"/>
      <c r="FO440" s="763"/>
      <c r="FP440" s="763"/>
      <c r="FQ440" s="763"/>
      <c r="FR440" s="763"/>
      <c r="FS440" s="763"/>
      <c r="FT440" s="763"/>
      <c r="FU440" s="763"/>
      <c r="FV440" s="763"/>
      <c r="FW440" s="763"/>
      <c r="FX440" s="763"/>
      <c r="FY440" s="763"/>
      <c r="FZ440" s="763"/>
      <c r="GA440" s="763"/>
      <c r="GB440" s="763"/>
      <c r="GC440" s="763"/>
      <c r="GD440" s="763"/>
      <c r="GE440" s="763"/>
      <c r="GF440" s="763"/>
      <c r="GG440" s="763"/>
      <c r="GH440" s="763"/>
      <c r="GI440" s="763"/>
      <c r="GJ440" s="763"/>
      <c r="GK440" s="763"/>
      <c r="GL440" s="763"/>
      <c r="GM440" s="763"/>
      <c r="GN440" s="763"/>
      <c r="GO440" s="763"/>
      <c r="GP440" s="763"/>
      <c r="GQ440" s="763"/>
      <c r="GR440" s="763"/>
      <c r="GS440" s="763"/>
      <c r="GT440" s="763"/>
      <c r="GU440" s="763"/>
      <c r="GV440" s="763"/>
      <c r="GW440" s="763"/>
      <c r="GX440" s="763"/>
      <c r="GY440" s="763"/>
      <c r="GZ440" s="763"/>
      <c r="HA440" s="763"/>
      <c r="HB440" s="763"/>
      <c r="HC440" s="763"/>
      <c r="HD440" s="763"/>
      <c r="HE440" s="763"/>
      <c r="HF440" s="763"/>
      <c r="HG440" s="763"/>
      <c r="HH440" s="763"/>
      <c r="HI440" s="763"/>
      <c r="HJ440" s="763"/>
      <c r="HK440" s="763"/>
      <c r="HL440" s="763"/>
      <c r="HM440" s="763"/>
      <c r="HN440" s="763"/>
      <c r="HO440" s="763"/>
      <c r="HP440" s="763"/>
      <c r="HQ440" s="763"/>
      <c r="HR440" s="763"/>
      <c r="HS440" s="763"/>
      <c r="HT440" s="763"/>
      <c r="HU440" s="763"/>
      <c r="HV440" s="763"/>
      <c r="HW440" s="763"/>
      <c r="HX440" s="763"/>
      <c r="HY440" s="763"/>
      <c r="HZ440" s="763"/>
      <c r="IA440" s="763"/>
      <c r="IB440" s="763"/>
      <c r="IC440" s="763"/>
      <c r="ID440" s="763"/>
      <c r="IE440" s="763"/>
      <c r="IF440" s="763"/>
      <c r="IG440" s="763"/>
      <c r="IH440" s="763"/>
      <c r="II440" s="763"/>
      <c r="IJ440" s="763"/>
      <c r="IK440" s="763"/>
      <c r="IL440" s="763"/>
      <c r="IM440" s="763"/>
      <c r="IN440" s="763"/>
      <c r="IO440" s="763"/>
      <c r="IP440" s="763"/>
      <c r="IQ440" s="763"/>
      <c r="IR440" s="763"/>
      <c r="IS440" s="763"/>
      <c r="IT440" s="763"/>
    </row>
    <row r="441" spans="1:254" s="768" customFormat="1" ht="15" customHeight="1" x14ac:dyDescent="0.2">
      <c r="A441" s="334"/>
      <c r="B441" s="334"/>
      <c r="C441" s="324"/>
      <c r="D441" s="760"/>
      <c r="E441" s="382"/>
      <c r="F441" s="756"/>
      <c r="G441" s="955"/>
      <c r="H441" s="760"/>
      <c r="I441" s="948">
        <v>-351105.21</v>
      </c>
      <c r="J441" s="958" t="s">
        <v>1577</v>
      </c>
      <c r="K441" s="760"/>
      <c r="L441" s="760"/>
      <c r="M441" s="872"/>
      <c r="N441" s="334"/>
      <c r="O441" s="956"/>
      <c r="P441" s="912" t="s">
        <v>1485</v>
      </c>
      <c r="Q441" s="758"/>
      <c r="R441" s="934"/>
      <c r="S441" s="869"/>
      <c r="T441" s="765"/>
      <c r="U441" s="766"/>
      <c r="V441" s="766"/>
      <c r="W441" s="766"/>
      <c r="X441" s="766"/>
      <c r="Y441" s="766"/>
      <c r="Z441" s="766"/>
      <c r="AA441" s="766"/>
      <c r="AB441" s="766"/>
      <c r="AC441" s="766"/>
      <c r="AD441" s="766"/>
      <c r="AE441" s="766"/>
      <c r="AF441" s="766"/>
      <c r="AG441" s="766"/>
      <c r="AH441" s="767"/>
      <c r="AI441" s="767"/>
      <c r="AJ441" s="767"/>
      <c r="AK441" s="767"/>
      <c r="AL441" s="763"/>
      <c r="AM441" s="763"/>
      <c r="AN441" s="763"/>
      <c r="AO441" s="763"/>
      <c r="AP441" s="763"/>
      <c r="AQ441" s="763"/>
      <c r="AR441" s="763"/>
      <c r="AS441" s="763"/>
      <c r="AT441" s="763"/>
      <c r="AU441" s="763"/>
      <c r="AV441" s="764"/>
      <c r="AW441" s="764"/>
      <c r="AX441" s="764"/>
      <c r="AY441" s="764"/>
      <c r="AZ441" s="764"/>
      <c r="BA441" s="764"/>
      <c r="BB441" s="764"/>
      <c r="BC441" s="764"/>
      <c r="BD441" s="764"/>
      <c r="BE441" s="764"/>
      <c r="BF441" s="764"/>
      <c r="BG441" s="763"/>
      <c r="BH441" s="763"/>
      <c r="BI441" s="763"/>
      <c r="BJ441" s="763"/>
      <c r="BK441" s="763"/>
      <c r="BL441" s="763"/>
      <c r="BM441" s="763"/>
      <c r="BN441" s="763"/>
      <c r="BO441" s="763"/>
      <c r="BP441" s="763"/>
      <c r="BQ441" s="763"/>
      <c r="BR441" s="763"/>
      <c r="BS441" s="763"/>
      <c r="BT441" s="763"/>
      <c r="BU441" s="763"/>
      <c r="BV441" s="763"/>
      <c r="BW441" s="763"/>
      <c r="BX441" s="763"/>
      <c r="BY441" s="763"/>
      <c r="BZ441" s="763"/>
      <c r="CA441" s="763"/>
      <c r="CB441" s="763"/>
      <c r="CC441" s="763"/>
      <c r="CD441" s="763"/>
      <c r="CE441" s="763"/>
      <c r="CF441" s="763"/>
      <c r="CG441" s="763"/>
      <c r="CH441" s="763"/>
      <c r="CI441" s="763"/>
      <c r="CJ441" s="763"/>
      <c r="CK441" s="763"/>
      <c r="CL441" s="763"/>
      <c r="CM441" s="763"/>
      <c r="CN441" s="763"/>
      <c r="CO441" s="763"/>
      <c r="CP441" s="763"/>
      <c r="CQ441" s="763"/>
      <c r="CR441" s="763"/>
      <c r="CS441" s="763"/>
      <c r="CT441" s="763"/>
      <c r="CU441" s="763"/>
      <c r="CV441" s="763"/>
      <c r="CW441" s="763"/>
      <c r="CX441" s="763"/>
      <c r="CY441" s="763"/>
      <c r="CZ441" s="763"/>
      <c r="DA441" s="763"/>
      <c r="DB441" s="763"/>
      <c r="DC441" s="763"/>
      <c r="DD441" s="763"/>
      <c r="DE441" s="763"/>
      <c r="DF441" s="763"/>
      <c r="DG441" s="763"/>
      <c r="DH441" s="763"/>
      <c r="DI441" s="763"/>
      <c r="DJ441" s="763"/>
      <c r="DK441" s="763"/>
      <c r="DL441" s="763"/>
      <c r="DM441" s="763"/>
      <c r="DN441" s="763"/>
      <c r="DO441" s="763"/>
      <c r="DP441" s="763"/>
      <c r="DQ441" s="763"/>
      <c r="DR441" s="763"/>
      <c r="DS441" s="763"/>
      <c r="DT441" s="763"/>
      <c r="DU441" s="763"/>
      <c r="DV441" s="763"/>
      <c r="DW441" s="763"/>
      <c r="DX441" s="763"/>
      <c r="DY441" s="763"/>
      <c r="DZ441" s="763"/>
      <c r="EA441" s="763"/>
      <c r="EB441" s="763"/>
      <c r="EC441" s="763"/>
      <c r="ED441" s="763"/>
      <c r="EE441" s="763"/>
      <c r="EF441" s="763"/>
      <c r="EG441" s="763"/>
      <c r="EH441" s="763"/>
      <c r="EI441" s="763"/>
      <c r="EJ441" s="763"/>
      <c r="EK441" s="763"/>
      <c r="EL441" s="763"/>
      <c r="EM441" s="763"/>
      <c r="EN441" s="763"/>
      <c r="EO441" s="763"/>
      <c r="EP441" s="763"/>
      <c r="EQ441" s="763"/>
      <c r="ER441" s="763"/>
      <c r="ES441" s="763"/>
      <c r="ET441" s="763"/>
      <c r="EU441" s="763"/>
      <c r="EV441" s="763"/>
      <c r="EW441" s="763"/>
      <c r="EX441" s="763"/>
      <c r="EY441" s="763"/>
      <c r="EZ441" s="763"/>
      <c r="FA441" s="763"/>
      <c r="FB441" s="763"/>
      <c r="FC441" s="763"/>
      <c r="FD441" s="763"/>
      <c r="FE441" s="763"/>
      <c r="FF441" s="763"/>
      <c r="FG441" s="763"/>
      <c r="FH441" s="763"/>
      <c r="FI441" s="763"/>
      <c r="FJ441" s="763"/>
      <c r="FK441" s="763"/>
      <c r="FL441" s="763"/>
      <c r="FM441" s="763"/>
      <c r="FN441" s="763"/>
      <c r="FO441" s="763"/>
      <c r="FP441" s="763"/>
      <c r="FQ441" s="763"/>
      <c r="FR441" s="763"/>
      <c r="FS441" s="763"/>
      <c r="FT441" s="763"/>
      <c r="FU441" s="763"/>
      <c r="FV441" s="763"/>
      <c r="FW441" s="763"/>
      <c r="FX441" s="763"/>
      <c r="FY441" s="763"/>
      <c r="FZ441" s="763"/>
      <c r="GA441" s="763"/>
      <c r="GB441" s="763"/>
      <c r="GC441" s="763"/>
      <c r="GD441" s="763"/>
      <c r="GE441" s="763"/>
      <c r="GF441" s="763"/>
      <c r="GG441" s="763"/>
      <c r="GH441" s="763"/>
      <c r="GI441" s="763"/>
      <c r="GJ441" s="763"/>
      <c r="GK441" s="763"/>
      <c r="GL441" s="763"/>
      <c r="GM441" s="763"/>
      <c r="GN441" s="763"/>
      <c r="GO441" s="763"/>
      <c r="GP441" s="763"/>
      <c r="GQ441" s="763"/>
      <c r="GR441" s="763"/>
      <c r="GS441" s="763"/>
      <c r="GT441" s="763"/>
      <c r="GU441" s="763"/>
      <c r="GV441" s="763"/>
      <c r="GW441" s="763"/>
      <c r="GX441" s="763"/>
      <c r="GY441" s="763"/>
      <c r="GZ441" s="763"/>
      <c r="HA441" s="763"/>
      <c r="HB441" s="763"/>
      <c r="HC441" s="763"/>
      <c r="HD441" s="763"/>
      <c r="HE441" s="763"/>
      <c r="HF441" s="763"/>
      <c r="HG441" s="763"/>
      <c r="HH441" s="763"/>
      <c r="HI441" s="763"/>
      <c r="HJ441" s="763"/>
      <c r="HK441" s="763"/>
      <c r="HL441" s="763"/>
      <c r="HM441" s="763"/>
      <c r="HN441" s="763"/>
      <c r="HO441" s="763"/>
      <c r="HP441" s="763"/>
      <c r="HQ441" s="763"/>
      <c r="HR441" s="763"/>
      <c r="HS441" s="763"/>
      <c r="HT441" s="763"/>
      <c r="HU441" s="763"/>
      <c r="HV441" s="763"/>
      <c r="HW441" s="763"/>
      <c r="HX441" s="763"/>
      <c r="HY441" s="763"/>
      <c r="HZ441" s="763"/>
      <c r="IA441" s="763"/>
      <c r="IB441" s="763"/>
      <c r="IC441" s="763"/>
      <c r="ID441" s="763"/>
      <c r="IE441" s="763"/>
      <c r="IF441" s="763"/>
      <c r="IG441" s="763"/>
      <c r="IH441" s="763"/>
      <c r="II441" s="763"/>
      <c r="IJ441" s="763"/>
      <c r="IK441" s="763"/>
      <c r="IL441" s="763"/>
      <c r="IM441" s="763"/>
      <c r="IN441" s="763"/>
      <c r="IO441" s="763"/>
      <c r="IP441" s="763"/>
      <c r="IQ441" s="763"/>
      <c r="IR441" s="763"/>
      <c r="IS441" s="763"/>
      <c r="IT441" s="763"/>
    </row>
    <row r="442" spans="1:254" s="768" customFormat="1" ht="15" customHeight="1" x14ac:dyDescent="0.3">
      <c r="A442" s="334"/>
      <c r="B442" s="334"/>
      <c r="C442" s="324"/>
      <c r="D442" s="760"/>
      <c r="E442" s="382"/>
      <c r="F442" s="756"/>
      <c r="G442" s="955"/>
      <c r="H442" s="760"/>
      <c r="I442" s="948">
        <v>-53041.29</v>
      </c>
      <c r="J442" s="957">
        <v>3</v>
      </c>
      <c r="K442" s="760"/>
      <c r="L442" s="760"/>
      <c r="M442" s="957"/>
      <c r="N442" s="334"/>
      <c r="O442" s="956"/>
      <c r="P442" s="913" t="s">
        <v>211</v>
      </c>
      <c r="Q442" s="913"/>
      <c r="R442" s="935"/>
      <c r="S442" s="869"/>
      <c r="T442" s="765"/>
      <c r="U442" s="766"/>
      <c r="V442" s="766"/>
      <c r="W442" s="766"/>
      <c r="X442" s="766"/>
      <c r="Y442" s="766"/>
      <c r="Z442" s="766"/>
      <c r="AA442" s="766"/>
      <c r="AB442" s="766"/>
      <c r="AC442" s="766"/>
      <c r="AD442" s="766"/>
      <c r="AE442" s="766"/>
      <c r="AF442" s="766"/>
      <c r="AG442" s="766"/>
      <c r="AH442" s="767"/>
      <c r="AI442" s="767"/>
      <c r="AJ442" s="767"/>
      <c r="AK442" s="767"/>
      <c r="AL442" s="763"/>
      <c r="AM442" s="763"/>
      <c r="AN442" s="763"/>
      <c r="AO442" s="763"/>
      <c r="AP442" s="763"/>
      <c r="AQ442" s="763"/>
      <c r="AR442" s="763"/>
      <c r="AS442" s="763"/>
      <c r="AT442" s="763"/>
      <c r="AU442" s="763"/>
      <c r="AV442" s="764"/>
      <c r="AW442" s="764"/>
      <c r="AX442" s="764"/>
      <c r="AY442" s="764"/>
      <c r="AZ442" s="764"/>
      <c r="BA442" s="764"/>
      <c r="BB442" s="764"/>
      <c r="BC442" s="764"/>
      <c r="BD442" s="764"/>
      <c r="BE442" s="764"/>
      <c r="BF442" s="764"/>
      <c r="BG442" s="763"/>
      <c r="BH442" s="763"/>
      <c r="BI442" s="763"/>
      <c r="BJ442" s="763"/>
      <c r="BK442" s="763"/>
      <c r="BL442" s="763"/>
      <c r="BM442" s="763"/>
      <c r="BN442" s="763"/>
      <c r="BO442" s="763"/>
      <c r="BP442" s="763"/>
      <c r="BQ442" s="763"/>
      <c r="BR442" s="763"/>
      <c r="BS442" s="763"/>
      <c r="BT442" s="763"/>
      <c r="BU442" s="763"/>
      <c r="BV442" s="763"/>
      <c r="BW442" s="763"/>
      <c r="BX442" s="763"/>
      <c r="BY442" s="763"/>
      <c r="BZ442" s="763"/>
      <c r="CA442" s="763"/>
      <c r="CB442" s="763"/>
      <c r="CC442" s="763"/>
      <c r="CD442" s="763"/>
      <c r="CE442" s="763"/>
      <c r="CF442" s="763"/>
      <c r="CG442" s="763"/>
      <c r="CH442" s="763"/>
      <c r="CI442" s="763"/>
      <c r="CJ442" s="763"/>
      <c r="CK442" s="763"/>
      <c r="CL442" s="763"/>
      <c r="CM442" s="763"/>
      <c r="CN442" s="763"/>
      <c r="CO442" s="763"/>
      <c r="CP442" s="763"/>
      <c r="CQ442" s="763"/>
      <c r="CR442" s="763"/>
      <c r="CS442" s="763"/>
      <c r="CT442" s="763"/>
      <c r="CU442" s="763"/>
      <c r="CV442" s="763"/>
      <c r="CW442" s="763"/>
      <c r="CX442" s="763"/>
      <c r="CY442" s="763"/>
      <c r="CZ442" s="763"/>
      <c r="DA442" s="763"/>
      <c r="DB442" s="763"/>
      <c r="DC442" s="763"/>
      <c r="DD442" s="763"/>
      <c r="DE442" s="763"/>
      <c r="DF442" s="763"/>
      <c r="DG442" s="763"/>
      <c r="DH442" s="763"/>
      <c r="DI442" s="763"/>
      <c r="DJ442" s="763"/>
      <c r="DK442" s="763"/>
      <c r="DL442" s="763"/>
      <c r="DM442" s="763"/>
      <c r="DN442" s="763"/>
      <c r="DO442" s="763"/>
      <c r="DP442" s="763"/>
      <c r="DQ442" s="763"/>
      <c r="DR442" s="763"/>
      <c r="DS442" s="763"/>
      <c r="DT442" s="763"/>
      <c r="DU442" s="763"/>
      <c r="DV442" s="763"/>
      <c r="DW442" s="763"/>
      <c r="DX442" s="763"/>
      <c r="DY442" s="763"/>
      <c r="DZ442" s="763"/>
      <c r="EA442" s="763"/>
      <c r="EB442" s="763"/>
      <c r="EC442" s="763"/>
      <c r="ED442" s="763"/>
      <c r="EE442" s="763"/>
      <c r="EF442" s="763"/>
      <c r="EG442" s="763"/>
      <c r="EH442" s="763"/>
      <c r="EI442" s="763"/>
      <c r="EJ442" s="763"/>
      <c r="EK442" s="763"/>
      <c r="EL442" s="763"/>
      <c r="EM442" s="763"/>
      <c r="EN442" s="763"/>
      <c r="EO442" s="763"/>
      <c r="EP442" s="763"/>
      <c r="EQ442" s="763"/>
      <c r="ER442" s="763"/>
      <c r="ES442" s="763"/>
      <c r="ET442" s="763"/>
      <c r="EU442" s="763"/>
      <c r="EV442" s="763"/>
      <c r="EW442" s="763"/>
      <c r="EX442" s="763"/>
      <c r="EY442" s="763"/>
      <c r="EZ442" s="763"/>
      <c r="FA442" s="763"/>
      <c r="FB442" s="763"/>
      <c r="FC442" s="763"/>
      <c r="FD442" s="763"/>
      <c r="FE442" s="763"/>
      <c r="FF442" s="763"/>
      <c r="FG442" s="763"/>
      <c r="FH442" s="763"/>
      <c r="FI442" s="763"/>
      <c r="FJ442" s="763"/>
      <c r="FK442" s="763"/>
      <c r="FL442" s="763"/>
      <c r="FM442" s="763"/>
      <c r="FN442" s="763"/>
      <c r="FO442" s="763"/>
      <c r="FP442" s="763"/>
      <c r="FQ442" s="763"/>
      <c r="FR442" s="763"/>
      <c r="FS442" s="763"/>
      <c r="FT442" s="763"/>
      <c r="FU442" s="763"/>
      <c r="FV442" s="763"/>
      <c r="FW442" s="763"/>
      <c r="FX442" s="763"/>
      <c r="FY442" s="763"/>
      <c r="FZ442" s="763"/>
      <c r="GA442" s="763"/>
      <c r="GB442" s="763"/>
      <c r="GC442" s="763"/>
      <c r="GD442" s="763"/>
      <c r="GE442" s="763"/>
      <c r="GF442" s="763"/>
      <c r="GG442" s="763"/>
      <c r="GH442" s="763"/>
      <c r="GI442" s="763"/>
      <c r="GJ442" s="763"/>
      <c r="GK442" s="763"/>
      <c r="GL442" s="763"/>
      <c r="GM442" s="763"/>
      <c r="GN442" s="763"/>
      <c r="GO442" s="763"/>
      <c r="GP442" s="763"/>
      <c r="GQ442" s="763"/>
      <c r="GR442" s="763"/>
      <c r="GS442" s="763"/>
      <c r="GT442" s="763"/>
      <c r="GU442" s="763"/>
      <c r="GV442" s="763"/>
      <c r="GW442" s="763"/>
      <c r="GX442" s="763"/>
      <c r="GY442" s="763"/>
      <c r="GZ442" s="763"/>
      <c r="HA442" s="763"/>
      <c r="HB442" s="763"/>
      <c r="HC442" s="763"/>
      <c r="HD442" s="763"/>
      <c r="HE442" s="763"/>
      <c r="HF442" s="763"/>
      <c r="HG442" s="763"/>
      <c r="HH442" s="763"/>
      <c r="HI442" s="763"/>
      <c r="HJ442" s="763"/>
      <c r="HK442" s="763"/>
      <c r="HL442" s="763"/>
      <c r="HM442" s="763"/>
      <c r="HN442" s="763"/>
      <c r="HO442" s="763"/>
      <c r="HP442" s="763"/>
      <c r="HQ442" s="763"/>
      <c r="HR442" s="763"/>
      <c r="HS442" s="763"/>
      <c r="HT442" s="763"/>
      <c r="HU442" s="763"/>
      <c r="HV442" s="763"/>
      <c r="HW442" s="763"/>
      <c r="HX442" s="763"/>
      <c r="HY442" s="763"/>
      <c r="HZ442" s="763"/>
      <c r="IA442" s="763"/>
      <c r="IB442" s="763"/>
      <c r="IC442" s="763"/>
      <c r="ID442" s="763"/>
      <c r="IE442" s="763"/>
      <c r="IF442" s="763"/>
      <c r="IG442" s="763"/>
      <c r="IH442" s="763"/>
      <c r="II442" s="763"/>
      <c r="IJ442" s="763"/>
      <c r="IK442" s="763"/>
      <c r="IL442" s="763"/>
      <c r="IM442" s="763"/>
      <c r="IN442" s="763"/>
      <c r="IO442" s="763"/>
      <c r="IP442" s="763"/>
      <c r="IQ442" s="763"/>
      <c r="IR442" s="763"/>
      <c r="IS442" s="763"/>
      <c r="IT442" s="763"/>
    </row>
    <row r="443" spans="1:254" s="768" customFormat="1" ht="15" customHeight="1" x14ac:dyDescent="0.3">
      <c r="A443" s="334"/>
      <c r="B443" s="334"/>
      <c r="C443" s="324"/>
      <c r="D443" s="760"/>
      <c r="E443" s="382"/>
      <c r="F443" s="756"/>
      <c r="G443" s="955"/>
      <c r="H443" s="760"/>
      <c r="I443" s="759"/>
      <c r="J443" s="757"/>
      <c r="K443" s="760"/>
      <c r="L443" s="760"/>
      <c r="M443" s="757"/>
      <c r="N443" s="334"/>
      <c r="O443" s="326"/>
      <c r="P443" s="382"/>
      <c r="Q443" s="382"/>
      <c r="R443" s="382"/>
      <c r="S443" s="869"/>
      <c r="T443" s="765"/>
      <c r="U443" s="766"/>
      <c r="V443" s="766"/>
      <c r="W443" s="766"/>
      <c r="X443" s="766"/>
      <c r="Y443" s="766"/>
      <c r="Z443" s="766"/>
      <c r="AA443" s="766"/>
      <c r="AB443" s="766"/>
      <c r="AC443" s="766"/>
      <c r="AD443" s="766"/>
      <c r="AE443" s="766"/>
      <c r="AF443" s="766"/>
      <c r="AG443" s="766"/>
      <c r="AH443" s="767"/>
      <c r="AI443" s="767"/>
      <c r="AJ443" s="767"/>
      <c r="AK443" s="767"/>
      <c r="AL443" s="763"/>
      <c r="AM443" s="763"/>
      <c r="AN443" s="763"/>
      <c r="AO443" s="763"/>
      <c r="AP443" s="763"/>
      <c r="AQ443" s="763"/>
      <c r="AR443" s="763"/>
      <c r="AS443" s="763"/>
      <c r="AT443" s="763"/>
      <c r="AU443" s="763"/>
      <c r="AV443" s="764"/>
      <c r="AW443" s="764"/>
      <c r="AX443" s="764"/>
      <c r="AY443" s="764"/>
      <c r="AZ443" s="764"/>
      <c r="BA443" s="764"/>
      <c r="BB443" s="764"/>
      <c r="BC443" s="764"/>
      <c r="BD443" s="764"/>
      <c r="BE443" s="764"/>
      <c r="BF443" s="764"/>
      <c r="BG443" s="763"/>
      <c r="BH443" s="763"/>
      <c r="BI443" s="763"/>
      <c r="BJ443" s="763"/>
      <c r="BK443" s="763"/>
      <c r="BL443" s="763"/>
      <c r="BM443" s="763"/>
      <c r="BN443" s="763"/>
      <c r="BO443" s="763"/>
      <c r="BP443" s="763"/>
      <c r="BQ443" s="763"/>
      <c r="BR443" s="763"/>
      <c r="BS443" s="763"/>
      <c r="BT443" s="763"/>
      <c r="BU443" s="763"/>
      <c r="BV443" s="763"/>
      <c r="BW443" s="763"/>
      <c r="BX443" s="763"/>
      <c r="BY443" s="763"/>
      <c r="BZ443" s="763"/>
      <c r="CA443" s="763"/>
      <c r="CB443" s="763"/>
      <c r="CC443" s="763"/>
      <c r="CD443" s="763"/>
      <c r="CE443" s="763"/>
      <c r="CF443" s="763"/>
      <c r="CG443" s="763"/>
      <c r="CH443" s="763"/>
      <c r="CI443" s="763"/>
      <c r="CJ443" s="763"/>
      <c r="CK443" s="763"/>
      <c r="CL443" s="763"/>
      <c r="CM443" s="763"/>
      <c r="CN443" s="763"/>
      <c r="CO443" s="763"/>
      <c r="CP443" s="763"/>
      <c r="CQ443" s="763"/>
      <c r="CR443" s="763"/>
      <c r="CS443" s="763"/>
      <c r="CT443" s="763"/>
      <c r="CU443" s="763"/>
      <c r="CV443" s="763"/>
      <c r="CW443" s="763"/>
      <c r="CX443" s="763"/>
      <c r="CY443" s="763"/>
      <c r="CZ443" s="763"/>
      <c r="DA443" s="763"/>
      <c r="DB443" s="763"/>
      <c r="DC443" s="763"/>
      <c r="DD443" s="763"/>
      <c r="DE443" s="763"/>
      <c r="DF443" s="763"/>
      <c r="DG443" s="763"/>
      <c r="DH443" s="763"/>
      <c r="DI443" s="763"/>
      <c r="DJ443" s="763"/>
      <c r="DK443" s="763"/>
      <c r="DL443" s="763"/>
      <c r="DM443" s="763"/>
      <c r="DN443" s="763"/>
      <c r="DO443" s="763"/>
      <c r="DP443" s="763"/>
      <c r="DQ443" s="763"/>
      <c r="DR443" s="763"/>
      <c r="DS443" s="763"/>
      <c r="DT443" s="763"/>
      <c r="DU443" s="763"/>
      <c r="DV443" s="763"/>
      <c r="DW443" s="763"/>
      <c r="DX443" s="763"/>
      <c r="DY443" s="763"/>
      <c r="DZ443" s="763"/>
      <c r="EA443" s="763"/>
      <c r="EB443" s="763"/>
      <c r="EC443" s="763"/>
      <c r="ED443" s="763"/>
      <c r="EE443" s="763"/>
      <c r="EF443" s="763"/>
      <c r="EG443" s="763"/>
      <c r="EH443" s="763"/>
      <c r="EI443" s="763"/>
      <c r="EJ443" s="763"/>
      <c r="EK443" s="763"/>
      <c r="EL443" s="763"/>
      <c r="EM443" s="763"/>
      <c r="EN443" s="763"/>
      <c r="EO443" s="763"/>
      <c r="EP443" s="763"/>
      <c r="EQ443" s="763"/>
      <c r="ER443" s="763"/>
      <c r="ES443" s="763"/>
      <c r="ET443" s="763"/>
      <c r="EU443" s="763"/>
      <c r="EV443" s="763"/>
      <c r="EW443" s="763"/>
      <c r="EX443" s="763"/>
      <c r="EY443" s="763"/>
      <c r="EZ443" s="763"/>
      <c r="FA443" s="763"/>
      <c r="FB443" s="763"/>
      <c r="FC443" s="763"/>
      <c r="FD443" s="763"/>
      <c r="FE443" s="763"/>
      <c r="FF443" s="763"/>
      <c r="FG443" s="763"/>
      <c r="FH443" s="763"/>
      <c r="FI443" s="763"/>
      <c r="FJ443" s="763"/>
      <c r="FK443" s="763"/>
      <c r="FL443" s="763"/>
      <c r="FM443" s="763"/>
      <c r="FN443" s="763"/>
      <c r="FO443" s="763"/>
      <c r="FP443" s="763"/>
      <c r="FQ443" s="763"/>
      <c r="FR443" s="763"/>
      <c r="FS443" s="763"/>
      <c r="FT443" s="763"/>
      <c r="FU443" s="763"/>
      <c r="FV443" s="763"/>
      <c r="FW443" s="763"/>
      <c r="FX443" s="763"/>
      <c r="FY443" s="763"/>
      <c r="FZ443" s="763"/>
      <c r="GA443" s="763"/>
      <c r="GB443" s="763"/>
      <c r="GC443" s="763"/>
      <c r="GD443" s="763"/>
      <c r="GE443" s="763"/>
      <c r="GF443" s="763"/>
      <c r="GG443" s="763"/>
      <c r="GH443" s="763"/>
      <c r="GI443" s="763"/>
      <c r="GJ443" s="763"/>
      <c r="GK443" s="763"/>
      <c r="GL443" s="763"/>
      <c r="GM443" s="763"/>
      <c r="GN443" s="763"/>
      <c r="GO443" s="763"/>
      <c r="GP443" s="763"/>
      <c r="GQ443" s="763"/>
      <c r="GR443" s="763"/>
      <c r="GS443" s="763"/>
      <c r="GT443" s="763"/>
      <c r="GU443" s="763"/>
      <c r="GV443" s="763"/>
      <c r="GW443" s="763"/>
      <c r="GX443" s="763"/>
      <c r="GY443" s="763"/>
      <c r="GZ443" s="763"/>
      <c r="HA443" s="763"/>
      <c r="HB443" s="763"/>
      <c r="HC443" s="763"/>
      <c r="HD443" s="763"/>
      <c r="HE443" s="763"/>
      <c r="HF443" s="763"/>
      <c r="HG443" s="763"/>
      <c r="HH443" s="763"/>
      <c r="HI443" s="763"/>
      <c r="HJ443" s="763"/>
      <c r="HK443" s="763"/>
      <c r="HL443" s="763"/>
      <c r="HM443" s="763"/>
      <c r="HN443" s="763"/>
      <c r="HO443" s="763"/>
      <c r="HP443" s="763"/>
      <c r="HQ443" s="763"/>
      <c r="HR443" s="763"/>
      <c r="HS443" s="763"/>
      <c r="HT443" s="763"/>
      <c r="HU443" s="763"/>
      <c r="HV443" s="763"/>
      <c r="HW443" s="763"/>
      <c r="HX443" s="763"/>
      <c r="HY443" s="763"/>
      <c r="HZ443" s="763"/>
      <c r="IA443" s="763"/>
      <c r="IB443" s="763"/>
      <c r="IC443" s="763"/>
      <c r="ID443" s="763"/>
      <c r="IE443" s="763"/>
      <c r="IF443" s="763"/>
      <c r="IG443" s="763"/>
      <c r="IH443" s="763"/>
      <c r="II443" s="763"/>
      <c r="IJ443" s="763"/>
      <c r="IK443" s="763"/>
      <c r="IL443" s="763"/>
      <c r="IM443" s="763"/>
      <c r="IN443" s="763"/>
      <c r="IO443" s="763"/>
      <c r="IP443" s="763"/>
      <c r="IQ443" s="763"/>
      <c r="IR443" s="763"/>
      <c r="IS443" s="763"/>
      <c r="IT443" s="763"/>
    </row>
    <row r="444" spans="1:254" s="768" customFormat="1" ht="15" customHeight="1" x14ac:dyDescent="0.3">
      <c r="A444" s="334"/>
      <c r="B444" s="334"/>
      <c r="C444" s="324"/>
      <c r="D444" s="760"/>
      <c r="E444" s="382"/>
      <c r="F444" s="756"/>
      <c r="G444" s="955"/>
      <c r="H444" s="760">
        <f>H434+I434+J434-M434-O434-P434+'Debtors Listing Islamic (Profit'!H430</f>
        <v>154635510.61000016</v>
      </c>
      <c r="I444" s="760">
        <f>SUM(I438:I443)</f>
        <v>136612959.58000001</v>
      </c>
      <c r="J444" s="760">
        <f>H444-I444</f>
        <v>18022551.03000015</v>
      </c>
      <c r="K444" s="760"/>
      <c r="L444" s="760"/>
      <c r="M444" s="843"/>
      <c r="N444" s="334"/>
      <c r="O444" s="334"/>
      <c r="P444" s="382"/>
      <c r="Q444" s="382"/>
      <c r="R444" s="540"/>
      <c r="S444" s="869"/>
      <c r="T444" s="765"/>
      <c r="U444" s="766"/>
      <c r="V444" s="766"/>
      <c r="W444" s="766"/>
      <c r="X444" s="766"/>
      <c r="Y444" s="766"/>
      <c r="Z444" s="766"/>
      <c r="AA444" s="766"/>
      <c r="AB444" s="766"/>
      <c r="AC444" s="766"/>
      <c r="AD444" s="766"/>
      <c r="AE444" s="766"/>
      <c r="AF444" s="766"/>
      <c r="AG444" s="766"/>
      <c r="AH444" s="767"/>
      <c r="AI444" s="767"/>
      <c r="AJ444" s="767"/>
      <c r="AK444" s="767"/>
      <c r="AL444" s="763"/>
      <c r="AM444" s="763"/>
      <c r="AN444" s="763"/>
      <c r="AO444" s="763"/>
      <c r="AP444" s="763"/>
      <c r="AQ444" s="763"/>
      <c r="AR444" s="763"/>
      <c r="AS444" s="763"/>
      <c r="AT444" s="763"/>
      <c r="AU444" s="763"/>
      <c r="AV444" s="764"/>
      <c r="AW444" s="764"/>
      <c r="AX444" s="764"/>
      <c r="AY444" s="764"/>
      <c r="AZ444" s="764"/>
      <c r="BA444" s="764"/>
      <c r="BB444" s="764"/>
      <c r="BC444" s="764"/>
      <c r="BD444" s="764"/>
      <c r="BE444" s="764"/>
      <c r="BF444" s="764"/>
      <c r="BG444" s="763"/>
      <c r="BH444" s="763"/>
      <c r="BI444" s="763"/>
      <c r="BJ444" s="763"/>
      <c r="BK444" s="763"/>
      <c r="BL444" s="763"/>
      <c r="BM444" s="763"/>
      <c r="BN444" s="763"/>
      <c r="BO444" s="763"/>
      <c r="BP444" s="763"/>
      <c r="BQ444" s="763"/>
      <c r="BR444" s="763"/>
      <c r="BS444" s="763"/>
      <c r="BT444" s="763"/>
      <c r="BU444" s="763"/>
      <c r="BV444" s="763"/>
      <c r="BW444" s="763"/>
      <c r="BX444" s="763"/>
      <c r="BY444" s="763"/>
      <c r="BZ444" s="763"/>
      <c r="CA444" s="763"/>
      <c r="CB444" s="763"/>
      <c r="CC444" s="763"/>
      <c r="CD444" s="763"/>
      <c r="CE444" s="763"/>
      <c r="CF444" s="763"/>
      <c r="CG444" s="763"/>
      <c r="CH444" s="763"/>
      <c r="CI444" s="763"/>
      <c r="CJ444" s="763"/>
      <c r="CK444" s="763"/>
      <c r="CL444" s="763"/>
      <c r="CM444" s="763"/>
      <c r="CN444" s="763"/>
      <c r="CO444" s="763"/>
      <c r="CP444" s="763"/>
      <c r="CQ444" s="763"/>
      <c r="CR444" s="763"/>
      <c r="CS444" s="763"/>
      <c r="CT444" s="763"/>
      <c r="CU444" s="763"/>
      <c r="CV444" s="763"/>
      <c r="CW444" s="763"/>
      <c r="CX444" s="763"/>
      <c r="CY444" s="763"/>
      <c r="CZ444" s="763"/>
      <c r="DA444" s="763"/>
      <c r="DB444" s="763"/>
      <c r="DC444" s="763"/>
      <c r="DD444" s="763"/>
      <c r="DE444" s="763"/>
      <c r="DF444" s="763"/>
      <c r="DG444" s="763"/>
      <c r="DH444" s="763"/>
      <c r="DI444" s="763"/>
      <c r="DJ444" s="763"/>
      <c r="DK444" s="763"/>
      <c r="DL444" s="763"/>
      <c r="DM444" s="763"/>
      <c r="DN444" s="763"/>
      <c r="DO444" s="763"/>
      <c r="DP444" s="763"/>
      <c r="DQ444" s="763"/>
      <c r="DR444" s="763"/>
      <c r="DS444" s="763"/>
      <c r="DT444" s="763"/>
      <c r="DU444" s="763"/>
      <c r="DV444" s="763"/>
      <c r="DW444" s="763"/>
      <c r="DX444" s="763"/>
      <c r="DY444" s="763"/>
      <c r="DZ444" s="763"/>
      <c r="EA444" s="763"/>
      <c r="EB444" s="763"/>
      <c r="EC444" s="763"/>
      <c r="ED444" s="763"/>
      <c r="EE444" s="763"/>
      <c r="EF444" s="763"/>
      <c r="EG444" s="763"/>
      <c r="EH444" s="763"/>
      <c r="EI444" s="763"/>
      <c r="EJ444" s="763"/>
      <c r="EK444" s="763"/>
      <c r="EL444" s="763"/>
      <c r="EM444" s="763"/>
      <c r="EN444" s="763"/>
      <c r="EO444" s="763"/>
      <c r="EP444" s="763"/>
      <c r="EQ444" s="763"/>
      <c r="ER444" s="763"/>
      <c r="ES444" s="763"/>
      <c r="ET444" s="763"/>
      <c r="EU444" s="763"/>
      <c r="EV444" s="763"/>
      <c r="EW444" s="763"/>
      <c r="EX444" s="763"/>
      <c r="EY444" s="763"/>
      <c r="EZ444" s="763"/>
      <c r="FA444" s="763"/>
      <c r="FB444" s="763"/>
      <c r="FC444" s="763"/>
      <c r="FD444" s="763"/>
      <c r="FE444" s="763"/>
      <c r="FF444" s="763"/>
      <c r="FG444" s="763"/>
      <c r="FH444" s="763"/>
      <c r="FI444" s="763"/>
      <c r="FJ444" s="763"/>
      <c r="FK444" s="763"/>
      <c r="FL444" s="763"/>
      <c r="FM444" s="763"/>
      <c r="FN444" s="763"/>
      <c r="FO444" s="763"/>
      <c r="FP444" s="763"/>
      <c r="FQ444" s="763"/>
      <c r="FR444" s="763"/>
      <c r="FS444" s="763"/>
      <c r="FT444" s="763"/>
      <c r="FU444" s="763"/>
      <c r="FV444" s="763"/>
      <c r="FW444" s="763"/>
      <c r="FX444" s="763"/>
      <c r="FY444" s="763"/>
      <c r="FZ444" s="763"/>
      <c r="GA444" s="763"/>
      <c r="GB444" s="763"/>
      <c r="GC444" s="763"/>
      <c r="GD444" s="763"/>
      <c r="GE444" s="763"/>
      <c r="GF444" s="763"/>
      <c r="GG444" s="763"/>
      <c r="GH444" s="763"/>
      <c r="GI444" s="763"/>
      <c r="GJ444" s="763"/>
      <c r="GK444" s="763"/>
      <c r="GL444" s="763"/>
      <c r="GM444" s="763"/>
      <c r="GN444" s="763"/>
      <c r="GO444" s="763"/>
      <c r="GP444" s="763"/>
      <c r="GQ444" s="763"/>
      <c r="GR444" s="763"/>
      <c r="GS444" s="763"/>
      <c r="GT444" s="763"/>
      <c r="GU444" s="763"/>
      <c r="GV444" s="763"/>
      <c r="GW444" s="763"/>
      <c r="GX444" s="763"/>
      <c r="GY444" s="763"/>
      <c r="GZ444" s="763"/>
      <c r="HA444" s="763"/>
      <c r="HB444" s="763"/>
      <c r="HC444" s="763"/>
      <c r="HD444" s="763"/>
      <c r="HE444" s="763"/>
      <c r="HF444" s="763"/>
      <c r="HG444" s="763"/>
      <c r="HH444" s="763"/>
      <c r="HI444" s="763"/>
      <c r="HJ444" s="763"/>
      <c r="HK444" s="763"/>
      <c r="HL444" s="763"/>
      <c r="HM444" s="763"/>
      <c r="HN444" s="763"/>
      <c r="HO444" s="763"/>
      <c r="HP444" s="763"/>
      <c r="HQ444" s="763"/>
      <c r="HR444" s="763"/>
      <c r="HS444" s="763"/>
      <c r="HT444" s="763"/>
      <c r="HU444" s="763"/>
      <c r="HV444" s="763"/>
      <c r="HW444" s="763"/>
      <c r="HX444" s="763"/>
      <c r="HY444" s="763"/>
      <c r="HZ444" s="763"/>
      <c r="IA444" s="763"/>
      <c r="IB444" s="763"/>
      <c r="IC444" s="763"/>
      <c r="ID444" s="763"/>
      <c r="IE444" s="763"/>
      <c r="IF444" s="763"/>
      <c r="IG444" s="763"/>
      <c r="IH444" s="763"/>
      <c r="II444" s="763"/>
      <c r="IJ444" s="763"/>
      <c r="IK444" s="763"/>
      <c r="IL444" s="763"/>
      <c r="IM444" s="763"/>
      <c r="IN444" s="763"/>
      <c r="IO444" s="763"/>
      <c r="IP444" s="763"/>
      <c r="IQ444" s="763"/>
      <c r="IR444" s="763"/>
      <c r="IS444" s="763"/>
      <c r="IT444" s="763"/>
    </row>
    <row r="445" spans="1:254" s="768" customFormat="1" ht="15" customHeight="1" x14ac:dyDescent="0.3">
      <c r="A445" s="334"/>
      <c r="B445" s="334"/>
      <c r="C445" s="324"/>
      <c r="D445" s="760"/>
      <c r="E445" s="382"/>
      <c r="F445" s="756"/>
      <c r="G445" s="954"/>
      <c r="H445" s="760"/>
      <c r="I445" s="760"/>
      <c r="J445" s="760"/>
      <c r="K445" s="760"/>
      <c r="L445" s="760"/>
      <c r="M445" s="843"/>
      <c r="N445" s="334"/>
      <c r="O445" s="326"/>
      <c r="P445" s="382"/>
      <c r="Q445" s="382"/>
      <c r="R445" s="384"/>
      <c r="S445" s="869"/>
      <c r="T445" s="765"/>
      <c r="U445" s="766"/>
      <c r="V445" s="766"/>
      <c r="W445" s="766"/>
      <c r="X445" s="766"/>
      <c r="Y445" s="766"/>
      <c r="Z445" s="766"/>
      <c r="AA445" s="766"/>
      <c r="AB445" s="766"/>
      <c r="AC445" s="766"/>
      <c r="AD445" s="766"/>
      <c r="AE445" s="766"/>
      <c r="AF445" s="766"/>
      <c r="AG445" s="766"/>
      <c r="AH445" s="767"/>
      <c r="AI445" s="767"/>
      <c r="AJ445" s="767"/>
      <c r="AK445" s="767"/>
      <c r="AL445" s="763"/>
      <c r="AM445" s="763"/>
      <c r="AN445" s="763"/>
      <c r="AO445" s="763"/>
      <c r="AP445" s="763"/>
      <c r="AQ445" s="763"/>
      <c r="AR445" s="763"/>
      <c r="AS445" s="763"/>
      <c r="AT445" s="763"/>
      <c r="AU445" s="763"/>
      <c r="AV445" s="764"/>
      <c r="AW445" s="764"/>
      <c r="AX445" s="764"/>
      <c r="AY445" s="764"/>
      <c r="AZ445" s="764"/>
      <c r="BA445" s="764"/>
      <c r="BB445" s="764"/>
      <c r="BC445" s="764"/>
      <c r="BD445" s="764"/>
      <c r="BE445" s="764"/>
      <c r="BF445" s="764"/>
      <c r="BG445" s="763"/>
      <c r="BH445" s="763"/>
      <c r="BI445" s="763"/>
      <c r="BJ445" s="763"/>
      <c r="BK445" s="763"/>
      <c r="BL445" s="763"/>
      <c r="BM445" s="763"/>
      <c r="BN445" s="763"/>
      <c r="BO445" s="763"/>
      <c r="BP445" s="763"/>
      <c r="BQ445" s="763"/>
      <c r="BR445" s="763"/>
      <c r="BS445" s="763"/>
      <c r="BT445" s="763"/>
      <c r="BU445" s="763"/>
      <c r="BV445" s="763"/>
      <c r="BW445" s="763"/>
      <c r="BX445" s="763"/>
      <c r="BY445" s="763"/>
      <c r="BZ445" s="763"/>
      <c r="CA445" s="763"/>
      <c r="CB445" s="763"/>
      <c r="CC445" s="763"/>
      <c r="CD445" s="763"/>
      <c r="CE445" s="763"/>
      <c r="CF445" s="763"/>
      <c r="CG445" s="763"/>
      <c r="CH445" s="763"/>
      <c r="CI445" s="763"/>
      <c r="CJ445" s="763"/>
      <c r="CK445" s="763"/>
      <c r="CL445" s="763"/>
      <c r="CM445" s="763"/>
      <c r="CN445" s="763"/>
      <c r="CO445" s="763"/>
      <c r="CP445" s="763"/>
      <c r="CQ445" s="763"/>
      <c r="CR445" s="763"/>
      <c r="CS445" s="763"/>
      <c r="CT445" s="763"/>
      <c r="CU445" s="763"/>
      <c r="CV445" s="763"/>
      <c r="CW445" s="763"/>
      <c r="CX445" s="763"/>
      <c r="CY445" s="763"/>
      <c r="CZ445" s="763"/>
      <c r="DA445" s="763"/>
      <c r="DB445" s="763"/>
      <c r="DC445" s="763"/>
      <c r="DD445" s="763"/>
      <c r="DE445" s="763"/>
      <c r="DF445" s="763"/>
      <c r="DG445" s="763"/>
      <c r="DH445" s="763"/>
      <c r="DI445" s="763"/>
      <c r="DJ445" s="763"/>
      <c r="DK445" s="763"/>
      <c r="DL445" s="763"/>
      <c r="DM445" s="763"/>
      <c r="DN445" s="763"/>
      <c r="DO445" s="763"/>
      <c r="DP445" s="763"/>
      <c r="DQ445" s="763"/>
      <c r="DR445" s="763"/>
      <c r="DS445" s="763"/>
      <c r="DT445" s="763"/>
      <c r="DU445" s="763"/>
      <c r="DV445" s="763"/>
      <c r="DW445" s="763"/>
      <c r="DX445" s="763"/>
      <c r="DY445" s="763"/>
      <c r="DZ445" s="763"/>
      <c r="EA445" s="763"/>
      <c r="EB445" s="763"/>
      <c r="EC445" s="763"/>
      <c r="ED445" s="763"/>
      <c r="EE445" s="763"/>
      <c r="EF445" s="763"/>
      <c r="EG445" s="763"/>
      <c r="EH445" s="763"/>
      <c r="EI445" s="763"/>
      <c r="EJ445" s="763"/>
      <c r="EK445" s="763"/>
      <c r="EL445" s="763"/>
      <c r="EM445" s="763"/>
      <c r="EN445" s="763"/>
      <c r="EO445" s="763"/>
      <c r="EP445" s="763"/>
      <c r="EQ445" s="763"/>
      <c r="ER445" s="763"/>
      <c r="ES445" s="763"/>
      <c r="ET445" s="763"/>
      <c r="EU445" s="763"/>
      <c r="EV445" s="763"/>
      <c r="EW445" s="763"/>
      <c r="EX445" s="763"/>
      <c r="EY445" s="763"/>
      <c r="EZ445" s="763"/>
      <c r="FA445" s="763"/>
      <c r="FB445" s="763"/>
      <c r="FC445" s="763"/>
      <c r="FD445" s="763"/>
      <c r="FE445" s="763"/>
      <c r="FF445" s="763"/>
      <c r="FG445" s="763"/>
      <c r="FH445" s="763"/>
      <c r="FI445" s="763"/>
      <c r="FJ445" s="763"/>
      <c r="FK445" s="763"/>
      <c r="FL445" s="763"/>
      <c r="FM445" s="763"/>
      <c r="FN445" s="763"/>
      <c r="FO445" s="763"/>
      <c r="FP445" s="763"/>
      <c r="FQ445" s="763"/>
      <c r="FR445" s="763"/>
      <c r="FS445" s="763"/>
      <c r="FT445" s="763"/>
      <c r="FU445" s="763"/>
      <c r="FV445" s="763"/>
      <c r="FW445" s="763"/>
      <c r="FX445" s="763"/>
      <c r="FY445" s="763"/>
      <c r="FZ445" s="763"/>
      <c r="GA445" s="763"/>
      <c r="GB445" s="763"/>
      <c r="GC445" s="763"/>
      <c r="GD445" s="763"/>
      <c r="GE445" s="763"/>
      <c r="GF445" s="763"/>
      <c r="GG445" s="763"/>
      <c r="GH445" s="763"/>
      <c r="GI445" s="763"/>
      <c r="GJ445" s="763"/>
      <c r="GK445" s="763"/>
      <c r="GL445" s="763"/>
      <c r="GM445" s="763"/>
      <c r="GN445" s="763"/>
      <c r="GO445" s="763"/>
      <c r="GP445" s="763"/>
      <c r="GQ445" s="763"/>
      <c r="GR445" s="763"/>
      <c r="GS445" s="763"/>
      <c r="GT445" s="763"/>
      <c r="GU445" s="763"/>
      <c r="GV445" s="763"/>
      <c r="GW445" s="763"/>
      <c r="GX445" s="763"/>
      <c r="GY445" s="763"/>
      <c r="GZ445" s="763"/>
      <c r="HA445" s="763"/>
      <c r="HB445" s="763"/>
      <c r="HC445" s="763"/>
      <c r="HD445" s="763"/>
      <c r="HE445" s="763"/>
      <c r="HF445" s="763"/>
      <c r="HG445" s="763"/>
      <c r="HH445" s="763"/>
      <c r="HI445" s="763"/>
      <c r="HJ445" s="763"/>
      <c r="HK445" s="763"/>
      <c r="HL445" s="763"/>
      <c r="HM445" s="763"/>
      <c r="HN445" s="763"/>
      <c r="HO445" s="763"/>
      <c r="HP445" s="763"/>
      <c r="HQ445" s="763"/>
      <c r="HR445" s="763"/>
      <c r="HS445" s="763"/>
      <c r="HT445" s="763"/>
      <c r="HU445" s="763"/>
      <c r="HV445" s="763"/>
      <c r="HW445" s="763"/>
      <c r="HX445" s="763"/>
      <c r="HY445" s="763"/>
      <c r="HZ445" s="763"/>
      <c r="IA445" s="763"/>
      <c r="IB445" s="763"/>
      <c r="IC445" s="763"/>
      <c r="ID445" s="763"/>
      <c r="IE445" s="763"/>
      <c r="IF445" s="763"/>
      <c r="IG445" s="763"/>
      <c r="IH445" s="763"/>
      <c r="II445" s="763"/>
      <c r="IJ445" s="763"/>
      <c r="IK445" s="763"/>
      <c r="IL445" s="763"/>
      <c r="IM445" s="763"/>
      <c r="IN445" s="763"/>
      <c r="IO445" s="763"/>
      <c r="IP445" s="763"/>
      <c r="IQ445" s="763"/>
      <c r="IR445" s="763"/>
      <c r="IS445" s="763"/>
      <c r="IT445" s="763"/>
    </row>
    <row r="446" spans="1:254" s="326" customFormat="1" ht="15" customHeight="1" x14ac:dyDescent="0.3">
      <c r="A446" s="334"/>
      <c r="B446" s="334"/>
      <c r="C446" s="324"/>
      <c r="D446" s="760"/>
      <c r="E446" s="382"/>
      <c r="F446" s="756"/>
      <c r="G446" s="383"/>
      <c r="H446" s="760"/>
      <c r="I446" s="760"/>
      <c r="J446" s="760"/>
      <c r="K446" s="760"/>
      <c r="L446" s="760"/>
      <c r="M446" s="760"/>
      <c r="N446" s="334"/>
      <c r="O446" s="334"/>
      <c r="P446" s="758" t="s">
        <v>1339</v>
      </c>
      <c r="Q446" s="382"/>
      <c r="R446" s="758"/>
      <c r="S446" s="860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331"/>
      <c r="AI446" s="331"/>
      <c r="AJ446" s="331"/>
      <c r="AK446" s="331"/>
      <c r="AL446" s="382"/>
      <c r="AM446" s="382"/>
      <c r="AN446" s="382"/>
      <c r="AO446" s="382"/>
      <c r="AP446" s="382"/>
      <c r="AQ446" s="382"/>
      <c r="AR446" s="382"/>
      <c r="AS446" s="382"/>
      <c r="AT446" s="382"/>
      <c r="AU446" s="382"/>
      <c r="AV446" s="383"/>
      <c r="AW446" s="383"/>
      <c r="AX446" s="383"/>
      <c r="AY446" s="383"/>
      <c r="AZ446" s="383"/>
      <c r="BA446" s="383"/>
      <c r="BB446" s="383"/>
      <c r="BC446" s="383"/>
      <c r="BD446" s="383"/>
      <c r="BE446" s="383"/>
      <c r="BF446" s="383"/>
      <c r="BG446" s="334"/>
      <c r="BH446" s="334"/>
      <c r="BI446" s="334"/>
      <c r="BJ446" s="334"/>
      <c r="BK446" s="334"/>
      <c r="BL446" s="334"/>
      <c r="BM446" s="334"/>
      <c r="BN446" s="334"/>
      <c r="BO446" s="334"/>
      <c r="BP446" s="334"/>
      <c r="BQ446" s="334"/>
      <c r="BR446" s="334"/>
      <c r="BS446" s="334"/>
      <c r="BT446" s="334"/>
      <c r="BU446" s="334"/>
      <c r="BV446" s="334"/>
      <c r="BW446" s="334"/>
      <c r="BX446" s="334"/>
      <c r="BY446" s="334"/>
      <c r="BZ446" s="334"/>
      <c r="CA446" s="334"/>
      <c r="CB446" s="334"/>
      <c r="CC446" s="334"/>
      <c r="CD446" s="334"/>
      <c r="CE446" s="334"/>
      <c r="CF446" s="334"/>
      <c r="CG446" s="334"/>
      <c r="CH446" s="334"/>
      <c r="CI446" s="334"/>
      <c r="CJ446" s="334"/>
      <c r="CK446" s="334"/>
      <c r="CL446" s="334"/>
      <c r="CM446" s="334"/>
      <c r="CN446" s="334"/>
      <c r="CO446" s="334"/>
      <c r="CP446" s="334"/>
      <c r="CQ446" s="334"/>
      <c r="CR446" s="334"/>
      <c r="CS446" s="334"/>
      <c r="CT446" s="334"/>
      <c r="CU446" s="334"/>
      <c r="CV446" s="334"/>
      <c r="CW446" s="334"/>
      <c r="CX446" s="334"/>
      <c r="CY446" s="334"/>
      <c r="CZ446" s="334"/>
      <c r="DA446" s="334"/>
      <c r="DB446" s="334"/>
      <c r="DC446" s="334"/>
      <c r="DD446" s="334"/>
      <c r="DE446" s="334"/>
      <c r="DF446" s="334"/>
      <c r="DG446" s="334"/>
      <c r="DH446" s="334"/>
      <c r="DI446" s="334"/>
      <c r="DJ446" s="334"/>
      <c r="DK446" s="334"/>
      <c r="DL446" s="334"/>
      <c r="DM446" s="334"/>
      <c r="DN446" s="334"/>
      <c r="DO446" s="334"/>
      <c r="DP446" s="334"/>
      <c r="DQ446" s="334"/>
      <c r="DR446" s="334"/>
      <c r="DS446" s="334"/>
      <c r="DT446" s="334"/>
      <c r="DU446" s="334"/>
      <c r="DV446" s="334"/>
      <c r="DW446" s="334"/>
      <c r="DX446" s="334"/>
      <c r="DY446" s="334"/>
      <c r="DZ446" s="334"/>
      <c r="EA446" s="334"/>
      <c r="EB446" s="334"/>
      <c r="EC446" s="334"/>
      <c r="ED446" s="334"/>
      <c r="EE446" s="334"/>
      <c r="EF446" s="334"/>
      <c r="EG446" s="334"/>
      <c r="EH446" s="334"/>
      <c r="EI446" s="334"/>
      <c r="EJ446" s="334"/>
      <c r="EK446" s="334"/>
      <c r="EL446" s="334"/>
      <c r="EM446" s="334"/>
      <c r="EN446" s="334"/>
      <c r="EO446" s="334"/>
      <c r="EP446" s="334"/>
      <c r="EQ446" s="334"/>
      <c r="ER446" s="334"/>
      <c r="ES446" s="334"/>
      <c r="ET446" s="334"/>
      <c r="EU446" s="334"/>
      <c r="EV446" s="334"/>
      <c r="EW446" s="334"/>
      <c r="EX446" s="334"/>
      <c r="EY446" s="334"/>
      <c r="EZ446" s="334"/>
      <c r="FA446" s="334"/>
      <c r="FB446" s="334"/>
      <c r="FC446" s="334"/>
      <c r="FD446" s="334"/>
      <c r="FE446" s="334"/>
      <c r="FF446" s="334"/>
      <c r="FG446" s="334"/>
      <c r="FH446" s="334"/>
      <c r="FI446" s="334"/>
      <c r="FJ446" s="334"/>
      <c r="FK446" s="334"/>
      <c r="FL446" s="334"/>
      <c r="FM446" s="334"/>
      <c r="FN446" s="334"/>
      <c r="FO446" s="334"/>
      <c r="FP446" s="334"/>
      <c r="FQ446" s="334"/>
      <c r="FR446" s="334"/>
      <c r="FS446" s="334"/>
      <c r="FT446" s="334"/>
      <c r="FU446" s="334"/>
      <c r="FV446" s="334"/>
      <c r="FW446" s="334"/>
      <c r="FX446" s="334"/>
      <c r="FY446" s="334"/>
      <c r="FZ446" s="334"/>
      <c r="GA446" s="334"/>
      <c r="GB446" s="334"/>
      <c r="GC446" s="334"/>
      <c r="GD446" s="334"/>
      <c r="GE446" s="334"/>
      <c r="GF446" s="334"/>
      <c r="GG446" s="334"/>
      <c r="GH446" s="334"/>
      <c r="GI446" s="334"/>
      <c r="GJ446" s="334"/>
      <c r="GK446" s="334"/>
      <c r="GL446" s="334"/>
      <c r="GM446" s="334"/>
      <c r="GN446" s="334"/>
      <c r="GO446" s="334"/>
      <c r="GP446" s="334"/>
      <c r="GQ446" s="334"/>
      <c r="GR446" s="334"/>
      <c r="GS446" s="334"/>
      <c r="GT446" s="334"/>
      <c r="GU446" s="334"/>
      <c r="GV446" s="334"/>
      <c r="GW446" s="334"/>
      <c r="GX446" s="334"/>
      <c r="GY446" s="334"/>
      <c r="GZ446" s="334"/>
      <c r="HA446" s="334"/>
      <c r="HB446" s="334"/>
      <c r="HC446" s="334"/>
      <c r="HD446" s="334"/>
      <c r="HE446" s="334"/>
      <c r="HF446" s="334"/>
      <c r="HG446" s="334"/>
      <c r="HH446" s="334"/>
      <c r="HI446" s="334"/>
      <c r="HJ446" s="334"/>
      <c r="HK446" s="334"/>
      <c r="HL446" s="334"/>
      <c r="HM446" s="334"/>
      <c r="HN446" s="334"/>
      <c r="HO446" s="334"/>
      <c r="HP446" s="334"/>
      <c r="HQ446" s="334"/>
      <c r="HR446" s="334"/>
      <c r="HS446" s="334"/>
      <c r="HT446" s="334"/>
      <c r="HU446" s="334"/>
      <c r="HV446" s="334"/>
      <c r="HW446" s="334"/>
      <c r="HX446" s="334"/>
      <c r="HY446" s="334"/>
      <c r="HZ446" s="334"/>
      <c r="IA446" s="334"/>
      <c r="IB446" s="334"/>
      <c r="IC446" s="334"/>
      <c r="ID446" s="334"/>
      <c r="IE446" s="334"/>
      <c r="IF446" s="334"/>
      <c r="IG446" s="334"/>
      <c r="IH446" s="334"/>
      <c r="II446" s="334"/>
      <c r="IJ446" s="334"/>
      <c r="IK446" s="334"/>
      <c r="IL446" s="334"/>
      <c r="IM446" s="334"/>
      <c r="IN446" s="334"/>
      <c r="IO446" s="334"/>
      <c r="IP446" s="334"/>
      <c r="IQ446" s="334"/>
      <c r="IR446" s="334"/>
      <c r="IS446" s="334"/>
      <c r="IT446" s="334"/>
    </row>
    <row r="447" spans="1:254" s="326" customFormat="1" ht="15" customHeight="1" x14ac:dyDescent="0.3">
      <c r="A447" s="334"/>
      <c r="B447" s="334"/>
      <c r="C447" s="324"/>
      <c r="D447" s="757"/>
      <c r="E447" s="382"/>
      <c r="F447" s="756"/>
      <c r="G447" s="927"/>
      <c r="H447" s="760"/>
      <c r="I447" s="760"/>
      <c r="J447" s="760"/>
      <c r="K447" s="760"/>
      <c r="L447" s="760"/>
      <c r="M447" s="760">
        <v>-1897.87</v>
      </c>
      <c r="N447" s="655"/>
      <c r="O447" s="655"/>
      <c r="P447" s="758"/>
      <c r="Q447" s="382"/>
      <c r="R447" s="382"/>
      <c r="S447" s="860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331"/>
      <c r="AI447" s="331"/>
      <c r="AJ447" s="331"/>
      <c r="AK447" s="331"/>
      <c r="AL447" s="382"/>
      <c r="AM447" s="382"/>
      <c r="AN447" s="382"/>
      <c r="AO447" s="382"/>
      <c r="AP447" s="382"/>
      <c r="AQ447" s="382"/>
      <c r="AR447" s="382"/>
      <c r="AS447" s="382"/>
      <c r="AT447" s="382"/>
      <c r="AU447" s="382"/>
      <c r="AV447" s="383"/>
      <c r="AW447" s="383"/>
      <c r="AX447" s="383"/>
      <c r="AY447" s="383"/>
      <c r="AZ447" s="383"/>
      <c r="BA447" s="383"/>
      <c r="BB447" s="383"/>
      <c r="BC447" s="383"/>
      <c r="BD447" s="383"/>
      <c r="BE447" s="383"/>
      <c r="BF447" s="383"/>
      <c r="BG447" s="334"/>
      <c r="BH447" s="334"/>
      <c r="BI447" s="334"/>
      <c r="BJ447" s="334"/>
      <c r="BK447" s="334"/>
      <c r="BL447" s="334"/>
      <c r="BM447" s="334"/>
      <c r="BN447" s="334"/>
      <c r="BO447" s="334"/>
      <c r="BP447" s="334"/>
      <c r="BQ447" s="334"/>
      <c r="BR447" s="334"/>
      <c r="BS447" s="334"/>
      <c r="BT447" s="334"/>
      <c r="BU447" s="334"/>
      <c r="BV447" s="334"/>
      <c r="BW447" s="334"/>
      <c r="BX447" s="334"/>
      <c r="BY447" s="334"/>
      <c r="BZ447" s="334"/>
      <c r="CA447" s="334"/>
      <c r="CB447" s="334"/>
      <c r="CC447" s="334"/>
      <c r="CD447" s="334"/>
      <c r="CE447" s="334"/>
      <c r="CF447" s="334"/>
      <c r="CG447" s="334"/>
      <c r="CH447" s="334"/>
      <c r="CI447" s="334"/>
      <c r="CJ447" s="334"/>
      <c r="CK447" s="334"/>
      <c r="CL447" s="334"/>
      <c r="CM447" s="334"/>
      <c r="CN447" s="334"/>
      <c r="CO447" s="334"/>
      <c r="CP447" s="334"/>
      <c r="CQ447" s="334"/>
      <c r="CR447" s="334"/>
      <c r="CS447" s="334"/>
      <c r="CT447" s="334"/>
      <c r="CU447" s="334"/>
      <c r="CV447" s="334"/>
      <c r="CW447" s="334"/>
      <c r="CX447" s="334"/>
      <c r="CY447" s="334"/>
      <c r="CZ447" s="334"/>
      <c r="DA447" s="334"/>
      <c r="DB447" s="334"/>
      <c r="DC447" s="334"/>
      <c r="DD447" s="334"/>
      <c r="DE447" s="334"/>
      <c r="DF447" s="334"/>
      <c r="DG447" s="334"/>
      <c r="DH447" s="334"/>
      <c r="DI447" s="334"/>
      <c r="DJ447" s="334"/>
      <c r="DK447" s="334"/>
      <c r="DL447" s="334"/>
      <c r="DM447" s="334"/>
      <c r="DN447" s="334"/>
      <c r="DO447" s="334"/>
      <c r="DP447" s="334"/>
      <c r="DQ447" s="334"/>
      <c r="DR447" s="334"/>
      <c r="DS447" s="334"/>
      <c r="DT447" s="334"/>
      <c r="DU447" s="334"/>
      <c r="DV447" s="334"/>
      <c r="DW447" s="334"/>
      <c r="DX447" s="334"/>
      <c r="DY447" s="334"/>
      <c r="DZ447" s="334"/>
      <c r="EA447" s="334"/>
      <c r="EB447" s="334"/>
      <c r="EC447" s="334"/>
      <c r="ED447" s="334"/>
      <c r="EE447" s="334"/>
      <c r="EF447" s="334"/>
      <c r="EG447" s="334"/>
      <c r="EH447" s="334"/>
      <c r="EI447" s="334"/>
      <c r="EJ447" s="334"/>
      <c r="EK447" s="334"/>
      <c r="EL447" s="334"/>
      <c r="EM447" s="334"/>
      <c r="EN447" s="334"/>
      <c r="EO447" s="334"/>
      <c r="EP447" s="334"/>
      <c r="EQ447" s="334"/>
      <c r="ER447" s="334"/>
      <c r="ES447" s="334"/>
      <c r="ET447" s="334"/>
      <c r="EU447" s="334"/>
      <c r="EV447" s="334"/>
      <c r="EW447" s="334"/>
      <c r="EX447" s="334"/>
      <c r="EY447" s="334"/>
      <c r="EZ447" s="334"/>
      <c r="FA447" s="334"/>
      <c r="FB447" s="334"/>
      <c r="FC447" s="334"/>
      <c r="FD447" s="334"/>
      <c r="FE447" s="334"/>
      <c r="FF447" s="334"/>
      <c r="FG447" s="334"/>
      <c r="FH447" s="334"/>
      <c r="FI447" s="334"/>
      <c r="FJ447" s="334"/>
      <c r="FK447" s="334"/>
      <c r="FL447" s="334"/>
      <c r="FM447" s="334"/>
      <c r="FN447" s="334"/>
      <c r="FO447" s="334"/>
      <c r="FP447" s="334"/>
      <c r="FQ447" s="334"/>
      <c r="FR447" s="334"/>
      <c r="FS447" s="334"/>
      <c r="FT447" s="334"/>
      <c r="FU447" s="334"/>
      <c r="FV447" s="334"/>
      <c r="FW447" s="334"/>
      <c r="FX447" s="334"/>
      <c r="FY447" s="334"/>
      <c r="FZ447" s="334"/>
      <c r="GA447" s="334"/>
      <c r="GB447" s="334"/>
      <c r="GC447" s="334"/>
      <c r="GD447" s="334"/>
      <c r="GE447" s="334"/>
      <c r="GF447" s="334"/>
      <c r="GG447" s="334"/>
      <c r="GH447" s="334"/>
      <c r="GI447" s="334"/>
      <c r="GJ447" s="334"/>
      <c r="GK447" s="334"/>
      <c r="GL447" s="334"/>
      <c r="GM447" s="334"/>
      <c r="GN447" s="334"/>
      <c r="GO447" s="334"/>
      <c r="GP447" s="334"/>
      <c r="GQ447" s="334"/>
      <c r="GR447" s="334"/>
      <c r="GS447" s="334"/>
      <c r="GT447" s="334"/>
      <c r="GU447" s="334"/>
      <c r="GV447" s="334"/>
      <c r="GW447" s="334"/>
      <c r="GX447" s="334"/>
      <c r="GY447" s="334"/>
      <c r="GZ447" s="334"/>
      <c r="HA447" s="334"/>
      <c r="HB447" s="334"/>
      <c r="HC447" s="334"/>
      <c r="HD447" s="334"/>
      <c r="HE447" s="334"/>
      <c r="HF447" s="334"/>
      <c r="HG447" s="334"/>
      <c r="HH447" s="334"/>
      <c r="HI447" s="334"/>
      <c r="HJ447" s="334"/>
      <c r="HK447" s="334"/>
      <c r="HL447" s="334"/>
      <c r="HM447" s="334"/>
      <c r="HN447" s="334"/>
      <c r="HO447" s="334"/>
      <c r="HP447" s="334"/>
      <c r="HQ447" s="334"/>
      <c r="HR447" s="334"/>
      <c r="HS447" s="334"/>
      <c r="HT447" s="334"/>
      <c r="HU447" s="334"/>
      <c r="HV447" s="334"/>
      <c r="HW447" s="334"/>
      <c r="HX447" s="334"/>
      <c r="HY447" s="334"/>
      <c r="HZ447" s="334"/>
      <c r="IA447" s="334"/>
      <c r="IB447" s="334"/>
      <c r="IC447" s="334"/>
      <c r="ID447" s="334"/>
      <c r="IE447" s="334"/>
      <c r="IF447" s="334"/>
      <c r="IG447" s="334"/>
      <c r="IH447" s="334"/>
      <c r="II447" s="334"/>
      <c r="IJ447" s="334"/>
      <c r="IK447" s="334"/>
      <c r="IL447" s="334"/>
      <c r="IM447" s="334"/>
      <c r="IN447" s="334"/>
      <c r="IO447" s="334"/>
      <c r="IP447" s="334"/>
      <c r="IQ447" s="334"/>
      <c r="IR447" s="334"/>
      <c r="IS447" s="334"/>
      <c r="IT447" s="334"/>
    </row>
    <row r="448" spans="1:254" s="326" customFormat="1" ht="15" customHeight="1" x14ac:dyDescent="0.3">
      <c r="A448" s="334"/>
      <c r="B448" s="334"/>
      <c r="C448" s="324"/>
      <c r="D448" s="757"/>
      <c r="E448" s="382"/>
      <c r="F448" s="756"/>
      <c r="G448" s="927"/>
      <c r="H448" s="760"/>
      <c r="I448" s="760"/>
      <c r="J448" s="760"/>
      <c r="K448" s="760"/>
      <c r="L448" s="760"/>
      <c r="M448" s="760"/>
      <c r="N448" s="655"/>
      <c r="O448" s="655"/>
      <c r="P448" s="758"/>
      <c r="Q448" s="382"/>
      <c r="R448" s="382"/>
      <c r="S448" s="860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331"/>
      <c r="AI448" s="331"/>
      <c r="AJ448" s="331"/>
      <c r="AK448" s="331"/>
      <c r="AL448" s="382"/>
      <c r="AM448" s="382"/>
      <c r="AN448" s="382"/>
      <c r="AO448" s="382"/>
      <c r="AP448" s="382"/>
      <c r="AQ448" s="382"/>
      <c r="AR448" s="382"/>
      <c r="AS448" s="382"/>
      <c r="AT448" s="382"/>
      <c r="AU448" s="382"/>
      <c r="AV448" s="383"/>
      <c r="AW448" s="383"/>
      <c r="AX448" s="383"/>
      <c r="AY448" s="383"/>
      <c r="AZ448" s="383"/>
      <c r="BA448" s="383"/>
      <c r="BB448" s="383"/>
      <c r="BC448" s="383"/>
      <c r="BD448" s="383"/>
      <c r="BE448" s="383"/>
      <c r="BF448" s="383"/>
      <c r="BG448" s="334"/>
      <c r="BH448" s="334"/>
      <c r="BI448" s="334"/>
      <c r="BJ448" s="334"/>
      <c r="BK448" s="334"/>
      <c r="BL448" s="334"/>
      <c r="BM448" s="334"/>
      <c r="BN448" s="334"/>
      <c r="BO448" s="334"/>
      <c r="BP448" s="334"/>
      <c r="BQ448" s="334"/>
      <c r="BR448" s="334"/>
      <c r="BS448" s="334"/>
      <c r="BT448" s="334"/>
      <c r="BU448" s="334"/>
      <c r="BV448" s="334"/>
      <c r="BW448" s="334"/>
      <c r="BX448" s="334"/>
      <c r="BY448" s="334"/>
      <c r="BZ448" s="334"/>
      <c r="CA448" s="334"/>
      <c r="CB448" s="334"/>
      <c r="CC448" s="334"/>
      <c r="CD448" s="334"/>
      <c r="CE448" s="334"/>
      <c r="CF448" s="334"/>
      <c r="CG448" s="334"/>
      <c r="CH448" s="334"/>
      <c r="CI448" s="334"/>
      <c r="CJ448" s="334"/>
      <c r="CK448" s="334"/>
      <c r="CL448" s="334"/>
      <c r="CM448" s="334"/>
      <c r="CN448" s="334"/>
      <c r="CO448" s="334"/>
      <c r="CP448" s="334"/>
      <c r="CQ448" s="334"/>
      <c r="CR448" s="334"/>
      <c r="CS448" s="334"/>
      <c r="CT448" s="334"/>
      <c r="CU448" s="334"/>
      <c r="CV448" s="334"/>
      <c r="CW448" s="334"/>
      <c r="CX448" s="334"/>
      <c r="CY448" s="334"/>
      <c r="CZ448" s="334"/>
      <c r="DA448" s="334"/>
      <c r="DB448" s="334"/>
      <c r="DC448" s="334"/>
      <c r="DD448" s="334"/>
      <c r="DE448" s="334"/>
      <c r="DF448" s="334"/>
      <c r="DG448" s="334"/>
      <c r="DH448" s="334"/>
      <c r="DI448" s="334"/>
      <c r="DJ448" s="334"/>
      <c r="DK448" s="334"/>
      <c r="DL448" s="334"/>
      <c r="DM448" s="334"/>
      <c r="DN448" s="334"/>
      <c r="DO448" s="334"/>
      <c r="DP448" s="334"/>
      <c r="DQ448" s="334"/>
      <c r="DR448" s="334"/>
      <c r="DS448" s="334"/>
      <c r="DT448" s="334"/>
      <c r="DU448" s="334"/>
      <c r="DV448" s="334"/>
      <c r="DW448" s="334"/>
      <c r="DX448" s="334"/>
      <c r="DY448" s="334"/>
      <c r="DZ448" s="334"/>
      <c r="EA448" s="334"/>
      <c r="EB448" s="334"/>
      <c r="EC448" s="334"/>
      <c r="ED448" s="334"/>
      <c r="EE448" s="334"/>
      <c r="EF448" s="334"/>
      <c r="EG448" s="334"/>
      <c r="EH448" s="334"/>
      <c r="EI448" s="334"/>
      <c r="EJ448" s="334"/>
      <c r="EK448" s="334"/>
      <c r="EL448" s="334"/>
      <c r="EM448" s="334"/>
      <c r="EN448" s="334"/>
      <c r="EO448" s="334"/>
      <c r="EP448" s="334"/>
      <c r="EQ448" s="334"/>
      <c r="ER448" s="334"/>
      <c r="ES448" s="334"/>
      <c r="ET448" s="334"/>
      <c r="EU448" s="334"/>
      <c r="EV448" s="334"/>
      <c r="EW448" s="334"/>
      <c r="EX448" s="334"/>
      <c r="EY448" s="334"/>
      <c r="EZ448" s="334"/>
      <c r="FA448" s="334"/>
      <c r="FB448" s="334"/>
      <c r="FC448" s="334"/>
      <c r="FD448" s="334"/>
      <c r="FE448" s="334"/>
      <c r="FF448" s="334"/>
      <c r="FG448" s="334"/>
      <c r="FH448" s="334"/>
      <c r="FI448" s="334"/>
      <c r="FJ448" s="334"/>
      <c r="FK448" s="334"/>
      <c r="FL448" s="334"/>
      <c r="FM448" s="334"/>
      <c r="FN448" s="334"/>
      <c r="FO448" s="334"/>
      <c r="FP448" s="334"/>
      <c r="FQ448" s="334"/>
      <c r="FR448" s="334"/>
      <c r="FS448" s="334"/>
      <c r="FT448" s="334"/>
      <c r="FU448" s="334"/>
      <c r="FV448" s="334"/>
      <c r="FW448" s="334"/>
      <c r="FX448" s="334"/>
      <c r="FY448" s="334"/>
      <c r="FZ448" s="334"/>
      <c r="GA448" s="334"/>
      <c r="GB448" s="334"/>
      <c r="GC448" s="334"/>
      <c r="GD448" s="334"/>
      <c r="GE448" s="334"/>
      <c r="GF448" s="334"/>
      <c r="GG448" s="334"/>
      <c r="GH448" s="334"/>
      <c r="GI448" s="334"/>
      <c r="GJ448" s="334"/>
      <c r="GK448" s="334"/>
      <c r="GL448" s="334"/>
      <c r="GM448" s="334"/>
      <c r="GN448" s="334"/>
      <c r="GO448" s="334"/>
      <c r="GP448" s="334"/>
      <c r="GQ448" s="334"/>
      <c r="GR448" s="334"/>
      <c r="GS448" s="334"/>
      <c r="GT448" s="334"/>
      <c r="GU448" s="334"/>
      <c r="GV448" s="334"/>
      <c r="GW448" s="334"/>
      <c r="GX448" s="334"/>
      <c r="GY448" s="334"/>
      <c r="GZ448" s="334"/>
      <c r="HA448" s="334"/>
      <c r="HB448" s="334"/>
      <c r="HC448" s="334"/>
      <c r="HD448" s="334"/>
      <c r="HE448" s="334"/>
      <c r="HF448" s="334"/>
      <c r="HG448" s="334"/>
      <c r="HH448" s="334"/>
      <c r="HI448" s="334"/>
      <c r="HJ448" s="334"/>
      <c r="HK448" s="334"/>
      <c r="HL448" s="334"/>
      <c r="HM448" s="334"/>
      <c r="HN448" s="334"/>
      <c r="HO448" s="334"/>
      <c r="HP448" s="334"/>
      <c r="HQ448" s="334"/>
      <c r="HR448" s="334"/>
      <c r="HS448" s="334"/>
      <c r="HT448" s="334"/>
      <c r="HU448" s="334"/>
      <c r="HV448" s="334"/>
      <c r="HW448" s="334"/>
      <c r="HX448" s="334"/>
      <c r="HY448" s="334"/>
      <c r="HZ448" s="334"/>
      <c r="IA448" s="334"/>
      <c r="IB448" s="334"/>
      <c r="IC448" s="334"/>
      <c r="ID448" s="334"/>
      <c r="IE448" s="334"/>
      <c r="IF448" s="334"/>
      <c r="IG448" s="334"/>
      <c r="IH448" s="334"/>
      <c r="II448" s="334"/>
      <c r="IJ448" s="334"/>
      <c r="IK448" s="334"/>
      <c r="IL448" s="334"/>
      <c r="IM448" s="334"/>
      <c r="IN448" s="334"/>
      <c r="IO448" s="334"/>
      <c r="IP448" s="334"/>
      <c r="IQ448" s="334"/>
      <c r="IR448" s="334"/>
      <c r="IS448" s="334"/>
      <c r="IT448" s="334"/>
    </row>
    <row r="449" spans="1:254" s="326" customFormat="1" ht="15" customHeight="1" x14ac:dyDescent="0.3">
      <c r="A449" s="334"/>
      <c r="B449" s="334"/>
      <c r="C449" s="324"/>
      <c r="D449" s="757"/>
      <c r="E449" s="382"/>
      <c r="F449" s="756"/>
      <c r="G449" s="655"/>
      <c r="H449" s="655"/>
      <c r="I449" s="927"/>
      <c r="J449" s="655"/>
      <c r="K449" s="655"/>
      <c r="L449" s="655"/>
      <c r="M449" s="655"/>
      <c r="N449" s="655"/>
      <c r="O449" s="655"/>
      <c r="P449" s="762"/>
      <c r="Q449" s="761"/>
      <c r="R449" s="382">
        <v>30726.87</v>
      </c>
      <c r="S449" s="860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331"/>
      <c r="AI449" s="331"/>
      <c r="AJ449" s="331"/>
      <c r="AK449" s="331"/>
      <c r="AL449" s="382"/>
      <c r="AM449" s="382"/>
      <c r="AN449" s="382"/>
      <c r="AO449" s="382"/>
      <c r="AP449" s="382"/>
      <c r="AQ449" s="382"/>
      <c r="AR449" s="382"/>
      <c r="AS449" s="382"/>
      <c r="AT449" s="382"/>
      <c r="AU449" s="382"/>
      <c r="AV449" s="383"/>
      <c r="AW449" s="383"/>
      <c r="AX449" s="383"/>
      <c r="AY449" s="383"/>
      <c r="AZ449" s="383"/>
      <c r="BA449" s="383"/>
      <c r="BB449" s="383"/>
      <c r="BC449" s="383"/>
      <c r="BD449" s="383"/>
      <c r="BE449" s="383"/>
      <c r="BF449" s="383"/>
      <c r="BG449" s="334"/>
      <c r="BH449" s="334"/>
      <c r="BI449" s="334"/>
      <c r="BJ449" s="334"/>
      <c r="BK449" s="334"/>
      <c r="BL449" s="334"/>
      <c r="BM449" s="334"/>
      <c r="BN449" s="334"/>
      <c r="BO449" s="334"/>
      <c r="BP449" s="334"/>
      <c r="BQ449" s="334"/>
      <c r="BR449" s="334"/>
      <c r="BS449" s="334"/>
      <c r="BT449" s="334"/>
      <c r="BU449" s="334"/>
      <c r="BV449" s="334"/>
      <c r="BW449" s="334"/>
      <c r="BX449" s="334"/>
      <c r="BY449" s="334"/>
      <c r="BZ449" s="334"/>
      <c r="CA449" s="334"/>
      <c r="CB449" s="334"/>
      <c r="CC449" s="334"/>
      <c r="CD449" s="334"/>
      <c r="CE449" s="334"/>
      <c r="CF449" s="334"/>
      <c r="CG449" s="334"/>
      <c r="CH449" s="334"/>
      <c r="CI449" s="334"/>
      <c r="CJ449" s="334"/>
      <c r="CK449" s="334"/>
      <c r="CL449" s="334"/>
      <c r="CM449" s="334"/>
      <c r="CN449" s="334"/>
      <c r="CO449" s="334"/>
      <c r="CP449" s="334"/>
      <c r="CQ449" s="334"/>
      <c r="CR449" s="334"/>
      <c r="CS449" s="334"/>
      <c r="CT449" s="334"/>
      <c r="CU449" s="334"/>
      <c r="CV449" s="334"/>
      <c r="CW449" s="334"/>
      <c r="CX449" s="334"/>
      <c r="CY449" s="334"/>
      <c r="CZ449" s="334"/>
      <c r="DA449" s="334"/>
      <c r="DB449" s="334"/>
      <c r="DC449" s="334"/>
      <c r="DD449" s="334"/>
      <c r="DE449" s="334"/>
      <c r="DF449" s="334"/>
      <c r="DG449" s="334"/>
      <c r="DH449" s="334"/>
      <c r="DI449" s="334"/>
      <c r="DJ449" s="334"/>
      <c r="DK449" s="334"/>
      <c r="DL449" s="334"/>
      <c r="DM449" s="334"/>
      <c r="DN449" s="334"/>
      <c r="DO449" s="334"/>
      <c r="DP449" s="334"/>
      <c r="DQ449" s="334"/>
      <c r="DR449" s="334"/>
      <c r="DS449" s="334"/>
      <c r="DT449" s="334"/>
      <c r="DU449" s="334"/>
      <c r="DV449" s="334"/>
      <c r="DW449" s="334"/>
      <c r="DX449" s="334"/>
      <c r="DY449" s="334"/>
      <c r="DZ449" s="334"/>
      <c r="EA449" s="334"/>
      <c r="EB449" s="334"/>
      <c r="EC449" s="334"/>
      <c r="ED449" s="334"/>
      <c r="EE449" s="334"/>
      <c r="EF449" s="334"/>
      <c r="EG449" s="334"/>
      <c r="EH449" s="334"/>
      <c r="EI449" s="334"/>
      <c r="EJ449" s="334"/>
      <c r="EK449" s="334"/>
      <c r="EL449" s="334"/>
      <c r="EM449" s="334"/>
      <c r="EN449" s="334"/>
      <c r="EO449" s="334"/>
      <c r="EP449" s="334"/>
      <c r="EQ449" s="334"/>
      <c r="ER449" s="334"/>
      <c r="ES449" s="334"/>
      <c r="ET449" s="334"/>
      <c r="EU449" s="334"/>
      <c r="EV449" s="334"/>
      <c r="EW449" s="334"/>
      <c r="EX449" s="334"/>
      <c r="EY449" s="334"/>
      <c r="EZ449" s="334"/>
      <c r="FA449" s="334"/>
      <c r="FB449" s="334"/>
      <c r="FC449" s="334"/>
      <c r="FD449" s="334"/>
      <c r="FE449" s="334"/>
      <c r="FF449" s="334"/>
      <c r="FG449" s="334"/>
      <c r="FH449" s="334"/>
      <c r="FI449" s="334"/>
      <c r="FJ449" s="334"/>
      <c r="FK449" s="334"/>
      <c r="FL449" s="334"/>
      <c r="FM449" s="334"/>
      <c r="FN449" s="334"/>
      <c r="FO449" s="334"/>
      <c r="FP449" s="334"/>
      <c r="FQ449" s="334"/>
      <c r="FR449" s="334"/>
      <c r="FS449" s="334"/>
      <c r="FT449" s="334"/>
      <c r="FU449" s="334"/>
      <c r="FV449" s="334"/>
      <c r="FW449" s="334"/>
      <c r="FX449" s="334"/>
      <c r="FY449" s="334"/>
      <c r="FZ449" s="334"/>
      <c r="GA449" s="334"/>
      <c r="GB449" s="334"/>
      <c r="GC449" s="334"/>
      <c r="GD449" s="334"/>
      <c r="GE449" s="334"/>
      <c r="GF449" s="334"/>
      <c r="GG449" s="334"/>
      <c r="GH449" s="334"/>
      <c r="GI449" s="334"/>
      <c r="GJ449" s="334"/>
      <c r="GK449" s="334"/>
      <c r="GL449" s="334"/>
      <c r="GM449" s="334"/>
      <c r="GN449" s="334"/>
      <c r="GO449" s="334"/>
      <c r="GP449" s="334"/>
      <c r="GQ449" s="334"/>
      <c r="GR449" s="334"/>
      <c r="GS449" s="334"/>
      <c r="GT449" s="334"/>
      <c r="GU449" s="334"/>
      <c r="GV449" s="334"/>
      <c r="GW449" s="334"/>
      <c r="GX449" s="334"/>
      <c r="GY449" s="334"/>
      <c r="GZ449" s="334"/>
      <c r="HA449" s="334"/>
      <c r="HB449" s="334"/>
      <c r="HC449" s="334"/>
      <c r="HD449" s="334"/>
      <c r="HE449" s="334"/>
      <c r="HF449" s="334"/>
      <c r="HG449" s="334"/>
      <c r="HH449" s="334"/>
      <c r="HI449" s="334"/>
      <c r="HJ449" s="334"/>
      <c r="HK449" s="334"/>
      <c r="HL449" s="334"/>
      <c r="HM449" s="334"/>
      <c r="HN449" s="334"/>
      <c r="HO449" s="334"/>
      <c r="HP449" s="334"/>
      <c r="HQ449" s="334"/>
      <c r="HR449" s="334"/>
      <c r="HS449" s="334"/>
      <c r="HT449" s="334"/>
      <c r="HU449" s="334"/>
      <c r="HV449" s="334"/>
      <c r="HW449" s="334"/>
      <c r="HX449" s="334"/>
      <c r="HY449" s="334"/>
      <c r="HZ449" s="334"/>
      <c r="IA449" s="334"/>
      <c r="IB449" s="334"/>
      <c r="IC449" s="334"/>
      <c r="ID449" s="334"/>
      <c r="IE449" s="334"/>
      <c r="IF449" s="334"/>
      <c r="IG449" s="334"/>
      <c r="IH449" s="334"/>
      <c r="II449" s="334"/>
      <c r="IJ449" s="334"/>
      <c r="IK449" s="334"/>
      <c r="IL449" s="334"/>
      <c r="IM449" s="334"/>
      <c r="IN449" s="334"/>
      <c r="IO449" s="334"/>
      <c r="IP449" s="334"/>
      <c r="IQ449" s="334"/>
      <c r="IR449" s="334"/>
      <c r="IS449" s="334"/>
      <c r="IT449" s="334"/>
    </row>
    <row r="450" spans="1:254" s="326" customFormat="1" ht="15" customHeight="1" x14ac:dyDescent="0.3">
      <c r="A450" s="334"/>
      <c r="B450" s="334"/>
      <c r="C450" s="324"/>
      <c r="D450" s="755"/>
      <c r="E450" s="753"/>
      <c r="F450" s="754"/>
      <c r="G450" s="655"/>
      <c r="H450" s="655"/>
      <c r="I450" s="927"/>
      <c r="J450" s="655"/>
      <c r="K450" s="655"/>
      <c r="L450" s="655"/>
      <c r="M450" s="655"/>
      <c r="N450" s="655"/>
      <c r="O450" s="655"/>
      <c r="P450" s="655"/>
      <c r="Q450" s="655"/>
      <c r="R450" s="758">
        <f>R446-R449</f>
        <v>-30726.87</v>
      </c>
      <c r="S450" s="860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331"/>
      <c r="AI450" s="331"/>
      <c r="AJ450" s="331"/>
      <c r="AK450" s="331"/>
      <c r="AL450" s="382"/>
      <c r="AM450" s="382"/>
      <c r="AN450" s="382"/>
      <c r="AO450" s="382"/>
      <c r="AP450" s="382"/>
      <c r="AQ450" s="382"/>
      <c r="AR450" s="382"/>
      <c r="AS450" s="382"/>
      <c r="AT450" s="382"/>
      <c r="AU450" s="382"/>
      <c r="AV450" s="383"/>
      <c r="AW450" s="383"/>
      <c r="AX450" s="383"/>
      <c r="AY450" s="383"/>
      <c r="AZ450" s="383"/>
      <c r="BA450" s="383"/>
      <c r="BB450" s="383"/>
      <c r="BC450" s="383"/>
      <c r="BD450" s="383"/>
      <c r="BE450" s="383"/>
      <c r="BF450" s="383"/>
      <c r="BG450" s="334"/>
      <c r="BH450" s="334"/>
      <c r="BI450" s="334"/>
      <c r="BJ450" s="334"/>
      <c r="BK450" s="334"/>
      <c r="BL450" s="334"/>
      <c r="BM450" s="334"/>
      <c r="BN450" s="334"/>
      <c r="BO450" s="334"/>
      <c r="BP450" s="334"/>
      <c r="BQ450" s="334"/>
      <c r="BR450" s="334"/>
      <c r="BS450" s="334"/>
      <c r="BT450" s="334"/>
      <c r="BU450" s="334"/>
      <c r="BV450" s="334"/>
      <c r="BW450" s="334"/>
      <c r="BX450" s="334"/>
      <c r="BY450" s="334"/>
      <c r="BZ450" s="334"/>
      <c r="CA450" s="334"/>
      <c r="CB450" s="334"/>
      <c r="CC450" s="334"/>
      <c r="CD450" s="334"/>
      <c r="CE450" s="334"/>
      <c r="CF450" s="334"/>
      <c r="CG450" s="334"/>
      <c r="CH450" s="334"/>
      <c r="CI450" s="334"/>
      <c r="CJ450" s="334"/>
      <c r="CK450" s="334"/>
      <c r="CL450" s="334"/>
      <c r="CM450" s="334"/>
      <c r="CN450" s="334"/>
      <c r="CO450" s="334"/>
      <c r="CP450" s="334"/>
      <c r="CQ450" s="334"/>
      <c r="CR450" s="334"/>
      <c r="CS450" s="334"/>
      <c r="CT450" s="334"/>
      <c r="CU450" s="334"/>
      <c r="CV450" s="334"/>
      <c r="CW450" s="334"/>
      <c r="CX450" s="334"/>
      <c r="CY450" s="334"/>
      <c r="CZ450" s="334"/>
      <c r="DA450" s="334"/>
      <c r="DB450" s="334"/>
      <c r="DC450" s="334"/>
      <c r="DD450" s="334"/>
      <c r="DE450" s="334"/>
      <c r="DF450" s="334"/>
      <c r="DG450" s="334"/>
      <c r="DH450" s="334"/>
      <c r="DI450" s="334"/>
      <c r="DJ450" s="334"/>
      <c r="DK450" s="334"/>
      <c r="DL450" s="334"/>
      <c r="DM450" s="334"/>
      <c r="DN450" s="334"/>
      <c r="DO450" s="334"/>
      <c r="DP450" s="334"/>
      <c r="DQ450" s="334"/>
      <c r="DR450" s="334"/>
      <c r="DS450" s="334"/>
      <c r="DT450" s="334"/>
      <c r="DU450" s="334"/>
      <c r="DV450" s="334"/>
      <c r="DW450" s="334"/>
      <c r="DX450" s="334"/>
      <c r="DY450" s="334"/>
      <c r="DZ450" s="334"/>
      <c r="EA450" s="334"/>
      <c r="EB450" s="334"/>
      <c r="EC450" s="334"/>
      <c r="ED450" s="334"/>
      <c r="EE450" s="334"/>
      <c r="EF450" s="334"/>
      <c r="EG450" s="334"/>
      <c r="EH450" s="334"/>
      <c r="EI450" s="334"/>
      <c r="EJ450" s="334"/>
      <c r="EK450" s="334"/>
      <c r="EL450" s="334"/>
      <c r="EM450" s="334"/>
      <c r="EN450" s="334"/>
      <c r="EO450" s="334"/>
      <c r="EP450" s="334"/>
      <c r="EQ450" s="334"/>
      <c r="ER450" s="334"/>
      <c r="ES450" s="334"/>
      <c r="ET450" s="334"/>
      <c r="EU450" s="334"/>
      <c r="EV450" s="334"/>
      <c r="EW450" s="334"/>
      <c r="EX450" s="334"/>
      <c r="EY450" s="334"/>
      <c r="EZ450" s="334"/>
      <c r="FA450" s="334"/>
      <c r="FB450" s="334"/>
      <c r="FC450" s="334"/>
      <c r="FD450" s="334"/>
      <c r="FE450" s="334"/>
      <c r="FF450" s="334"/>
      <c r="FG450" s="334"/>
      <c r="FH450" s="334"/>
      <c r="FI450" s="334"/>
      <c r="FJ450" s="334"/>
      <c r="FK450" s="334"/>
      <c r="FL450" s="334"/>
      <c r="FM450" s="334"/>
      <c r="FN450" s="334"/>
      <c r="FO450" s="334"/>
      <c r="FP450" s="334"/>
      <c r="FQ450" s="334"/>
      <c r="FR450" s="334"/>
      <c r="FS450" s="334"/>
      <c r="FT450" s="334"/>
      <c r="FU450" s="334"/>
      <c r="FV450" s="334"/>
      <c r="FW450" s="334"/>
      <c r="FX450" s="334"/>
      <c r="FY450" s="334"/>
      <c r="FZ450" s="334"/>
      <c r="GA450" s="334"/>
      <c r="GB450" s="334"/>
      <c r="GC450" s="334"/>
      <c r="GD450" s="334"/>
      <c r="GE450" s="334"/>
      <c r="GF450" s="334"/>
      <c r="GG450" s="334"/>
      <c r="GH450" s="334"/>
      <c r="GI450" s="334"/>
      <c r="GJ450" s="334"/>
      <c r="GK450" s="334"/>
      <c r="GL450" s="334"/>
      <c r="GM450" s="334"/>
      <c r="GN450" s="334"/>
      <c r="GO450" s="334"/>
      <c r="GP450" s="334"/>
      <c r="GQ450" s="334"/>
      <c r="GR450" s="334"/>
      <c r="GS450" s="334"/>
      <c r="GT450" s="334"/>
      <c r="GU450" s="334"/>
      <c r="GV450" s="334"/>
      <c r="GW450" s="334"/>
      <c r="GX450" s="334"/>
      <c r="GY450" s="334"/>
      <c r="GZ450" s="334"/>
      <c r="HA450" s="334"/>
      <c r="HB450" s="334"/>
      <c r="HC450" s="334"/>
      <c r="HD450" s="334"/>
      <c r="HE450" s="334"/>
      <c r="HF450" s="334"/>
      <c r="HG450" s="334"/>
      <c r="HH450" s="334"/>
      <c r="HI450" s="334"/>
      <c r="HJ450" s="334"/>
      <c r="HK450" s="334"/>
      <c r="HL450" s="334"/>
      <c r="HM450" s="334"/>
      <c r="HN450" s="334"/>
      <c r="HO450" s="334"/>
      <c r="HP450" s="334"/>
      <c r="HQ450" s="334"/>
      <c r="HR450" s="334"/>
      <c r="HS450" s="334"/>
      <c r="HT450" s="334"/>
      <c r="HU450" s="334"/>
      <c r="HV450" s="334"/>
      <c r="HW450" s="334"/>
      <c r="HX450" s="334"/>
      <c r="HY450" s="334"/>
      <c r="HZ450" s="334"/>
      <c r="IA450" s="334"/>
      <c r="IB450" s="334"/>
      <c r="IC450" s="334"/>
      <c r="ID450" s="334"/>
      <c r="IE450" s="334"/>
      <c r="IF450" s="334"/>
      <c r="IG450" s="334"/>
      <c r="IH450" s="334"/>
      <c r="II450" s="334"/>
      <c r="IJ450" s="334"/>
      <c r="IK450" s="334"/>
      <c r="IL450" s="334"/>
      <c r="IM450" s="334"/>
      <c r="IN450" s="334"/>
      <c r="IO450" s="334"/>
      <c r="IP450" s="334"/>
      <c r="IQ450" s="334"/>
      <c r="IR450" s="334"/>
      <c r="IS450" s="334"/>
      <c r="IT450" s="334"/>
    </row>
    <row r="451" spans="1:254" s="326" customFormat="1" ht="15" customHeight="1" x14ac:dyDescent="0.3">
      <c r="A451" s="334"/>
      <c r="B451" s="334"/>
      <c r="C451" s="324"/>
      <c r="D451" s="656"/>
      <c r="E451" s="655"/>
      <c r="F451" s="335"/>
      <c r="G451" s="334"/>
      <c r="H451" s="655"/>
      <c r="I451" s="927"/>
      <c r="J451" s="655"/>
      <c r="K451" s="655"/>
      <c r="L451" s="655"/>
      <c r="M451" s="655"/>
      <c r="N451" s="382"/>
      <c r="O451" s="382"/>
      <c r="P451" s="655"/>
      <c r="Q451" s="655"/>
      <c r="R451" s="382"/>
      <c r="S451" s="860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331"/>
      <c r="AI451" s="331"/>
      <c r="AJ451" s="331"/>
      <c r="AK451" s="331"/>
      <c r="AL451" s="382"/>
      <c r="AM451" s="382"/>
      <c r="AN451" s="382"/>
      <c r="AO451" s="382"/>
      <c r="AP451" s="382"/>
      <c r="AQ451" s="382"/>
      <c r="AR451" s="382"/>
      <c r="AS451" s="382"/>
      <c r="AT451" s="382"/>
      <c r="AU451" s="382"/>
      <c r="AV451" s="383"/>
      <c r="AW451" s="383"/>
      <c r="AX451" s="383"/>
      <c r="AY451" s="383"/>
      <c r="AZ451" s="383"/>
      <c r="BA451" s="383"/>
      <c r="BB451" s="383"/>
      <c r="BC451" s="383"/>
      <c r="BD451" s="383"/>
      <c r="BE451" s="383"/>
      <c r="BF451" s="383"/>
      <c r="BG451" s="334"/>
      <c r="BH451" s="334"/>
      <c r="BI451" s="334"/>
      <c r="BJ451" s="334"/>
      <c r="BK451" s="334"/>
      <c r="BL451" s="334"/>
      <c r="BM451" s="334"/>
      <c r="BN451" s="334"/>
      <c r="BO451" s="334"/>
      <c r="BP451" s="334"/>
      <c r="BQ451" s="334"/>
      <c r="BR451" s="334"/>
      <c r="BS451" s="334"/>
      <c r="BT451" s="334"/>
      <c r="BU451" s="334"/>
      <c r="BV451" s="334"/>
      <c r="BW451" s="334"/>
      <c r="BX451" s="334"/>
      <c r="BY451" s="334"/>
      <c r="BZ451" s="334"/>
      <c r="CA451" s="334"/>
      <c r="CB451" s="334"/>
      <c r="CC451" s="334"/>
      <c r="CD451" s="334"/>
      <c r="CE451" s="334"/>
      <c r="CF451" s="334"/>
      <c r="CG451" s="334"/>
      <c r="CH451" s="334"/>
      <c r="CI451" s="334"/>
      <c r="CJ451" s="334"/>
      <c r="CK451" s="334"/>
      <c r="CL451" s="334"/>
      <c r="CM451" s="334"/>
      <c r="CN451" s="334"/>
      <c r="CO451" s="334"/>
      <c r="CP451" s="334"/>
      <c r="CQ451" s="334"/>
      <c r="CR451" s="334"/>
      <c r="CS451" s="334"/>
      <c r="CT451" s="334"/>
      <c r="CU451" s="334"/>
      <c r="CV451" s="334"/>
      <c r="CW451" s="334"/>
      <c r="CX451" s="334"/>
      <c r="CY451" s="334"/>
      <c r="CZ451" s="334"/>
      <c r="DA451" s="334"/>
      <c r="DB451" s="334"/>
      <c r="DC451" s="334"/>
      <c r="DD451" s="334"/>
      <c r="DE451" s="334"/>
      <c r="DF451" s="334"/>
      <c r="DG451" s="334"/>
      <c r="DH451" s="334"/>
      <c r="DI451" s="334"/>
      <c r="DJ451" s="334"/>
      <c r="DK451" s="334"/>
      <c r="DL451" s="334"/>
      <c r="DM451" s="334"/>
      <c r="DN451" s="334"/>
      <c r="DO451" s="334"/>
      <c r="DP451" s="334"/>
      <c r="DQ451" s="334"/>
      <c r="DR451" s="334"/>
      <c r="DS451" s="334"/>
      <c r="DT451" s="334"/>
      <c r="DU451" s="334"/>
      <c r="DV451" s="334"/>
      <c r="DW451" s="334"/>
      <c r="DX451" s="334"/>
      <c r="DY451" s="334"/>
      <c r="DZ451" s="334"/>
      <c r="EA451" s="334"/>
      <c r="EB451" s="334"/>
      <c r="EC451" s="334"/>
      <c r="ED451" s="334"/>
      <c r="EE451" s="334"/>
      <c r="EF451" s="334"/>
      <c r="EG451" s="334"/>
      <c r="EH451" s="334"/>
      <c r="EI451" s="334"/>
      <c r="EJ451" s="334"/>
      <c r="EK451" s="334"/>
      <c r="EL451" s="334"/>
      <c r="EM451" s="334"/>
      <c r="EN451" s="334"/>
      <c r="EO451" s="334"/>
      <c r="EP451" s="334"/>
      <c r="EQ451" s="334"/>
      <c r="ER451" s="334"/>
      <c r="ES451" s="334"/>
      <c r="ET451" s="334"/>
      <c r="EU451" s="334"/>
      <c r="EV451" s="334"/>
      <c r="EW451" s="334"/>
      <c r="EX451" s="334"/>
      <c r="EY451" s="334"/>
      <c r="EZ451" s="334"/>
      <c r="FA451" s="334"/>
      <c r="FB451" s="334"/>
      <c r="FC451" s="334"/>
      <c r="FD451" s="334"/>
      <c r="FE451" s="334"/>
      <c r="FF451" s="334"/>
      <c r="FG451" s="334"/>
      <c r="FH451" s="334"/>
      <c r="FI451" s="334"/>
      <c r="FJ451" s="334"/>
      <c r="FK451" s="334"/>
      <c r="FL451" s="334"/>
      <c r="FM451" s="334"/>
      <c r="FN451" s="334"/>
      <c r="FO451" s="334"/>
      <c r="FP451" s="334"/>
      <c r="FQ451" s="334"/>
      <c r="FR451" s="334"/>
      <c r="FS451" s="334"/>
      <c r="FT451" s="334"/>
      <c r="FU451" s="334"/>
      <c r="FV451" s="334"/>
      <c r="FW451" s="334"/>
      <c r="FX451" s="334"/>
      <c r="FY451" s="334"/>
      <c r="FZ451" s="334"/>
      <c r="GA451" s="334"/>
      <c r="GB451" s="334"/>
      <c r="GC451" s="334"/>
      <c r="GD451" s="334"/>
      <c r="GE451" s="334"/>
      <c r="GF451" s="334"/>
      <c r="GG451" s="334"/>
      <c r="GH451" s="334"/>
      <c r="GI451" s="334"/>
      <c r="GJ451" s="334"/>
      <c r="GK451" s="334"/>
      <c r="GL451" s="334"/>
      <c r="GM451" s="334"/>
      <c r="GN451" s="334"/>
      <c r="GO451" s="334"/>
      <c r="GP451" s="334"/>
      <c r="GQ451" s="334"/>
      <c r="GR451" s="334"/>
      <c r="GS451" s="334"/>
      <c r="GT451" s="334"/>
      <c r="GU451" s="334"/>
      <c r="GV451" s="334"/>
      <c r="GW451" s="334"/>
      <c r="GX451" s="334"/>
      <c r="GY451" s="334"/>
      <c r="GZ451" s="334"/>
      <c r="HA451" s="334"/>
      <c r="HB451" s="334"/>
      <c r="HC451" s="334"/>
      <c r="HD451" s="334"/>
      <c r="HE451" s="334"/>
      <c r="HF451" s="334"/>
      <c r="HG451" s="334"/>
      <c r="HH451" s="334"/>
      <c r="HI451" s="334"/>
      <c r="HJ451" s="334"/>
      <c r="HK451" s="334"/>
      <c r="HL451" s="334"/>
      <c r="HM451" s="334"/>
      <c r="HN451" s="334"/>
      <c r="HO451" s="334"/>
      <c r="HP451" s="334"/>
      <c r="HQ451" s="334"/>
      <c r="HR451" s="334"/>
      <c r="HS451" s="334"/>
      <c r="HT451" s="334"/>
      <c r="HU451" s="334"/>
      <c r="HV451" s="334"/>
      <c r="HW451" s="334"/>
      <c r="HX451" s="334"/>
      <c r="HY451" s="334"/>
      <c r="HZ451" s="334"/>
      <c r="IA451" s="334"/>
      <c r="IB451" s="334"/>
      <c r="IC451" s="334"/>
      <c r="ID451" s="334"/>
      <c r="IE451" s="334"/>
      <c r="IF451" s="334"/>
      <c r="IG451" s="334"/>
      <c r="IH451" s="334"/>
      <c r="II451" s="334"/>
      <c r="IJ451" s="334"/>
      <c r="IK451" s="334"/>
      <c r="IL451" s="334"/>
      <c r="IM451" s="334"/>
      <c r="IN451" s="334"/>
      <c r="IO451" s="334"/>
      <c r="IP451" s="334"/>
      <c r="IQ451" s="334"/>
      <c r="IR451" s="334"/>
      <c r="IS451" s="334"/>
      <c r="IT451" s="334"/>
    </row>
    <row r="452" spans="1:254" s="326" customFormat="1" ht="15" customHeight="1" x14ac:dyDescent="0.3">
      <c r="A452" s="334"/>
      <c r="B452" s="334"/>
      <c r="C452" s="324"/>
      <c r="D452" s="656"/>
      <c r="E452" s="655"/>
      <c r="F452" s="335"/>
      <c r="G452" s="334"/>
      <c r="H452" s="655"/>
      <c r="I452" s="927"/>
      <c r="J452" s="655"/>
      <c r="K452" s="655"/>
      <c r="L452" s="655"/>
      <c r="M452" s="655"/>
      <c r="N452" s="382"/>
      <c r="O452" s="382"/>
      <c r="P452" s="655"/>
      <c r="Q452" s="655"/>
      <c r="R452" s="382"/>
      <c r="S452" s="860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331"/>
      <c r="AI452" s="331"/>
      <c r="AJ452" s="331"/>
      <c r="AK452" s="331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3"/>
      <c r="AW452" s="383"/>
      <c r="AX452" s="383"/>
      <c r="AY452" s="383"/>
      <c r="AZ452" s="383"/>
      <c r="BA452" s="383"/>
      <c r="BB452" s="383"/>
      <c r="BC452" s="383"/>
      <c r="BD452" s="383"/>
      <c r="BE452" s="383"/>
      <c r="BF452" s="383"/>
      <c r="BG452" s="334"/>
      <c r="BH452" s="334"/>
      <c r="BI452" s="334"/>
      <c r="BJ452" s="334"/>
      <c r="BK452" s="334"/>
      <c r="BL452" s="334"/>
      <c r="BM452" s="334"/>
      <c r="BN452" s="334"/>
      <c r="BO452" s="334"/>
      <c r="BP452" s="334"/>
      <c r="BQ452" s="334"/>
      <c r="BR452" s="334"/>
      <c r="BS452" s="334"/>
      <c r="BT452" s="334"/>
      <c r="BU452" s="334"/>
      <c r="BV452" s="334"/>
      <c r="BW452" s="334"/>
      <c r="BX452" s="334"/>
      <c r="BY452" s="334"/>
      <c r="BZ452" s="334"/>
      <c r="CA452" s="334"/>
      <c r="CB452" s="334"/>
      <c r="CC452" s="334"/>
      <c r="CD452" s="334"/>
      <c r="CE452" s="334"/>
      <c r="CF452" s="334"/>
      <c r="CG452" s="334"/>
      <c r="CH452" s="334"/>
      <c r="CI452" s="334"/>
      <c r="CJ452" s="334"/>
      <c r="CK452" s="334"/>
      <c r="CL452" s="334"/>
      <c r="CM452" s="334"/>
      <c r="CN452" s="334"/>
      <c r="CO452" s="334"/>
      <c r="CP452" s="334"/>
      <c r="CQ452" s="334"/>
      <c r="CR452" s="334"/>
      <c r="CS452" s="334"/>
      <c r="CT452" s="334"/>
      <c r="CU452" s="334"/>
      <c r="CV452" s="334"/>
      <c r="CW452" s="334"/>
      <c r="CX452" s="334"/>
      <c r="CY452" s="334"/>
      <c r="CZ452" s="334"/>
      <c r="DA452" s="334"/>
      <c r="DB452" s="334"/>
      <c r="DC452" s="334"/>
      <c r="DD452" s="334"/>
      <c r="DE452" s="334"/>
      <c r="DF452" s="334"/>
      <c r="DG452" s="334"/>
      <c r="DH452" s="334"/>
      <c r="DI452" s="334"/>
      <c r="DJ452" s="334"/>
      <c r="DK452" s="334"/>
      <c r="DL452" s="334"/>
      <c r="DM452" s="334"/>
      <c r="DN452" s="334"/>
      <c r="DO452" s="334"/>
      <c r="DP452" s="334"/>
      <c r="DQ452" s="334"/>
      <c r="DR452" s="334"/>
      <c r="DS452" s="334"/>
      <c r="DT452" s="334"/>
      <c r="DU452" s="334"/>
      <c r="DV452" s="334"/>
      <c r="DW452" s="334"/>
      <c r="DX452" s="334"/>
      <c r="DY452" s="334"/>
      <c r="DZ452" s="334"/>
      <c r="EA452" s="334"/>
      <c r="EB452" s="334"/>
      <c r="EC452" s="334"/>
      <c r="ED452" s="334"/>
      <c r="EE452" s="334"/>
      <c r="EF452" s="334"/>
      <c r="EG452" s="334"/>
      <c r="EH452" s="334"/>
      <c r="EI452" s="334"/>
      <c r="EJ452" s="334"/>
      <c r="EK452" s="334"/>
      <c r="EL452" s="334"/>
      <c r="EM452" s="334"/>
      <c r="EN452" s="334"/>
      <c r="EO452" s="334"/>
      <c r="EP452" s="334"/>
      <c r="EQ452" s="334"/>
      <c r="ER452" s="334"/>
      <c r="ES452" s="334"/>
      <c r="ET452" s="334"/>
      <c r="EU452" s="334"/>
      <c r="EV452" s="334"/>
      <c r="EW452" s="334"/>
      <c r="EX452" s="334"/>
      <c r="EY452" s="334"/>
      <c r="EZ452" s="334"/>
      <c r="FA452" s="334"/>
      <c r="FB452" s="334"/>
      <c r="FC452" s="334"/>
      <c r="FD452" s="334"/>
      <c r="FE452" s="334"/>
      <c r="FF452" s="334"/>
      <c r="FG452" s="334"/>
      <c r="FH452" s="334"/>
      <c r="FI452" s="334"/>
      <c r="FJ452" s="334"/>
      <c r="FK452" s="334"/>
      <c r="FL452" s="334"/>
      <c r="FM452" s="334"/>
      <c r="FN452" s="334"/>
      <c r="FO452" s="334"/>
      <c r="FP452" s="334"/>
      <c r="FQ452" s="334"/>
      <c r="FR452" s="334"/>
      <c r="FS452" s="334"/>
      <c r="FT452" s="334"/>
      <c r="FU452" s="334"/>
      <c r="FV452" s="334"/>
      <c r="FW452" s="334"/>
      <c r="FX452" s="334"/>
      <c r="FY452" s="334"/>
      <c r="FZ452" s="334"/>
      <c r="GA452" s="334"/>
      <c r="GB452" s="334"/>
      <c r="GC452" s="334"/>
      <c r="GD452" s="334"/>
      <c r="GE452" s="334"/>
      <c r="GF452" s="334"/>
      <c r="GG452" s="334"/>
      <c r="GH452" s="334"/>
      <c r="GI452" s="334"/>
      <c r="GJ452" s="334"/>
      <c r="GK452" s="334"/>
      <c r="GL452" s="334"/>
      <c r="GM452" s="334"/>
      <c r="GN452" s="334"/>
      <c r="GO452" s="334"/>
      <c r="GP452" s="334"/>
      <c r="GQ452" s="334"/>
      <c r="GR452" s="334"/>
      <c r="GS452" s="334"/>
      <c r="GT452" s="334"/>
      <c r="GU452" s="334"/>
      <c r="GV452" s="334"/>
      <c r="GW452" s="334"/>
      <c r="GX452" s="334"/>
      <c r="GY452" s="334"/>
      <c r="GZ452" s="334"/>
      <c r="HA452" s="334"/>
      <c r="HB452" s="334"/>
      <c r="HC452" s="334"/>
      <c r="HD452" s="334"/>
      <c r="HE452" s="334"/>
      <c r="HF452" s="334"/>
      <c r="HG452" s="334"/>
      <c r="HH452" s="334"/>
      <c r="HI452" s="334"/>
      <c r="HJ452" s="334"/>
      <c r="HK452" s="334"/>
      <c r="HL452" s="334"/>
      <c r="HM452" s="334"/>
      <c r="HN452" s="334"/>
      <c r="HO452" s="334"/>
      <c r="HP452" s="334"/>
      <c r="HQ452" s="334"/>
      <c r="HR452" s="334"/>
      <c r="HS452" s="334"/>
      <c r="HT452" s="334"/>
      <c r="HU452" s="334"/>
      <c r="HV452" s="334"/>
      <c r="HW452" s="334"/>
      <c r="HX452" s="334"/>
      <c r="HY452" s="334"/>
      <c r="HZ452" s="334"/>
      <c r="IA452" s="334"/>
      <c r="IB452" s="334"/>
      <c r="IC452" s="334"/>
      <c r="ID452" s="334"/>
      <c r="IE452" s="334"/>
      <c r="IF452" s="334"/>
      <c r="IG452" s="334"/>
      <c r="IH452" s="334"/>
      <c r="II452" s="334"/>
      <c r="IJ452" s="334"/>
      <c r="IK452" s="334"/>
      <c r="IL452" s="334"/>
      <c r="IM452" s="334"/>
      <c r="IN452" s="334"/>
      <c r="IO452" s="334"/>
      <c r="IP452" s="334"/>
      <c r="IQ452" s="334"/>
      <c r="IR452" s="334"/>
      <c r="IS452" s="334"/>
      <c r="IT452" s="334"/>
    </row>
    <row r="453" spans="1:254" s="326" customFormat="1" ht="15" customHeight="1" x14ac:dyDescent="0.3">
      <c r="A453" s="334"/>
      <c r="B453" s="334"/>
      <c r="C453" s="324"/>
      <c r="D453" s="383"/>
      <c r="E453" s="334"/>
      <c r="F453" s="539"/>
      <c r="G453" s="334"/>
      <c r="H453" s="655"/>
      <c r="I453" s="927"/>
      <c r="J453" s="655"/>
      <c r="K453" s="655"/>
      <c r="L453" s="655"/>
      <c r="M453" s="655"/>
      <c r="N453" s="382"/>
      <c r="O453" s="382"/>
      <c r="P453" s="334"/>
      <c r="Q453" s="334"/>
      <c r="R453" s="382"/>
      <c r="S453" s="860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331"/>
      <c r="AI453" s="331"/>
      <c r="AJ453" s="331"/>
      <c r="AK453" s="331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3"/>
      <c r="AW453" s="383"/>
      <c r="AX453" s="383"/>
      <c r="AY453" s="383"/>
      <c r="AZ453" s="383"/>
      <c r="BA453" s="383"/>
      <c r="BB453" s="383"/>
      <c r="BC453" s="383"/>
      <c r="BD453" s="383"/>
      <c r="BE453" s="383"/>
      <c r="BF453" s="383"/>
      <c r="BG453" s="334"/>
      <c r="BH453" s="334"/>
      <c r="BI453" s="334"/>
      <c r="BJ453" s="334"/>
      <c r="BK453" s="334"/>
      <c r="BL453" s="334"/>
      <c r="BM453" s="334"/>
      <c r="BN453" s="334"/>
      <c r="BO453" s="334"/>
      <c r="BP453" s="334"/>
      <c r="BQ453" s="334"/>
      <c r="BR453" s="334"/>
      <c r="BS453" s="334"/>
      <c r="BT453" s="334"/>
      <c r="BU453" s="334"/>
      <c r="BV453" s="334"/>
      <c r="BW453" s="334"/>
      <c r="BX453" s="334"/>
      <c r="BY453" s="334"/>
      <c r="BZ453" s="334"/>
      <c r="CA453" s="334"/>
      <c r="CB453" s="334"/>
      <c r="CC453" s="334"/>
      <c r="CD453" s="334"/>
      <c r="CE453" s="334"/>
      <c r="CF453" s="334"/>
      <c r="CG453" s="334"/>
      <c r="CH453" s="334"/>
      <c r="CI453" s="334"/>
      <c r="CJ453" s="334"/>
      <c r="CK453" s="334"/>
      <c r="CL453" s="334"/>
      <c r="CM453" s="334"/>
      <c r="CN453" s="334"/>
      <c r="CO453" s="334"/>
      <c r="CP453" s="334"/>
      <c r="CQ453" s="334"/>
      <c r="CR453" s="334"/>
      <c r="CS453" s="334"/>
      <c r="CT453" s="334"/>
      <c r="CU453" s="334"/>
      <c r="CV453" s="334"/>
      <c r="CW453" s="334"/>
      <c r="CX453" s="334"/>
      <c r="CY453" s="334"/>
      <c r="CZ453" s="334"/>
      <c r="DA453" s="334"/>
      <c r="DB453" s="334"/>
      <c r="DC453" s="334"/>
      <c r="DD453" s="334"/>
      <c r="DE453" s="334"/>
      <c r="DF453" s="334"/>
      <c r="DG453" s="334"/>
      <c r="DH453" s="334"/>
      <c r="DI453" s="334"/>
      <c r="DJ453" s="334"/>
      <c r="DK453" s="334"/>
      <c r="DL453" s="334"/>
      <c r="DM453" s="334"/>
      <c r="DN453" s="334"/>
      <c r="DO453" s="334"/>
      <c r="DP453" s="334"/>
      <c r="DQ453" s="334"/>
      <c r="DR453" s="334"/>
      <c r="DS453" s="334"/>
      <c r="DT453" s="334"/>
      <c r="DU453" s="334"/>
      <c r="DV453" s="334"/>
      <c r="DW453" s="334"/>
      <c r="DX453" s="334"/>
      <c r="DY453" s="334"/>
      <c r="DZ453" s="334"/>
      <c r="EA453" s="334"/>
      <c r="EB453" s="334"/>
      <c r="EC453" s="334"/>
      <c r="ED453" s="334"/>
      <c r="EE453" s="334"/>
      <c r="EF453" s="334"/>
      <c r="EG453" s="334"/>
      <c r="EH453" s="334"/>
      <c r="EI453" s="334"/>
      <c r="EJ453" s="334"/>
      <c r="EK453" s="334"/>
      <c r="EL453" s="334"/>
      <c r="EM453" s="334"/>
      <c r="EN453" s="334"/>
      <c r="EO453" s="334"/>
      <c r="EP453" s="334"/>
      <c r="EQ453" s="334"/>
      <c r="ER453" s="334"/>
      <c r="ES453" s="334"/>
      <c r="ET453" s="334"/>
      <c r="EU453" s="334"/>
      <c r="EV453" s="334"/>
      <c r="EW453" s="334"/>
      <c r="EX453" s="334"/>
      <c r="EY453" s="334"/>
      <c r="EZ453" s="334"/>
      <c r="FA453" s="334"/>
      <c r="FB453" s="334"/>
      <c r="FC453" s="334"/>
      <c r="FD453" s="334"/>
      <c r="FE453" s="334"/>
      <c r="FF453" s="334"/>
      <c r="FG453" s="334"/>
      <c r="FH453" s="334"/>
      <c r="FI453" s="334"/>
      <c r="FJ453" s="334"/>
      <c r="FK453" s="334"/>
      <c r="FL453" s="334"/>
      <c r="FM453" s="334"/>
      <c r="FN453" s="334"/>
      <c r="FO453" s="334"/>
      <c r="FP453" s="334"/>
      <c r="FQ453" s="334"/>
      <c r="FR453" s="334"/>
      <c r="FS453" s="334"/>
      <c r="FT453" s="334"/>
      <c r="FU453" s="334"/>
      <c r="FV453" s="334"/>
      <c r="FW453" s="334"/>
      <c r="FX453" s="334"/>
      <c r="FY453" s="334"/>
      <c r="FZ453" s="334"/>
      <c r="GA453" s="334"/>
      <c r="GB453" s="334"/>
      <c r="GC453" s="334"/>
      <c r="GD453" s="334"/>
      <c r="GE453" s="334"/>
      <c r="GF453" s="334"/>
      <c r="GG453" s="334"/>
      <c r="GH453" s="334"/>
      <c r="GI453" s="334"/>
      <c r="GJ453" s="334"/>
      <c r="GK453" s="334"/>
      <c r="GL453" s="334"/>
      <c r="GM453" s="334"/>
      <c r="GN453" s="334"/>
      <c r="GO453" s="334"/>
      <c r="GP453" s="334"/>
      <c r="GQ453" s="334"/>
      <c r="GR453" s="334"/>
      <c r="GS453" s="334"/>
      <c r="GT453" s="334"/>
      <c r="GU453" s="334"/>
      <c r="GV453" s="334"/>
      <c r="GW453" s="334"/>
      <c r="GX453" s="334"/>
      <c r="GY453" s="334"/>
      <c r="GZ453" s="334"/>
      <c r="HA453" s="334"/>
      <c r="HB453" s="334"/>
      <c r="HC453" s="334"/>
      <c r="HD453" s="334"/>
      <c r="HE453" s="334"/>
      <c r="HF453" s="334"/>
      <c r="HG453" s="334"/>
      <c r="HH453" s="334"/>
      <c r="HI453" s="334"/>
      <c r="HJ453" s="334"/>
      <c r="HK453" s="334"/>
      <c r="HL453" s="334"/>
      <c r="HM453" s="334"/>
      <c r="HN453" s="334"/>
      <c r="HO453" s="334"/>
      <c r="HP453" s="334"/>
      <c r="HQ453" s="334"/>
      <c r="HR453" s="334"/>
      <c r="HS453" s="334"/>
      <c r="HT453" s="334"/>
      <c r="HU453" s="334"/>
      <c r="HV453" s="334"/>
      <c r="HW453" s="334"/>
      <c r="HX453" s="334"/>
      <c r="HY453" s="334"/>
      <c r="HZ453" s="334"/>
      <c r="IA453" s="334"/>
      <c r="IB453" s="334"/>
      <c r="IC453" s="334"/>
      <c r="ID453" s="334"/>
      <c r="IE453" s="334"/>
      <c r="IF453" s="334"/>
      <c r="IG453" s="334"/>
      <c r="IH453" s="334"/>
      <c r="II453" s="334"/>
      <c r="IJ453" s="334"/>
      <c r="IK453" s="334"/>
      <c r="IL453" s="334"/>
      <c r="IM453" s="334"/>
      <c r="IN453" s="334"/>
      <c r="IO453" s="334"/>
      <c r="IP453" s="334"/>
      <c r="IQ453" s="334"/>
      <c r="IR453" s="334"/>
      <c r="IS453" s="334"/>
      <c r="IT453" s="334"/>
    </row>
    <row r="454" spans="1:254" s="326" customFormat="1" ht="15" customHeight="1" x14ac:dyDescent="0.3">
      <c r="A454" s="334"/>
      <c r="B454" s="334"/>
      <c r="C454" s="324"/>
      <c r="D454" s="383"/>
      <c r="E454" s="334"/>
      <c r="F454" s="539"/>
      <c r="G454" s="334"/>
      <c r="H454" s="382"/>
      <c r="I454" s="382"/>
      <c r="J454" s="382"/>
      <c r="K454" s="382"/>
      <c r="L454" s="382"/>
      <c r="M454" s="382"/>
      <c r="N454" s="382"/>
      <c r="O454" s="382"/>
      <c r="P454" s="334"/>
      <c r="Q454" s="334"/>
      <c r="R454" s="334"/>
      <c r="S454" s="860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331"/>
      <c r="AI454" s="331"/>
      <c r="AJ454" s="331"/>
      <c r="AK454" s="331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3"/>
      <c r="AW454" s="383"/>
      <c r="AX454" s="383"/>
      <c r="AY454" s="383"/>
      <c r="AZ454" s="383"/>
      <c r="BA454" s="383"/>
      <c r="BB454" s="383"/>
      <c r="BC454" s="383"/>
      <c r="BD454" s="383"/>
      <c r="BE454" s="383"/>
      <c r="BF454" s="383"/>
      <c r="BG454" s="334"/>
      <c r="BH454" s="334"/>
      <c r="BI454" s="334"/>
      <c r="BJ454" s="334"/>
      <c r="BK454" s="334"/>
      <c r="BL454" s="334"/>
      <c r="BM454" s="334"/>
      <c r="BN454" s="334"/>
      <c r="BO454" s="334"/>
      <c r="BP454" s="334"/>
      <c r="BQ454" s="334"/>
      <c r="BR454" s="334"/>
      <c r="BS454" s="334"/>
      <c r="BT454" s="334"/>
      <c r="BU454" s="334"/>
      <c r="BV454" s="334"/>
      <c r="BW454" s="334"/>
      <c r="BX454" s="334"/>
      <c r="BY454" s="334"/>
      <c r="BZ454" s="334"/>
      <c r="CA454" s="334"/>
      <c r="CB454" s="334"/>
      <c r="CC454" s="334"/>
      <c r="CD454" s="334"/>
      <c r="CE454" s="334"/>
      <c r="CF454" s="334"/>
      <c r="CG454" s="334"/>
      <c r="CH454" s="334"/>
      <c r="CI454" s="334"/>
      <c r="CJ454" s="334"/>
      <c r="CK454" s="334"/>
      <c r="CL454" s="334"/>
      <c r="CM454" s="334"/>
      <c r="CN454" s="334"/>
      <c r="CO454" s="334"/>
      <c r="CP454" s="334"/>
      <c r="CQ454" s="334"/>
      <c r="CR454" s="334"/>
      <c r="CS454" s="334"/>
      <c r="CT454" s="334"/>
      <c r="CU454" s="334"/>
      <c r="CV454" s="334"/>
      <c r="CW454" s="334"/>
      <c r="CX454" s="334"/>
      <c r="CY454" s="334"/>
      <c r="CZ454" s="334"/>
      <c r="DA454" s="334"/>
      <c r="DB454" s="334"/>
      <c r="DC454" s="334"/>
      <c r="DD454" s="334"/>
      <c r="DE454" s="334"/>
      <c r="DF454" s="334"/>
      <c r="DG454" s="334"/>
      <c r="DH454" s="334"/>
      <c r="DI454" s="334"/>
      <c r="DJ454" s="334"/>
      <c r="DK454" s="334"/>
      <c r="DL454" s="334"/>
      <c r="DM454" s="334"/>
      <c r="DN454" s="334"/>
      <c r="DO454" s="334"/>
      <c r="DP454" s="334"/>
      <c r="DQ454" s="334"/>
      <c r="DR454" s="334"/>
      <c r="DS454" s="334"/>
      <c r="DT454" s="334"/>
      <c r="DU454" s="334"/>
      <c r="DV454" s="334"/>
      <c r="DW454" s="334"/>
      <c r="DX454" s="334"/>
      <c r="DY454" s="334"/>
      <c r="DZ454" s="334"/>
      <c r="EA454" s="334"/>
      <c r="EB454" s="334"/>
      <c r="EC454" s="334"/>
      <c r="ED454" s="334"/>
      <c r="EE454" s="334"/>
      <c r="EF454" s="334"/>
      <c r="EG454" s="334"/>
      <c r="EH454" s="334"/>
      <c r="EI454" s="334"/>
      <c r="EJ454" s="334"/>
      <c r="EK454" s="334"/>
      <c r="EL454" s="334"/>
      <c r="EM454" s="334"/>
      <c r="EN454" s="334"/>
      <c r="EO454" s="334"/>
      <c r="EP454" s="334"/>
      <c r="EQ454" s="334"/>
      <c r="ER454" s="334"/>
      <c r="ES454" s="334"/>
      <c r="ET454" s="334"/>
      <c r="EU454" s="334"/>
      <c r="EV454" s="334"/>
      <c r="EW454" s="334"/>
      <c r="EX454" s="334"/>
      <c r="EY454" s="334"/>
      <c r="EZ454" s="334"/>
      <c r="FA454" s="334"/>
      <c r="FB454" s="334"/>
      <c r="FC454" s="334"/>
      <c r="FD454" s="334"/>
      <c r="FE454" s="334"/>
      <c r="FF454" s="334"/>
      <c r="FG454" s="334"/>
      <c r="FH454" s="334"/>
      <c r="FI454" s="334"/>
      <c r="FJ454" s="334"/>
      <c r="FK454" s="334"/>
      <c r="FL454" s="334"/>
      <c r="FM454" s="334"/>
      <c r="FN454" s="334"/>
      <c r="FO454" s="334"/>
      <c r="FP454" s="334"/>
      <c r="FQ454" s="334"/>
      <c r="FR454" s="334"/>
      <c r="FS454" s="334"/>
      <c r="FT454" s="334"/>
      <c r="FU454" s="334"/>
      <c r="FV454" s="334"/>
      <c r="FW454" s="334"/>
      <c r="FX454" s="334"/>
      <c r="FY454" s="334"/>
      <c r="FZ454" s="334"/>
      <c r="GA454" s="334"/>
      <c r="GB454" s="334"/>
      <c r="GC454" s="334"/>
      <c r="GD454" s="334"/>
      <c r="GE454" s="334"/>
      <c r="GF454" s="334"/>
      <c r="GG454" s="334"/>
      <c r="GH454" s="334"/>
      <c r="GI454" s="334"/>
      <c r="GJ454" s="334"/>
      <c r="GK454" s="334"/>
      <c r="GL454" s="334"/>
      <c r="GM454" s="334"/>
      <c r="GN454" s="334"/>
      <c r="GO454" s="334"/>
      <c r="GP454" s="334"/>
      <c r="GQ454" s="334"/>
      <c r="GR454" s="334"/>
      <c r="GS454" s="334"/>
      <c r="GT454" s="334"/>
      <c r="GU454" s="334"/>
      <c r="GV454" s="334"/>
      <c r="GW454" s="334"/>
      <c r="GX454" s="334"/>
      <c r="GY454" s="334"/>
      <c r="GZ454" s="334"/>
      <c r="HA454" s="334"/>
      <c r="HB454" s="334"/>
      <c r="HC454" s="334"/>
      <c r="HD454" s="334"/>
      <c r="HE454" s="334"/>
      <c r="HF454" s="334"/>
      <c r="HG454" s="334"/>
      <c r="HH454" s="334"/>
      <c r="HI454" s="334"/>
      <c r="HJ454" s="334"/>
      <c r="HK454" s="334"/>
      <c r="HL454" s="334"/>
      <c r="HM454" s="334"/>
      <c r="HN454" s="334"/>
      <c r="HO454" s="334"/>
      <c r="HP454" s="334"/>
      <c r="HQ454" s="334"/>
      <c r="HR454" s="334"/>
      <c r="HS454" s="334"/>
      <c r="HT454" s="334"/>
      <c r="HU454" s="334"/>
      <c r="HV454" s="334"/>
      <c r="HW454" s="334"/>
      <c r="HX454" s="334"/>
      <c r="HY454" s="334"/>
      <c r="HZ454" s="334"/>
      <c r="IA454" s="334"/>
      <c r="IB454" s="334"/>
      <c r="IC454" s="334"/>
      <c r="ID454" s="334"/>
      <c r="IE454" s="334"/>
      <c r="IF454" s="334"/>
      <c r="IG454" s="334"/>
      <c r="IH454" s="334"/>
      <c r="II454" s="334"/>
      <c r="IJ454" s="334"/>
      <c r="IK454" s="334"/>
      <c r="IL454" s="334"/>
      <c r="IM454" s="334"/>
      <c r="IN454" s="334"/>
      <c r="IO454" s="334"/>
      <c r="IP454" s="334"/>
      <c r="IQ454" s="334"/>
      <c r="IR454" s="334"/>
      <c r="IS454" s="334"/>
      <c r="IT454" s="334"/>
    </row>
    <row r="455" spans="1:254" s="326" customFormat="1" ht="15" customHeight="1" x14ac:dyDescent="0.3">
      <c r="A455" s="334"/>
      <c r="B455" s="334"/>
      <c r="C455" s="324"/>
      <c r="D455" s="383"/>
      <c r="E455" s="334"/>
      <c r="F455" s="539"/>
      <c r="G455" s="655"/>
      <c r="H455" s="382"/>
      <c r="I455" s="382"/>
      <c r="J455" s="382"/>
      <c r="K455" s="382"/>
      <c r="L455" s="382"/>
      <c r="M455" s="382"/>
      <c r="N455" s="382"/>
      <c r="O455" s="382"/>
      <c r="P455" s="334"/>
      <c r="Q455" s="334"/>
      <c r="R455" s="334"/>
      <c r="S455" s="860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331"/>
      <c r="AI455" s="331"/>
      <c r="AJ455" s="331"/>
      <c r="AK455" s="331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3"/>
      <c r="AW455" s="383"/>
      <c r="AX455" s="383"/>
      <c r="AY455" s="383"/>
      <c r="AZ455" s="383"/>
      <c r="BA455" s="383"/>
      <c r="BB455" s="383"/>
      <c r="BC455" s="383"/>
      <c r="BD455" s="383"/>
      <c r="BE455" s="383"/>
      <c r="BF455" s="383"/>
      <c r="BG455" s="334"/>
      <c r="BH455" s="334"/>
      <c r="BI455" s="334"/>
      <c r="BJ455" s="334"/>
      <c r="BK455" s="334"/>
      <c r="BL455" s="334"/>
      <c r="BM455" s="334"/>
      <c r="BN455" s="334"/>
      <c r="BO455" s="334"/>
      <c r="BP455" s="334"/>
      <c r="BQ455" s="334"/>
      <c r="BR455" s="334"/>
      <c r="BS455" s="334"/>
      <c r="BT455" s="334"/>
      <c r="BU455" s="334"/>
      <c r="BV455" s="334"/>
      <c r="BW455" s="334"/>
      <c r="BX455" s="334"/>
      <c r="BY455" s="334"/>
      <c r="BZ455" s="334"/>
      <c r="CA455" s="334"/>
      <c r="CB455" s="334"/>
      <c r="CC455" s="334"/>
      <c r="CD455" s="334"/>
      <c r="CE455" s="334"/>
      <c r="CF455" s="334"/>
      <c r="CG455" s="334"/>
      <c r="CH455" s="334"/>
      <c r="CI455" s="334"/>
      <c r="CJ455" s="334"/>
      <c r="CK455" s="334"/>
      <c r="CL455" s="334"/>
      <c r="CM455" s="334"/>
      <c r="CN455" s="334"/>
      <c r="CO455" s="334"/>
      <c r="CP455" s="334"/>
      <c r="CQ455" s="334"/>
      <c r="CR455" s="334"/>
      <c r="CS455" s="334"/>
      <c r="CT455" s="334"/>
      <c r="CU455" s="334"/>
      <c r="CV455" s="334"/>
      <c r="CW455" s="334"/>
      <c r="CX455" s="334"/>
      <c r="CY455" s="334"/>
      <c r="CZ455" s="334"/>
      <c r="DA455" s="334"/>
      <c r="DB455" s="334"/>
      <c r="DC455" s="334"/>
      <c r="DD455" s="334"/>
      <c r="DE455" s="334"/>
      <c r="DF455" s="334"/>
      <c r="DG455" s="334"/>
      <c r="DH455" s="334"/>
      <c r="DI455" s="334"/>
      <c r="DJ455" s="334"/>
      <c r="DK455" s="334"/>
      <c r="DL455" s="334"/>
      <c r="DM455" s="334"/>
      <c r="DN455" s="334"/>
      <c r="DO455" s="334"/>
      <c r="DP455" s="334"/>
      <c r="DQ455" s="334"/>
      <c r="DR455" s="334"/>
      <c r="DS455" s="334"/>
      <c r="DT455" s="334"/>
      <c r="DU455" s="334"/>
      <c r="DV455" s="334"/>
      <c r="DW455" s="334"/>
      <c r="DX455" s="334"/>
      <c r="DY455" s="334"/>
      <c r="DZ455" s="334"/>
      <c r="EA455" s="334"/>
      <c r="EB455" s="334"/>
      <c r="EC455" s="334"/>
      <c r="ED455" s="334"/>
      <c r="EE455" s="334"/>
      <c r="EF455" s="334"/>
      <c r="EG455" s="334"/>
      <c r="EH455" s="334"/>
      <c r="EI455" s="334"/>
      <c r="EJ455" s="334"/>
      <c r="EK455" s="334"/>
      <c r="EL455" s="334"/>
      <c r="EM455" s="334"/>
      <c r="EN455" s="334"/>
      <c r="EO455" s="334"/>
      <c r="EP455" s="334"/>
      <c r="EQ455" s="334"/>
      <c r="ER455" s="334"/>
      <c r="ES455" s="334"/>
      <c r="ET455" s="334"/>
      <c r="EU455" s="334"/>
      <c r="EV455" s="334"/>
      <c r="EW455" s="334"/>
      <c r="EX455" s="334"/>
      <c r="EY455" s="334"/>
      <c r="EZ455" s="334"/>
      <c r="FA455" s="334"/>
      <c r="FB455" s="334"/>
      <c r="FC455" s="334"/>
      <c r="FD455" s="334"/>
      <c r="FE455" s="334"/>
      <c r="FF455" s="334"/>
      <c r="FG455" s="334"/>
      <c r="FH455" s="334"/>
      <c r="FI455" s="334"/>
      <c r="FJ455" s="334"/>
      <c r="FK455" s="334"/>
      <c r="FL455" s="334"/>
      <c r="FM455" s="334"/>
      <c r="FN455" s="334"/>
      <c r="FO455" s="334"/>
      <c r="FP455" s="334"/>
      <c r="FQ455" s="334"/>
      <c r="FR455" s="334"/>
      <c r="FS455" s="334"/>
      <c r="FT455" s="334"/>
      <c r="FU455" s="334"/>
      <c r="FV455" s="334"/>
      <c r="FW455" s="334"/>
      <c r="FX455" s="334"/>
      <c r="FY455" s="334"/>
      <c r="FZ455" s="334"/>
      <c r="GA455" s="334"/>
      <c r="GB455" s="334"/>
      <c r="GC455" s="334"/>
      <c r="GD455" s="334"/>
      <c r="GE455" s="334"/>
      <c r="GF455" s="334"/>
      <c r="GG455" s="334"/>
      <c r="GH455" s="334"/>
      <c r="GI455" s="334"/>
      <c r="GJ455" s="334"/>
      <c r="GK455" s="334"/>
      <c r="GL455" s="334"/>
      <c r="GM455" s="334"/>
      <c r="GN455" s="334"/>
      <c r="GO455" s="334"/>
      <c r="GP455" s="334"/>
      <c r="GQ455" s="334"/>
      <c r="GR455" s="334"/>
      <c r="GS455" s="334"/>
      <c r="GT455" s="334"/>
      <c r="GU455" s="334"/>
      <c r="GV455" s="334"/>
      <c r="GW455" s="334"/>
      <c r="GX455" s="334"/>
      <c r="GY455" s="334"/>
      <c r="GZ455" s="334"/>
      <c r="HA455" s="334"/>
      <c r="HB455" s="334"/>
      <c r="HC455" s="334"/>
      <c r="HD455" s="334"/>
      <c r="HE455" s="334"/>
      <c r="HF455" s="334"/>
      <c r="HG455" s="334"/>
      <c r="HH455" s="334"/>
      <c r="HI455" s="334"/>
      <c r="HJ455" s="334"/>
      <c r="HK455" s="334"/>
      <c r="HL455" s="334"/>
      <c r="HM455" s="334"/>
      <c r="HN455" s="334"/>
      <c r="HO455" s="334"/>
      <c r="HP455" s="334"/>
      <c r="HQ455" s="334"/>
      <c r="HR455" s="334"/>
      <c r="HS455" s="334"/>
      <c r="HT455" s="334"/>
      <c r="HU455" s="334"/>
      <c r="HV455" s="334"/>
      <c r="HW455" s="334"/>
      <c r="HX455" s="334"/>
      <c r="HY455" s="334"/>
      <c r="HZ455" s="334"/>
      <c r="IA455" s="334"/>
      <c r="IB455" s="334"/>
      <c r="IC455" s="334"/>
      <c r="ID455" s="334"/>
      <c r="IE455" s="334"/>
      <c r="IF455" s="334"/>
      <c r="IG455" s="334"/>
      <c r="IH455" s="334"/>
      <c r="II455" s="334"/>
      <c r="IJ455" s="334"/>
      <c r="IK455" s="334"/>
      <c r="IL455" s="334"/>
      <c r="IM455" s="334"/>
      <c r="IN455" s="334"/>
      <c r="IO455" s="334"/>
      <c r="IP455" s="334"/>
      <c r="IQ455" s="334"/>
      <c r="IR455" s="334"/>
      <c r="IS455" s="334"/>
      <c r="IT455" s="334"/>
    </row>
    <row r="456" spans="1:254" s="326" customFormat="1" ht="15" customHeight="1" x14ac:dyDescent="0.3">
      <c r="A456" s="334"/>
      <c r="B456" s="334"/>
      <c r="C456" s="324"/>
      <c r="D456" s="540"/>
      <c r="E456" s="334"/>
      <c r="F456" s="539"/>
      <c r="G456" s="655"/>
      <c r="H456" s="382"/>
      <c r="I456" s="382"/>
      <c r="J456" s="382"/>
      <c r="K456" s="382"/>
      <c r="L456" s="382"/>
      <c r="M456" s="382"/>
      <c r="N456" s="382"/>
      <c r="O456" s="382"/>
      <c r="P456" s="334"/>
      <c r="Q456" s="334"/>
      <c r="R456" s="334"/>
      <c r="S456" s="860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331"/>
      <c r="AI456" s="331"/>
      <c r="AJ456" s="331"/>
      <c r="AK456" s="331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3"/>
      <c r="AW456" s="383"/>
      <c r="AX456" s="383"/>
      <c r="AY456" s="383"/>
      <c r="AZ456" s="383"/>
      <c r="BA456" s="383"/>
      <c r="BB456" s="383"/>
      <c r="BC456" s="383"/>
      <c r="BD456" s="383"/>
      <c r="BE456" s="383"/>
      <c r="BF456" s="383"/>
      <c r="BG456" s="334"/>
      <c r="BH456" s="334"/>
      <c r="BI456" s="334"/>
      <c r="BJ456" s="334"/>
      <c r="BK456" s="334"/>
      <c r="BL456" s="334"/>
      <c r="BM456" s="334"/>
      <c r="BN456" s="334"/>
      <c r="BO456" s="334"/>
      <c r="BP456" s="334"/>
      <c r="BQ456" s="334"/>
      <c r="BR456" s="334"/>
      <c r="BS456" s="334"/>
      <c r="BT456" s="334"/>
      <c r="BU456" s="334"/>
      <c r="BV456" s="334"/>
      <c r="BW456" s="334"/>
      <c r="BX456" s="334"/>
      <c r="BY456" s="334"/>
      <c r="BZ456" s="334"/>
      <c r="CA456" s="334"/>
      <c r="CB456" s="334"/>
      <c r="CC456" s="334"/>
      <c r="CD456" s="334"/>
      <c r="CE456" s="334"/>
      <c r="CF456" s="334"/>
      <c r="CG456" s="334"/>
      <c r="CH456" s="334"/>
      <c r="CI456" s="334"/>
      <c r="CJ456" s="334"/>
      <c r="CK456" s="334"/>
      <c r="CL456" s="334"/>
      <c r="CM456" s="334"/>
      <c r="CN456" s="334"/>
      <c r="CO456" s="334"/>
      <c r="CP456" s="334"/>
      <c r="CQ456" s="334"/>
      <c r="CR456" s="334"/>
      <c r="CS456" s="334"/>
      <c r="CT456" s="334"/>
      <c r="CU456" s="334"/>
      <c r="CV456" s="334"/>
      <c r="CW456" s="334"/>
      <c r="CX456" s="334"/>
      <c r="CY456" s="334"/>
      <c r="CZ456" s="334"/>
      <c r="DA456" s="334"/>
      <c r="DB456" s="334"/>
      <c r="DC456" s="334"/>
      <c r="DD456" s="334"/>
      <c r="DE456" s="334"/>
      <c r="DF456" s="334"/>
      <c r="DG456" s="334"/>
      <c r="DH456" s="334"/>
      <c r="DI456" s="334"/>
      <c r="DJ456" s="334"/>
      <c r="DK456" s="334"/>
      <c r="DL456" s="334"/>
      <c r="DM456" s="334"/>
      <c r="DN456" s="334"/>
      <c r="DO456" s="334"/>
      <c r="DP456" s="334"/>
      <c r="DQ456" s="334"/>
      <c r="DR456" s="334"/>
      <c r="DS456" s="334"/>
      <c r="DT456" s="334"/>
      <c r="DU456" s="334"/>
      <c r="DV456" s="334"/>
      <c r="DW456" s="334"/>
      <c r="DX456" s="334"/>
      <c r="DY456" s="334"/>
      <c r="DZ456" s="334"/>
      <c r="EA456" s="334"/>
      <c r="EB456" s="334"/>
      <c r="EC456" s="334"/>
      <c r="ED456" s="334"/>
      <c r="EE456" s="334"/>
      <c r="EF456" s="334"/>
      <c r="EG456" s="334"/>
      <c r="EH456" s="334"/>
      <c r="EI456" s="334"/>
      <c r="EJ456" s="334"/>
      <c r="EK456" s="334"/>
      <c r="EL456" s="334"/>
      <c r="EM456" s="334"/>
      <c r="EN456" s="334"/>
      <c r="EO456" s="334"/>
      <c r="EP456" s="334"/>
      <c r="EQ456" s="334"/>
      <c r="ER456" s="334"/>
      <c r="ES456" s="334"/>
      <c r="ET456" s="334"/>
      <c r="EU456" s="334"/>
      <c r="EV456" s="334"/>
      <c r="EW456" s="334"/>
      <c r="EX456" s="334"/>
      <c r="EY456" s="334"/>
      <c r="EZ456" s="334"/>
      <c r="FA456" s="334"/>
      <c r="FB456" s="334"/>
      <c r="FC456" s="334"/>
      <c r="FD456" s="334"/>
      <c r="FE456" s="334"/>
      <c r="FF456" s="334"/>
      <c r="FG456" s="334"/>
      <c r="FH456" s="334"/>
      <c r="FI456" s="334"/>
      <c r="FJ456" s="334"/>
      <c r="FK456" s="334"/>
      <c r="FL456" s="334"/>
      <c r="FM456" s="334"/>
      <c r="FN456" s="334"/>
      <c r="FO456" s="334"/>
      <c r="FP456" s="334"/>
      <c r="FQ456" s="334"/>
      <c r="FR456" s="334"/>
      <c r="FS456" s="334"/>
      <c r="FT456" s="334"/>
      <c r="FU456" s="334"/>
      <c r="FV456" s="334"/>
      <c r="FW456" s="334"/>
      <c r="FX456" s="334"/>
      <c r="FY456" s="334"/>
      <c r="FZ456" s="334"/>
      <c r="GA456" s="334"/>
      <c r="GB456" s="334"/>
      <c r="GC456" s="334"/>
      <c r="GD456" s="334"/>
      <c r="GE456" s="334"/>
      <c r="GF456" s="334"/>
      <c r="GG456" s="334"/>
      <c r="GH456" s="334"/>
      <c r="GI456" s="334"/>
      <c r="GJ456" s="334"/>
      <c r="GK456" s="334"/>
      <c r="GL456" s="334"/>
      <c r="GM456" s="334"/>
      <c r="GN456" s="334"/>
      <c r="GO456" s="334"/>
      <c r="GP456" s="334"/>
      <c r="GQ456" s="334"/>
      <c r="GR456" s="334"/>
      <c r="GS456" s="334"/>
      <c r="GT456" s="334"/>
      <c r="GU456" s="334"/>
      <c r="GV456" s="334"/>
      <c r="GW456" s="334"/>
      <c r="GX456" s="334"/>
      <c r="GY456" s="334"/>
      <c r="GZ456" s="334"/>
      <c r="HA456" s="334"/>
      <c r="HB456" s="334"/>
      <c r="HC456" s="334"/>
      <c r="HD456" s="334"/>
      <c r="HE456" s="334"/>
      <c r="HF456" s="334"/>
      <c r="HG456" s="334"/>
      <c r="HH456" s="334"/>
      <c r="HI456" s="334"/>
      <c r="HJ456" s="334"/>
      <c r="HK456" s="334"/>
      <c r="HL456" s="334"/>
      <c r="HM456" s="334"/>
      <c r="HN456" s="334"/>
      <c r="HO456" s="334"/>
      <c r="HP456" s="334"/>
      <c r="HQ456" s="334"/>
      <c r="HR456" s="334"/>
      <c r="HS456" s="334"/>
      <c r="HT456" s="334"/>
      <c r="HU456" s="334"/>
      <c r="HV456" s="334"/>
      <c r="HW456" s="334"/>
      <c r="HX456" s="334"/>
      <c r="HY456" s="334"/>
      <c r="HZ456" s="334"/>
      <c r="IA456" s="334"/>
      <c r="IB456" s="334"/>
      <c r="IC456" s="334"/>
      <c r="ID456" s="334"/>
      <c r="IE456" s="334"/>
      <c r="IF456" s="334"/>
      <c r="IG456" s="334"/>
      <c r="IH456" s="334"/>
      <c r="II456" s="334"/>
      <c r="IJ456" s="334"/>
      <c r="IK456" s="334"/>
      <c r="IL456" s="334"/>
      <c r="IM456" s="334"/>
      <c r="IN456" s="334"/>
      <c r="IO456" s="334"/>
      <c r="IP456" s="334"/>
      <c r="IQ456" s="334"/>
      <c r="IR456" s="334"/>
      <c r="IS456" s="334"/>
      <c r="IT456" s="334"/>
    </row>
    <row r="457" spans="1:254" s="326" customFormat="1" ht="15" customHeight="1" x14ac:dyDescent="0.3">
      <c r="A457" s="334"/>
      <c r="B457" s="334"/>
      <c r="C457" s="324"/>
      <c r="D457" s="334"/>
      <c r="E457" s="334"/>
      <c r="F457" s="539"/>
      <c r="G457" s="655"/>
      <c r="H457" s="382"/>
      <c r="I457" s="382"/>
      <c r="J457" s="382"/>
      <c r="K457" s="382"/>
      <c r="L457" s="382"/>
      <c r="M457" s="382"/>
      <c r="N457" s="382"/>
      <c r="O457" s="382"/>
      <c r="P457" s="334"/>
      <c r="Q457" s="334"/>
      <c r="R457" s="334"/>
      <c r="S457" s="860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331"/>
      <c r="AI457" s="331"/>
      <c r="AJ457" s="331"/>
      <c r="AK457" s="331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3"/>
      <c r="AW457" s="383"/>
      <c r="AX457" s="383"/>
      <c r="AY457" s="383"/>
      <c r="AZ457" s="383"/>
      <c r="BA457" s="383"/>
      <c r="BB457" s="383"/>
      <c r="BC457" s="383"/>
      <c r="BD457" s="383"/>
      <c r="BE457" s="383"/>
      <c r="BF457" s="383"/>
      <c r="BG457" s="334"/>
      <c r="BH457" s="334"/>
      <c r="BI457" s="334"/>
      <c r="BJ457" s="334"/>
      <c r="BK457" s="334"/>
      <c r="BL457" s="334"/>
      <c r="BM457" s="334"/>
      <c r="BN457" s="334"/>
      <c r="BO457" s="334"/>
      <c r="BP457" s="334"/>
      <c r="BQ457" s="334"/>
      <c r="BR457" s="334"/>
      <c r="BS457" s="334"/>
      <c r="BT457" s="334"/>
      <c r="BU457" s="334"/>
      <c r="BV457" s="334"/>
      <c r="BW457" s="334"/>
      <c r="BX457" s="334"/>
      <c r="BY457" s="334"/>
      <c r="BZ457" s="334"/>
      <c r="CA457" s="334"/>
      <c r="CB457" s="334"/>
      <c r="CC457" s="334"/>
      <c r="CD457" s="334"/>
      <c r="CE457" s="334"/>
      <c r="CF457" s="334"/>
      <c r="CG457" s="334"/>
      <c r="CH457" s="334"/>
      <c r="CI457" s="334"/>
      <c r="CJ457" s="334"/>
      <c r="CK457" s="334"/>
      <c r="CL457" s="334"/>
      <c r="CM457" s="334"/>
      <c r="CN457" s="334"/>
      <c r="CO457" s="334"/>
      <c r="CP457" s="334"/>
      <c r="CQ457" s="334"/>
      <c r="CR457" s="334"/>
      <c r="CS457" s="334"/>
      <c r="CT457" s="334"/>
      <c r="CU457" s="334"/>
      <c r="CV457" s="334"/>
      <c r="CW457" s="334"/>
      <c r="CX457" s="334"/>
      <c r="CY457" s="334"/>
      <c r="CZ457" s="334"/>
      <c r="DA457" s="334"/>
      <c r="DB457" s="334"/>
      <c r="DC457" s="334"/>
      <c r="DD457" s="334"/>
      <c r="DE457" s="334"/>
      <c r="DF457" s="334"/>
      <c r="DG457" s="334"/>
      <c r="DH457" s="334"/>
      <c r="DI457" s="334"/>
      <c r="DJ457" s="334"/>
      <c r="DK457" s="334"/>
      <c r="DL457" s="334"/>
      <c r="DM457" s="334"/>
      <c r="DN457" s="334"/>
      <c r="DO457" s="334"/>
      <c r="DP457" s="334"/>
      <c r="DQ457" s="334"/>
      <c r="DR457" s="334"/>
      <c r="DS457" s="334"/>
      <c r="DT457" s="334"/>
      <c r="DU457" s="334"/>
      <c r="DV457" s="334"/>
      <c r="DW457" s="334"/>
      <c r="DX457" s="334"/>
      <c r="DY457" s="334"/>
      <c r="DZ457" s="334"/>
      <c r="EA457" s="334"/>
      <c r="EB457" s="334"/>
      <c r="EC457" s="334"/>
      <c r="ED457" s="334"/>
      <c r="EE457" s="334"/>
      <c r="EF457" s="334"/>
      <c r="EG457" s="334"/>
      <c r="EH457" s="334"/>
      <c r="EI457" s="334"/>
      <c r="EJ457" s="334"/>
      <c r="EK457" s="334"/>
      <c r="EL457" s="334"/>
      <c r="EM457" s="334"/>
      <c r="EN457" s="334"/>
      <c r="EO457" s="334"/>
      <c r="EP457" s="334"/>
      <c r="EQ457" s="334"/>
      <c r="ER457" s="334"/>
      <c r="ES457" s="334"/>
      <c r="ET457" s="334"/>
      <c r="EU457" s="334"/>
      <c r="EV457" s="334"/>
      <c r="EW457" s="334"/>
      <c r="EX457" s="334"/>
      <c r="EY457" s="334"/>
      <c r="EZ457" s="334"/>
      <c r="FA457" s="334"/>
      <c r="FB457" s="334"/>
      <c r="FC457" s="334"/>
      <c r="FD457" s="334"/>
      <c r="FE457" s="334"/>
      <c r="FF457" s="334"/>
      <c r="FG457" s="334"/>
      <c r="FH457" s="334"/>
      <c r="FI457" s="334"/>
      <c r="FJ457" s="334"/>
      <c r="FK457" s="334"/>
      <c r="FL457" s="334"/>
      <c r="FM457" s="334"/>
      <c r="FN457" s="334"/>
      <c r="FO457" s="334"/>
      <c r="FP457" s="334"/>
      <c r="FQ457" s="334"/>
      <c r="FR457" s="334"/>
      <c r="FS457" s="334"/>
      <c r="FT457" s="334"/>
      <c r="FU457" s="334"/>
      <c r="FV457" s="334"/>
      <c r="FW457" s="334"/>
      <c r="FX457" s="334"/>
      <c r="FY457" s="334"/>
      <c r="FZ457" s="334"/>
      <c r="GA457" s="334"/>
      <c r="GB457" s="334"/>
      <c r="GC457" s="334"/>
      <c r="GD457" s="334"/>
      <c r="GE457" s="334"/>
      <c r="GF457" s="334"/>
      <c r="GG457" s="334"/>
      <c r="GH457" s="334"/>
      <c r="GI457" s="334"/>
      <c r="GJ457" s="334"/>
      <c r="GK457" s="334"/>
      <c r="GL457" s="334"/>
      <c r="GM457" s="334"/>
      <c r="GN457" s="334"/>
      <c r="GO457" s="334"/>
      <c r="GP457" s="334"/>
      <c r="GQ457" s="334"/>
      <c r="GR457" s="334"/>
      <c r="GS457" s="334"/>
      <c r="GT457" s="334"/>
      <c r="GU457" s="334"/>
      <c r="GV457" s="334"/>
      <c r="GW457" s="334"/>
      <c r="GX457" s="334"/>
      <c r="GY457" s="334"/>
      <c r="GZ457" s="334"/>
      <c r="HA457" s="334"/>
      <c r="HB457" s="334"/>
      <c r="HC457" s="334"/>
      <c r="HD457" s="334"/>
      <c r="HE457" s="334"/>
      <c r="HF457" s="334"/>
      <c r="HG457" s="334"/>
      <c r="HH457" s="334"/>
      <c r="HI457" s="334"/>
      <c r="HJ457" s="334"/>
      <c r="HK457" s="334"/>
      <c r="HL457" s="334"/>
      <c r="HM457" s="334"/>
      <c r="HN457" s="334"/>
      <c r="HO457" s="334"/>
      <c r="HP457" s="334"/>
      <c r="HQ457" s="334"/>
      <c r="HR457" s="334"/>
      <c r="HS457" s="334"/>
      <c r="HT457" s="334"/>
      <c r="HU457" s="334"/>
      <c r="HV457" s="334"/>
      <c r="HW457" s="334"/>
      <c r="HX457" s="334"/>
      <c r="HY457" s="334"/>
      <c r="HZ457" s="334"/>
      <c r="IA457" s="334"/>
      <c r="IB457" s="334"/>
      <c r="IC457" s="334"/>
      <c r="ID457" s="334"/>
      <c r="IE457" s="334"/>
      <c r="IF457" s="334"/>
      <c r="IG457" s="334"/>
      <c r="IH457" s="334"/>
      <c r="II457" s="334"/>
      <c r="IJ457" s="334"/>
      <c r="IK457" s="334"/>
      <c r="IL457" s="334"/>
      <c r="IM457" s="334"/>
      <c r="IN457" s="334"/>
      <c r="IO457" s="334"/>
      <c r="IP457" s="334"/>
      <c r="IQ457" s="334"/>
      <c r="IR457" s="334"/>
      <c r="IS457" s="334"/>
      <c r="IT457" s="334"/>
    </row>
    <row r="458" spans="1:254" s="326" customFormat="1" ht="15" customHeight="1" x14ac:dyDescent="0.3">
      <c r="A458" s="334"/>
      <c r="B458" s="334"/>
      <c r="C458" s="324"/>
      <c r="D458" s="334"/>
      <c r="E458" s="334"/>
      <c r="F458" s="539"/>
      <c r="G458" s="655"/>
      <c r="H458" s="382"/>
      <c r="I458" s="382"/>
      <c r="J458" s="382"/>
      <c r="K458" s="382"/>
      <c r="L458" s="382"/>
      <c r="M458" s="382"/>
      <c r="N458" s="382"/>
      <c r="O458" s="382"/>
      <c r="P458" s="334"/>
      <c r="Q458" s="334"/>
      <c r="R458" s="334"/>
      <c r="S458" s="860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331"/>
      <c r="AI458" s="331"/>
      <c r="AJ458" s="331"/>
      <c r="AK458" s="331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3"/>
      <c r="AW458" s="383"/>
      <c r="AX458" s="383"/>
      <c r="AY458" s="383"/>
      <c r="AZ458" s="383"/>
      <c r="BA458" s="383"/>
      <c r="BB458" s="383"/>
      <c r="BC458" s="383"/>
      <c r="BD458" s="383"/>
      <c r="BE458" s="383"/>
      <c r="BF458" s="383"/>
      <c r="BG458" s="334"/>
      <c r="BH458" s="334"/>
      <c r="BI458" s="334"/>
      <c r="BJ458" s="334"/>
      <c r="BK458" s="334"/>
      <c r="BL458" s="334"/>
      <c r="BM458" s="334"/>
      <c r="BN458" s="334"/>
      <c r="BO458" s="334"/>
      <c r="BP458" s="334"/>
      <c r="BQ458" s="334"/>
      <c r="BR458" s="334"/>
      <c r="BS458" s="334"/>
      <c r="BT458" s="334"/>
      <c r="BU458" s="334"/>
      <c r="BV458" s="334"/>
      <c r="BW458" s="334"/>
      <c r="BX458" s="334"/>
      <c r="BY458" s="334"/>
      <c r="BZ458" s="334"/>
      <c r="CA458" s="334"/>
      <c r="CB458" s="334"/>
      <c r="CC458" s="334"/>
      <c r="CD458" s="334"/>
      <c r="CE458" s="334"/>
      <c r="CF458" s="334"/>
      <c r="CG458" s="334"/>
      <c r="CH458" s="334"/>
      <c r="CI458" s="334"/>
      <c r="CJ458" s="334"/>
      <c r="CK458" s="334"/>
      <c r="CL458" s="334"/>
      <c r="CM458" s="334"/>
      <c r="CN458" s="334"/>
      <c r="CO458" s="334"/>
      <c r="CP458" s="334"/>
      <c r="CQ458" s="334"/>
      <c r="CR458" s="334"/>
      <c r="CS458" s="334"/>
      <c r="CT458" s="334"/>
      <c r="CU458" s="334"/>
      <c r="CV458" s="334"/>
      <c r="CW458" s="334"/>
      <c r="CX458" s="334"/>
      <c r="CY458" s="334"/>
      <c r="CZ458" s="334"/>
      <c r="DA458" s="334"/>
      <c r="DB458" s="334"/>
      <c r="DC458" s="334"/>
      <c r="DD458" s="334"/>
      <c r="DE458" s="334"/>
      <c r="DF458" s="334"/>
      <c r="DG458" s="334"/>
      <c r="DH458" s="334"/>
      <c r="DI458" s="334"/>
      <c r="DJ458" s="334"/>
      <c r="DK458" s="334"/>
      <c r="DL458" s="334"/>
      <c r="DM458" s="334"/>
      <c r="DN458" s="334"/>
      <c r="DO458" s="334"/>
      <c r="DP458" s="334"/>
      <c r="DQ458" s="334"/>
      <c r="DR458" s="334"/>
      <c r="DS458" s="334"/>
      <c r="DT458" s="334"/>
      <c r="DU458" s="334"/>
      <c r="DV458" s="334"/>
      <c r="DW458" s="334"/>
      <c r="DX458" s="334"/>
      <c r="DY458" s="334"/>
      <c r="DZ458" s="334"/>
      <c r="EA458" s="334"/>
      <c r="EB458" s="334"/>
      <c r="EC458" s="334"/>
      <c r="ED458" s="334"/>
      <c r="EE458" s="334"/>
      <c r="EF458" s="334"/>
      <c r="EG458" s="334"/>
      <c r="EH458" s="334"/>
      <c r="EI458" s="334"/>
      <c r="EJ458" s="334"/>
      <c r="EK458" s="334"/>
      <c r="EL458" s="334"/>
      <c r="EM458" s="334"/>
      <c r="EN458" s="334"/>
      <c r="EO458" s="334"/>
      <c r="EP458" s="334"/>
      <c r="EQ458" s="334"/>
      <c r="ER458" s="334"/>
      <c r="ES458" s="334"/>
      <c r="ET458" s="334"/>
      <c r="EU458" s="334"/>
      <c r="EV458" s="334"/>
      <c r="EW458" s="334"/>
      <c r="EX458" s="334"/>
      <c r="EY458" s="334"/>
      <c r="EZ458" s="334"/>
      <c r="FA458" s="334"/>
      <c r="FB458" s="334"/>
      <c r="FC458" s="334"/>
      <c r="FD458" s="334"/>
      <c r="FE458" s="334"/>
      <c r="FF458" s="334"/>
      <c r="FG458" s="334"/>
      <c r="FH458" s="334"/>
      <c r="FI458" s="334"/>
      <c r="FJ458" s="334"/>
      <c r="FK458" s="334"/>
      <c r="FL458" s="334"/>
      <c r="FM458" s="334"/>
      <c r="FN458" s="334"/>
      <c r="FO458" s="334"/>
      <c r="FP458" s="334"/>
      <c r="FQ458" s="334"/>
      <c r="FR458" s="334"/>
      <c r="FS458" s="334"/>
      <c r="FT458" s="334"/>
      <c r="FU458" s="334"/>
      <c r="FV458" s="334"/>
      <c r="FW458" s="334"/>
      <c r="FX458" s="334"/>
      <c r="FY458" s="334"/>
      <c r="FZ458" s="334"/>
      <c r="GA458" s="334"/>
      <c r="GB458" s="334"/>
      <c r="GC458" s="334"/>
      <c r="GD458" s="334"/>
      <c r="GE458" s="334"/>
      <c r="GF458" s="334"/>
      <c r="GG458" s="334"/>
      <c r="GH458" s="334"/>
      <c r="GI458" s="334"/>
      <c r="GJ458" s="334"/>
      <c r="GK458" s="334"/>
      <c r="GL458" s="334"/>
      <c r="GM458" s="334"/>
      <c r="GN458" s="334"/>
      <c r="GO458" s="334"/>
      <c r="GP458" s="334"/>
      <c r="GQ458" s="334"/>
      <c r="GR458" s="334"/>
      <c r="GS458" s="334"/>
      <c r="GT458" s="334"/>
      <c r="GU458" s="334"/>
      <c r="GV458" s="334"/>
      <c r="GW458" s="334"/>
      <c r="GX458" s="334"/>
      <c r="GY458" s="334"/>
      <c r="GZ458" s="334"/>
      <c r="HA458" s="334"/>
      <c r="HB458" s="334"/>
      <c r="HC458" s="334"/>
      <c r="HD458" s="334"/>
      <c r="HE458" s="334"/>
      <c r="HF458" s="334"/>
      <c r="HG458" s="334"/>
      <c r="HH458" s="334"/>
      <c r="HI458" s="334"/>
      <c r="HJ458" s="334"/>
      <c r="HK458" s="334"/>
      <c r="HL458" s="334"/>
      <c r="HM458" s="334"/>
      <c r="HN458" s="334"/>
      <c r="HO458" s="334"/>
      <c r="HP458" s="334"/>
      <c r="HQ458" s="334"/>
      <c r="HR458" s="334"/>
      <c r="HS458" s="334"/>
      <c r="HT458" s="334"/>
      <c r="HU458" s="334"/>
      <c r="HV458" s="334"/>
      <c r="HW458" s="334"/>
      <c r="HX458" s="334"/>
      <c r="HY458" s="334"/>
      <c r="HZ458" s="334"/>
      <c r="IA458" s="334"/>
      <c r="IB458" s="334"/>
      <c r="IC458" s="334"/>
      <c r="ID458" s="334"/>
      <c r="IE458" s="334"/>
      <c r="IF458" s="334"/>
      <c r="IG458" s="334"/>
      <c r="IH458" s="334"/>
      <c r="II458" s="334"/>
      <c r="IJ458" s="334"/>
      <c r="IK458" s="334"/>
      <c r="IL458" s="334"/>
      <c r="IM458" s="334"/>
      <c r="IN458" s="334"/>
      <c r="IO458" s="334"/>
      <c r="IP458" s="334"/>
      <c r="IQ458" s="334"/>
      <c r="IR458" s="334"/>
      <c r="IS458" s="334"/>
      <c r="IT458" s="334"/>
    </row>
    <row r="459" spans="1:254" s="326" customFormat="1" ht="15" customHeight="1" x14ac:dyDescent="0.3">
      <c r="A459" s="334"/>
      <c r="B459" s="334"/>
      <c r="C459" s="324"/>
      <c r="D459" s="334"/>
      <c r="E459" s="334"/>
      <c r="F459" s="539"/>
      <c r="G459" s="655"/>
      <c r="H459" s="382"/>
      <c r="I459" s="382"/>
      <c r="J459" s="382"/>
      <c r="K459" s="382"/>
      <c r="L459" s="382"/>
      <c r="M459" s="382"/>
      <c r="N459" s="382"/>
      <c r="O459" s="382"/>
      <c r="P459" s="334"/>
      <c r="Q459" s="334"/>
      <c r="R459" s="334"/>
      <c r="S459" s="860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331"/>
      <c r="AI459" s="331"/>
      <c r="AJ459" s="331"/>
      <c r="AK459" s="331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3"/>
      <c r="AW459" s="383"/>
      <c r="AX459" s="383"/>
      <c r="AY459" s="383"/>
      <c r="AZ459" s="383"/>
      <c r="BA459" s="383"/>
      <c r="BB459" s="383"/>
      <c r="BC459" s="383"/>
      <c r="BD459" s="383"/>
      <c r="BE459" s="383"/>
      <c r="BF459" s="383"/>
      <c r="BG459" s="334"/>
      <c r="BH459" s="334"/>
      <c r="BI459" s="334"/>
      <c r="BJ459" s="334"/>
      <c r="BK459" s="334"/>
      <c r="BL459" s="334"/>
      <c r="BM459" s="334"/>
      <c r="BN459" s="334"/>
      <c r="BO459" s="334"/>
      <c r="BP459" s="334"/>
      <c r="BQ459" s="334"/>
      <c r="BR459" s="334"/>
      <c r="BS459" s="334"/>
      <c r="BT459" s="334"/>
      <c r="BU459" s="334"/>
      <c r="BV459" s="334"/>
      <c r="BW459" s="334"/>
      <c r="BX459" s="334"/>
      <c r="BY459" s="334"/>
      <c r="BZ459" s="334"/>
      <c r="CA459" s="334"/>
      <c r="CB459" s="334"/>
      <c r="CC459" s="334"/>
      <c r="CD459" s="334"/>
      <c r="CE459" s="334"/>
      <c r="CF459" s="334"/>
      <c r="CG459" s="334"/>
      <c r="CH459" s="334"/>
      <c r="CI459" s="334"/>
      <c r="CJ459" s="334"/>
      <c r="CK459" s="334"/>
      <c r="CL459" s="334"/>
      <c r="CM459" s="334"/>
      <c r="CN459" s="334"/>
      <c r="CO459" s="334"/>
      <c r="CP459" s="334"/>
      <c r="CQ459" s="334"/>
      <c r="CR459" s="334"/>
      <c r="CS459" s="334"/>
      <c r="CT459" s="334"/>
      <c r="CU459" s="334"/>
      <c r="CV459" s="334"/>
      <c r="CW459" s="334"/>
      <c r="CX459" s="334"/>
      <c r="CY459" s="334"/>
      <c r="CZ459" s="334"/>
      <c r="DA459" s="334"/>
      <c r="DB459" s="334"/>
      <c r="DC459" s="334"/>
      <c r="DD459" s="334"/>
      <c r="DE459" s="334"/>
      <c r="DF459" s="334"/>
      <c r="DG459" s="334"/>
      <c r="DH459" s="334"/>
      <c r="DI459" s="334"/>
      <c r="DJ459" s="334"/>
      <c r="DK459" s="334"/>
      <c r="DL459" s="334"/>
      <c r="DM459" s="334"/>
      <c r="DN459" s="334"/>
      <c r="DO459" s="334"/>
      <c r="DP459" s="334"/>
      <c r="DQ459" s="334"/>
      <c r="DR459" s="334"/>
      <c r="DS459" s="334"/>
      <c r="DT459" s="334"/>
      <c r="DU459" s="334"/>
      <c r="DV459" s="334"/>
      <c r="DW459" s="334"/>
      <c r="DX459" s="334"/>
      <c r="DY459" s="334"/>
      <c r="DZ459" s="334"/>
      <c r="EA459" s="334"/>
      <c r="EB459" s="334"/>
      <c r="EC459" s="334"/>
      <c r="ED459" s="334"/>
      <c r="EE459" s="334"/>
      <c r="EF459" s="334"/>
      <c r="EG459" s="334"/>
      <c r="EH459" s="334"/>
      <c r="EI459" s="334"/>
      <c r="EJ459" s="334"/>
      <c r="EK459" s="334"/>
      <c r="EL459" s="334"/>
      <c r="EM459" s="334"/>
      <c r="EN459" s="334"/>
      <c r="EO459" s="334"/>
      <c r="EP459" s="334"/>
      <c r="EQ459" s="334"/>
      <c r="ER459" s="334"/>
      <c r="ES459" s="334"/>
      <c r="ET459" s="334"/>
      <c r="EU459" s="334"/>
      <c r="EV459" s="334"/>
      <c r="EW459" s="334"/>
      <c r="EX459" s="334"/>
      <c r="EY459" s="334"/>
      <c r="EZ459" s="334"/>
      <c r="FA459" s="334"/>
      <c r="FB459" s="334"/>
      <c r="FC459" s="334"/>
      <c r="FD459" s="334"/>
      <c r="FE459" s="334"/>
      <c r="FF459" s="334"/>
      <c r="FG459" s="334"/>
      <c r="FH459" s="334"/>
      <c r="FI459" s="334"/>
      <c r="FJ459" s="334"/>
      <c r="FK459" s="334"/>
      <c r="FL459" s="334"/>
      <c r="FM459" s="334"/>
      <c r="FN459" s="334"/>
      <c r="FO459" s="334"/>
      <c r="FP459" s="334"/>
      <c r="FQ459" s="334"/>
      <c r="FR459" s="334"/>
      <c r="FS459" s="334"/>
      <c r="FT459" s="334"/>
      <c r="FU459" s="334"/>
      <c r="FV459" s="334"/>
      <c r="FW459" s="334"/>
      <c r="FX459" s="334"/>
      <c r="FY459" s="334"/>
      <c r="FZ459" s="334"/>
      <c r="GA459" s="334"/>
      <c r="GB459" s="334"/>
      <c r="GC459" s="334"/>
      <c r="GD459" s="334"/>
      <c r="GE459" s="334"/>
      <c r="GF459" s="334"/>
      <c r="GG459" s="334"/>
      <c r="GH459" s="334"/>
      <c r="GI459" s="334"/>
      <c r="GJ459" s="334"/>
      <c r="GK459" s="334"/>
      <c r="GL459" s="334"/>
      <c r="GM459" s="334"/>
      <c r="GN459" s="334"/>
      <c r="GO459" s="334"/>
      <c r="GP459" s="334"/>
      <c r="GQ459" s="334"/>
      <c r="GR459" s="334"/>
      <c r="GS459" s="334"/>
      <c r="GT459" s="334"/>
      <c r="GU459" s="334"/>
      <c r="GV459" s="334"/>
      <c r="GW459" s="334"/>
      <c r="GX459" s="334"/>
      <c r="GY459" s="334"/>
      <c r="GZ459" s="334"/>
      <c r="HA459" s="334"/>
      <c r="HB459" s="334"/>
      <c r="HC459" s="334"/>
      <c r="HD459" s="334"/>
      <c r="HE459" s="334"/>
      <c r="HF459" s="334"/>
      <c r="HG459" s="334"/>
      <c r="HH459" s="334"/>
      <c r="HI459" s="334"/>
      <c r="HJ459" s="334"/>
      <c r="HK459" s="334"/>
      <c r="HL459" s="334"/>
      <c r="HM459" s="334"/>
      <c r="HN459" s="334"/>
      <c r="HO459" s="334"/>
      <c r="HP459" s="334"/>
      <c r="HQ459" s="334"/>
      <c r="HR459" s="334"/>
      <c r="HS459" s="334"/>
      <c r="HT459" s="334"/>
      <c r="HU459" s="334"/>
      <c r="HV459" s="334"/>
      <c r="HW459" s="334"/>
      <c r="HX459" s="334"/>
      <c r="HY459" s="334"/>
      <c r="HZ459" s="334"/>
      <c r="IA459" s="334"/>
      <c r="IB459" s="334"/>
      <c r="IC459" s="334"/>
      <c r="ID459" s="334"/>
      <c r="IE459" s="334"/>
      <c r="IF459" s="334"/>
      <c r="IG459" s="334"/>
      <c r="IH459" s="334"/>
      <c r="II459" s="334"/>
      <c r="IJ459" s="334"/>
      <c r="IK459" s="334"/>
      <c r="IL459" s="334"/>
      <c r="IM459" s="334"/>
      <c r="IN459" s="334"/>
      <c r="IO459" s="334"/>
      <c r="IP459" s="334"/>
      <c r="IQ459" s="334"/>
      <c r="IR459" s="334"/>
      <c r="IS459" s="334"/>
      <c r="IT459" s="334"/>
    </row>
    <row r="460" spans="1:254" s="326" customFormat="1" ht="15" customHeight="1" x14ac:dyDescent="0.3">
      <c r="A460" s="334"/>
      <c r="B460" s="334"/>
      <c r="C460" s="324"/>
      <c r="D460" s="334"/>
      <c r="E460" s="334"/>
      <c r="F460" s="539"/>
      <c r="G460" s="655"/>
      <c r="H460" s="382"/>
      <c r="I460" s="382"/>
      <c r="J460" s="382"/>
      <c r="K460" s="382"/>
      <c r="L460" s="382"/>
      <c r="M460" s="382"/>
      <c r="N460" s="382"/>
      <c r="O460" s="382"/>
      <c r="P460" s="334"/>
      <c r="Q460" s="334"/>
      <c r="R460" s="334"/>
      <c r="S460" s="860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331"/>
      <c r="AI460" s="331"/>
      <c r="AJ460" s="331"/>
      <c r="AK460" s="331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3"/>
      <c r="AW460" s="383"/>
      <c r="AX460" s="383"/>
      <c r="AY460" s="383"/>
      <c r="AZ460" s="383"/>
      <c r="BA460" s="383"/>
      <c r="BB460" s="383"/>
      <c r="BC460" s="383"/>
      <c r="BD460" s="383"/>
      <c r="BE460" s="383"/>
      <c r="BF460" s="383"/>
      <c r="BG460" s="334"/>
      <c r="BH460" s="334"/>
      <c r="BI460" s="334"/>
      <c r="BJ460" s="334"/>
      <c r="BK460" s="334"/>
      <c r="BL460" s="334"/>
      <c r="BM460" s="334"/>
      <c r="BN460" s="334"/>
      <c r="BO460" s="334"/>
      <c r="BP460" s="334"/>
      <c r="BQ460" s="334"/>
      <c r="BR460" s="334"/>
      <c r="BS460" s="334"/>
      <c r="BT460" s="334"/>
      <c r="BU460" s="334"/>
      <c r="BV460" s="334"/>
      <c r="BW460" s="334"/>
      <c r="BX460" s="334"/>
      <c r="BY460" s="334"/>
      <c r="BZ460" s="334"/>
      <c r="CA460" s="334"/>
      <c r="CB460" s="334"/>
      <c r="CC460" s="334"/>
      <c r="CD460" s="334"/>
      <c r="CE460" s="334"/>
      <c r="CF460" s="334"/>
      <c r="CG460" s="334"/>
      <c r="CH460" s="334"/>
      <c r="CI460" s="334"/>
      <c r="CJ460" s="334"/>
      <c r="CK460" s="334"/>
      <c r="CL460" s="334"/>
      <c r="CM460" s="334"/>
      <c r="CN460" s="334"/>
      <c r="CO460" s="334"/>
      <c r="CP460" s="334"/>
      <c r="CQ460" s="334"/>
      <c r="CR460" s="334"/>
      <c r="CS460" s="334"/>
      <c r="CT460" s="334"/>
      <c r="CU460" s="334"/>
      <c r="CV460" s="334"/>
      <c r="CW460" s="334"/>
      <c r="CX460" s="334"/>
      <c r="CY460" s="334"/>
      <c r="CZ460" s="334"/>
      <c r="DA460" s="334"/>
      <c r="DB460" s="334"/>
      <c r="DC460" s="334"/>
      <c r="DD460" s="334"/>
      <c r="DE460" s="334"/>
      <c r="DF460" s="334"/>
      <c r="DG460" s="334"/>
      <c r="DH460" s="334"/>
      <c r="DI460" s="334"/>
      <c r="DJ460" s="334"/>
      <c r="DK460" s="334"/>
      <c r="DL460" s="334"/>
      <c r="DM460" s="334"/>
      <c r="DN460" s="334"/>
      <c r="DO460" s="334"/>
      <c r="DP460" s="334"/>
      <c r="DQ460" s="334"/>
      <c r="DR460" s="334"/>
      <c r="DS460" s="334"/>
      <c r="DT460" s="334"/>
      <c r="DU460" s="334"/>
      <c r="DV460" s="334"/>
      <c r="DW460" s="334"/>
      <c r="DX460" s="334"/>
      <c r="DY460" s="334"/>
      <c r="DZ460" s="334"/>
      <c r="EA460" s="334"/>
      <c r="EB460" s="334"/>
      <c r="EC460" s="334"/>
      <c r="ED460" s="334"/>
      <c r="EE460" s="334"/>
      <c r="EF460" s="334"/>
      <c r="EG460" s="334"/>
      <c r="EH460" s="334"/>
      <c r="EI460" s="334"/>
      <c r="EJ460" s="334"/>
      <c r="EK460" s="334"/>
      <c r="EL460" s="334"/>
      <c r="EM460" s="334"/>
      <c r="EN460" s="334"/>
      <c r="EO460" s="334"/>
      <c r="EP460" s="334"/>
      <c r="EQ460" s="334"/>
      <c r="ER460" s="334"/>
      <c r="ES460" s="334"/>
      <c r="ET460" s="334"/>
      <c r="EU460" s="334"/>
      <c r="EV460" s="334"/>
      <c r="EW460" s="334"/>
      <c r="EX460" s="334"/>
      <c r="EY460" s="334"/>
      <c r="EZ460" s="334"/>
      <c r="FA460" s="334"/>
      <c r="FB460" s="334"/>
      <c r="FC460" s="334"/>
      <c r="FD460" s="334"/>
      <c r="FE460" s="334"/>
      <c r="FF460" s="334"/>
      <c r="FG460" s="334"/>
      <c r="FH460" s="334"/>
      <c r="FI460" s="334"/>
      <c r="FJ460" s="334"/>
      <c r="FK460" s="334"/>
      <c r="FL460" s="334"/>
      <c r="FM460" s="334"/>
      <c r="FN460" s="334"/>
      <c r="FO460" s="334"/>
      <c r="FP460" s="334"/>
      <c r="FQ460" s="334"/>
      <c r="FR460" s="334"/>
      <c r="FS460" s="334"/>
      <c r="FT460" s="334"/>
      <c r="FU460" s="334"/>
      <c r="FV460" s="334"/>
      <c r="FW460" s="334"/>
      <c r="FX460" s="334"/>
      <c r="FY460" s="334"/>
      <c r="FZ460" s="334"/>
      <c r="GA460" s="334"/>
      <c r="GB460" s="334"/>
      <c r="GC460" s="334"/>
      <c r="GD460" s="334"/>
      <c r="GE460" s="334"/>
      <c r="GF460" s="334"/>
      <c r="GG460" s="334"/>
      <c r="GH460" s="334"/>
      <c r="GI460" s="334"/>
      <c r="GJ460" s="334"/>
      <c r="GK460" s="334"/>
      <c r="GL460" s="334"/>
      <c r="GM460" s="334"/>
      <c r="GN460" s="334"/>
      <c r="GO460" s="334"/>
      <c r="GP460" s="334"/>
      <c r="GQ460" s="334"/>
      <c r="GR460" s="334"/>
      <c r="GS460" s="334"/>
      <c r="GT460" s="334"/>
      <c r="GU460" s="334"/>
      <c r="GV460" s="334"/>
      <c r="GW460" s="334"/>
      <c r="GX460" s="334"/>
      <c r="GY460" s="334"/>
      <c r="GZ460" s="334"/>
      <c r="HA460" s="334"/>
      <c r="HB460" s="334"/>
      <c r="HC460" s="334"/>
      <c r="HD460" s="334"/>
      <c r="HE460" s="334"/>
      <c r="HF460" s="334"/>
      <c r="HG460" s="334"/>
      <c r="HH460" s="334"/>
      <c r="HI460" s="334"/>
      <c r="HJ460" s="334"/>
      <c r="HK460" s="334"/>
      <c r="HL460" s="334"/>
      <c r="HM460" s="334"/>
      <c r="HN460" s="334"/>
      <c r="HO460" s="334"/>
      <c r="HP460" s="334"/>
      <c r="HQ460" s="334"/>
      <c r="HR460" s="334"/>
      <c r="HS460" s="334"/>
      <c r="HT460" s="334"/>
      <c r="HU460" s="334"/>
      <c r="HV460" s="334"/>
      <c r="HW460" s="334"/>
      <c r="HX460" s="334"/>
      <c r="HY460" s="334"/>
      <c r="HZ460" s="334"/>
      <c r="IA460" s="334"/>
      <c r="IB460" s="334"/>
      <c r="IC460" s="334"/>
      <c r="ID460" s="334"/>
      <c r="IE460" s="334"/>
      <c r="IF460" s="334"/>
      <c r="IG460" s="334"/>
      <c r="IH460" s="334"/>
      <c r="II460" s="334"/>
      <c r="IJ460" s="334"/>
      <c r="IK460" s="334"/>
      <c r="IL460" s="334"/>
      <c r="IM460" s="334"/>
      <c r="IN460" s="334"/>
      <c r="IO460" s="334"/>
      <c r="IP460" s="334"/>
      <c r="IQ460" s="334"/>
      <c r="IR460" s="334"/>
      <c r="IS460" s="334"/>
      <c r="IT460" s="334"/>
    </row>
    <row r="461" spans="1:254" s="548" customFormat="1" ht="15" customHeight="1" x14ac:dyDescent="0.3">
      <c r="A461" s="541"/>
      <c r="B461" s="541"/>
      <c r="C461" s="542"/>
      <c r="D461" s="541"/>
      <c r="E461" s="541"/>
      <c r="F461" s="543"/>
      <c r="G461" s="781"/>
      <c r="H461" s="546"/>
      <c r="I461" s="546"/>
      <c r="J461" s="546"/>
      <c r="K461" s="546"/>
      <c r="L461" s="546"/>
      <c r="M461" s="546"/>
      <c r="N461" s="546"/>
      <c r="O461" s="546"/>
      <c r="P461" s="334"/>
      <c r="Q461" s="334"/>
      <c r="R461" s="334"/>
      <c r="S461" s="870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545"/>
      <c r="AI461" s="545"/>
      <c r="AJ461" s="545"/>
      <c r="AK461" s="545"/>
      <c r="AL461" s="546"/>
      <c r="AM461" s="546"/>
      <c r="AN461" s="546"/>
      <c r="AO461" s="546"/>
      <c r="AP461" s="546"/>
      <c r="AQ461" s="546"/>
      <c r="AR461" s="546"/>
      <c r="AS461" s="546"/>
      <c r="AT461" s="546"/>
      <c r="AU461" s="546"/>
      <c r="AV461" s="547"/>
      <c r="AW461" s="547"/>
      <c r="AX461" s="547"/>
      <c r="AY461" s="547"/>
      <c r="AZ461" s="547"/>
      <c r="BA461" s="547"/>
      <c r="BB461" s="547"/>
      <c r="BC461" s="547"/>
      <c r="BD461" s="547"/>
      <c r="BE461" s="547"/>
      <c r="BF461" s="547"/>
      <c r="BG461" s="541"/>
      <c r="BH461" s="541"/>
      <c r="BI461" s="541"/>
      <c r="BJ461" s="541"/>
      <c r="BK461" s="541"/>
      <c r="BL461" s="541"/>
      <c r="BM461" s="541"/>
      <c r="BN461" s="541"/>
      <c r="BO461" s="541"/>
      <c r="BP461" s="541"/>
      <c r="BQ461" s="541"/>
      <c r="BR461" s="541"/>
      <c r="BS461" s="541"/>
      <c r="BT461" s="541"/>
      <c r="BU461" s="541"/>
      <c r="BV461" s="541"/>
      <c r="BW461" s="541"/>
      <c r="BX461" s="541"/>
      <c r="BY461" s="541"/>
      <c r="BZ461" s="541"/>
      <c r="CA461" s="541"/>
      <c r="CB461" s="541"/>
      <c r="CC461" s="541"/>
      <c r="CD461" s="541"/>
      <c r="CE461" s="541"/>
      <c r="CF461" s="541"/>
      <c r="CG461" s="541"/>
      <c r="CH461" s="541"/>
      <c r="CI461" s="541"/>
      <c r="CJ461" s="541"/>
      <c r="CK461" s="541"/>
      <c r="CL461" s="541"/>
      <c r="CM461" s="541"/>
      <c r="CN461" s="541"/>
      <c r="CO461" s="541"/>
      <c r="CP461" s="541"/>
      <c r="CQ461" s="541"/>
      <c r="CR461" s="541"/>
      <c r="CS461" s="541"/>
      <c r="CT461" s="541"/>
      <c r="CU461" s="541"/>
      <c r="CV461" s="541"/>
      <c r="CW461" s="541"/>
      <c r="CX461" s="541"/>
      <c r="CY461" s="541"/>
      <c r="CZ461" s="541"/>
      <c r="DA461" s="541"/>
      <c r="DB461" s="541"/>
      <c r="DC461" s="541"/>
      <c r="DD461" s="541"/>
      <c r="DE461" s="541"/>
      <c r="DF461" s="541"/>
      <c r="DG461" s="541"/>
      <c r="DH461" s="541"/>
      <c r="DI461" s="541"/>
      <c r="DJ461" s="541"/>
      <c r="DK461" s="541"/>
      <c r="DL461" s="541"/>
      <c r="DM461" s="541"/>
      <c r="DN461" s="541"/>
      <c r="DO461" s="541"/>
      <c r="DP461" s="541"/>
      <c r="DQ461" s="541"/>
      <c r="DR461" s="541"/>
      <c r="DS461" s="541"/>
      <c r="DT461" s="541"/>
      <c r="DU461" s="541"/>
      <c r="DV461" s="541"/>
      <c r="DW461" s="541"/>
      <c r="DX461" s="541"/>
      <c r="DY461" s="541"/>
      <c r="DZ461" s="541"/>
      <c r="EA461" s="541"/>
      <c r="EB461" s="541"/>
      <c r="EC461" s="541"/>
      <c r="ED461" s="541"/>
      <c r="EE461" s="541"/>
      <c r="EF461" s="541"/>
      <c r="EG461" s="541"/>
      <c r="EH461" s="541"/>
      <c r="EI461" s="541"/>
      <c r="EJ461" s="541"/>
      <c r="EK461" s="541"/>
      <c r="EL461" s="541"/>
      <c r="EM461" s="541"/>
      <c r="EN461" s="541"/>
      <c r="EO461" s="541"/>
      <c r="EP461" s="541"/>
      <c r="EQ461" s="541"/>
      <c r="ER461" s="541"/>
      <c r="ES461" s="541"/>
      <c r="ET461" s="541"/>
      <c r="EU461" s="541"/>
      <c r="EV461" s="541"/>
      <c r="EW461" s="541"/>
      <c r="EX461" s="541"/>
      <c r="EY461" s="541"/>
      <c r="EZ461" s="541"/>
      <c r="FA461" s="541"/>
      <c r="FB461" s="541"/>
      <c r="FC461" s="541"/>
      <c r="FD461" s="541"/>
      <c r="FE461" s="541"/>
      <c r="FF461" s="541"/>
      <c r="FG461" s="541"/>
      <c r="FH461" s="541"/>
      <c r="FI461" s="541"/>
      <c r="FJ461" s="541"/>
      <c r="FK461" s="541"/>
      <c r="FL461" s="541"/>
      <c r="FM461" s="541"/>
      <c r="FN461" s="541"/>
      <c r="FO461" s="541"/>
      <c r="FP461" s="541"/>
      <c r="FQ461" s="541"/>
      <c r="FR461" s="541"/>
      <c r="FS461" s="541"/>
      <c r="FT461" s="541"/>
      <c r="FU461" s="541"/>
      <c r="FV461" s="541"/>
      <c r="FW461" s="541"/>
      <c r="FX461" s="541"/>
      <c r="FY461" s="541"/>
      <c r="FZ461" s="541"/>
      <c r="GA461" s="541"/>
      <c r="GB461" s="541"/>
      <c r="GC461" s="541"/>
      <c r="GD461" s="541"/>
      <c r="GE461" s="541"/>
      <c r="GF461" s="541"/>
      <c r="GG461" s="541"/>
      <c r="GH461" s="541"/>
      <c r="GI461" s="541"/>
      <c r="GJ461" s="541"/>
      <c r="GK461" s="541"/>
      <c r="GL461" s="541"/>
      <c r="GM461" s="541"/>
      <c r="GN461" s="541"/>
      <c r="GO461" s="541"/>
      <c r="GP461" s="541"/>
      <c r="GQ461" s="541"/>
      <c r="GR461" s="541"/>
      <c r="GS461" s="541"/>
      <c r="GT461" s="541"/>
      <c r="GU461" s="541"/>
      <c r="GV461" s="541"/>
      <c r="GW461" s="541"/>
      <c r="GX461" s="541"/>
      <c r="GY461" s="541"/>
      <c r="GZ461" s="541"/>
      <c r="HA461" s="541"/>
      <c r="HB461" s="541"/>
      <c r="HC461" s="541"/>
      <c r="HD461" s="541"/>
      <c r="HE461" s="541"/>
      <c r="HF461" s="541"/>
      <c r="HG461" s="541"/>
      <c r="HH461" s="541"/>
      <c r="HI461" s="541"/>
      <c r="HJ461" s="541"/>
      <c r="HK461" s="541"/>
      <c r="HL461" s="541"/>
      <c r="HM461" s="541"/>
      <c r="HN461" s="541"/>
      <c r="HO461" s="541"/>
      <c r="HP461" s="541"/>
      <c r="HQ461" s="541"/>
      <c r="HR461" s="541"/>
      <c r="HS461" s="541"/>
      <c r="HT461" s="541"/>
      <c r="HU461" s="541"/>
      <c r="HV461" s="541"/>
      <c r="HW461" s="541"/>
      <c r="HX461" s="541"/>
      <c r="HY461" s="541"/>
      <c r="HZ461" s="541"/>
      <c r="IA461" s="541"/>
      <c r="IB461" s="541"/>
      <c r="IC461" s="541"/>
      <c r="ID461" s="541"/>
      <c r="IE461" s="541"/>
      <c r="IF461" s="541"/>
      <c r="IG461" s="541"/>
      <c r="IH461" s="541"/>
      <c r="II461" s="541"/>
      <c r="IJ461" s="541"/>
      <c r="IK461" s="541"/>
      <c r="IL461" s="541"/>
      <c r="IM461" s="541"/>
      <c r="IN461" s="541"/>
      <c r="IO461" s="541"/>
      <c r="IP461" s="541"/>
      <c r="IQ461" s="541"/>
      <c r="IR461" s="541"/>
      <c r="IS461" s="541"/>
      <c r="IT461" s="541"/>
    </row>
    <row r="462" spans="1:254" s="548" customFormat="1" ht="15" customHeight="1" x14ac:dyDescent="0.3">
      <c r="A462" s="541"/>
      <c r="B462" s="541"/>
      <c r="C462" s="542"/>
      <c r="D462" s="541"/>
      <c r="E462" s="541"/>
      <c r="F462" s="543"/>
      <c r="G462" s="781"/>
      <c r="H462" s="546"/>
      <c r="I462" s="546"/>
      <c r="J462" s="546"/>
      <c r="K462" s="546"/>
      <c r="L462" s="546"/>
      <c r="M462" s="546"/>
      <c r="N462" s="546"/>
      <c r="O462" s="546"/>
      <c r="P462" s="334"/>
      <c r="Q462" s="334"/>
      <c r="R462" s="334"/>
      <c r="S462" s="870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545"/>
      <c r="AI462" s="545"/>
      <c r="AJ462" s="545"/>
      <c r="AK462" s="545"/>
      <c r="AL462" s="546"/>
      <c r="AM462" s="546"/>
      <c r="AN462" s="546"/>
      <c r="AO462" s="546"/>
      <c r="AP462" s="546"/>
      <c r="AQ462" s="546"/>
      <c r="AR462" s="546"/>
      <c r="AS462" s="546"/>
      <c r="AT462" s="546"/>
      <c r="AU462" s="546"/>
      <c r="AV462" s="547"/>
      <c r="AW462" s="547"/>
      <c r="AX462" s="547"/>
      <c r="AY462" s="547"/>
      <c r="AZ462" s="547"/>
      <c r="BA462" s="547"/>
      <c r="BB462" s="547"/>
      <c r="BC462" s="547"/>
      <c r="BD462" s="547"/>
      <c r="BE462" s="547"/>
      <c r="BF462" s="547"/>
      <c r="BG462" s="541"/>
      <c r="BH462" s="541"/>
      <c r="BI462" s="541"/>
      <c r="BJ462" s="541"/>
      <c r="BK462" s="541"/>
      <c r="BL462" s="541"/>
      <c r="BM462" s="541"/>
      <c r="BN462" s="541"/>
      <c r="BO462" s="541"/>
      <c r="BP462" s="541"/>
      <c r="BQ462" s="541"/>
      <c r="BR462" s="541"/>
      <c r="BS462" s="541"/>
      <c r="BT462" s="541"/>
      <c r="BU462" s="541"/>
      <c r="BV462" s="541"/>
      <c r="BW462" s="541"/>
      <c r="BX462" s="541"/>
      <c r="BY462" s="541"/>
      <c r="BZ462" s="541"/>
      <c r="CA462" s="541"/>
      <c r="CB462" s="541"/>
      <c r="CC462" s="541"/>
      <c r="CD462" s="541"/>
      <c r="CE462" s="541"/>
      <c r="CF462" s="541"/>
      <c r="CG462" s="541"/>
      <c r="CH462" s="541"/>
      <c r="CI462" s="541"/>
      <c r="CJ462" s="541"/>
      <c r="CK462" s="541"/>
      <c r="CL462" s="541"/>
      <c r="CM462" s="541"/>
      <c r="CN462" s="541"/>
      <c r="CO462" s="541"/>
      <c r="CP462" s="541"/>
      <c r="CQ462" s="541"/>
      <c r="CR462" s="541"/>
      <c r="CS462" s="541"/>
      <c r="CT462" s="541"/>
      <c r="CU462" s="541"/>
      <c r="CV462" s="541"/>
      <c r="CW462" s="541"/>
      <c r="CX462" s="541"/>
      <c r="CY462" s="541"/>
      <c r="CZ462" s="541"/>
      <c r="DA462" s="541"/>
      <c r="DB462" s="541"/>
      <c r="DC462" s="541"/>
      <c r="DD462" s="541"/>
      <c r="DE462" s="541"/>
      <c r="DF462" s="541"/>
      <c r="DG462" s="541"/>
      <c r="DH462" s="541"/>
      <c r="DI462" s="541"/>
      <c r="DJ462" s="541"/>
      <c r="DK462" s="541"/>
      <c r="DL462" s="541"/>
      <c r="DM462" s="541"/>
      <c r="DN462" s="541"/>
      <c r="DO462" s="541"/>
      <c r="DP462" s="541"/>
      <c r="DQ462" s="541"/>
      <c r="DR462" s="541"/>
      <c r="DS462" s="541"/>
      <c r="DT462" s="541"/>
      <c r="DU462" s="541"/>
      <c r="DV462" s="541"/>
      <c r="DW462" s="541"/>
      <c r="DX462" s="541"/>
      <c r="DY462" s="541"/>
      <c r="DZ462" s="541"/>
      <c r="EA462" s="541"/>
      <c r="EB462" s="541"/>
      <c r="EC462" s="541"/>
      <c r="ED462" s="541"/>
      <c r="EE462" s="541"/>
      <c r="EF462" s="541"/>
      <c r="EG462" s="541"/>
      <c r="EH462" s="541"/>
      <c r="EI462" s="541"/>
      <c r="EJ462" s="541"/>
      <c r="EK462" s="541"/>
      <c r="EL462" s="541"/>
      <c r="EM462" s="541"/>
      <c r="EN462" s="541"/>
      <c r="EO462" s="541"/>
      <c r="EP462" s="541"/>
      <c r="EQ462" s="541"/>
      <c r="ER462" s="541"/>
      <c r="ES462" s="541"/>
      <c r="ET462" s="541"/>
      <c r="EU462" s="541"/>
      <c r="EV462" s="541"/>
      <c r="EW462" s="541"/>
      <c r="EX462" s="541"/>
      <c r="EY462" s="541"/>
      <c r="EZ462" s="541"/>
      <c r="FA462" s="541"/>
      <c r="FB462" s="541"/>
      <c r="FC462" s="541"/>
      <c r="FD462" s="541"/>
      <c r="FE462" s="541"/>
      <c r="FF462" s="541"/>
      <c r="FG462" s="541"/>
      <c r="FH462" s="541"/>
      <c r="FI462" s="541"/>
      <c r="FJ462" s="541"/>
      <c r="FK462" s="541"/>
      <c r="FL462" s="541"/>
      <c r="FM462" s="541"/>
      <c r="FN462" s="541"/>
      <c r="FO462" s="541"/>
      <c r="FP462" s="541"/>
      <c r="FQ462" s="541"/>
      <c r="FR462" s="541"/>
      <c r="FS462" s="541"/>
      <c r="FT462" s="541"/>
      <c r="FU462" s="541"/>
      <c r="FV462" s="541"/>
      <c r="FW462" s="541"/>
      <c r="FX462" s="541"/>
      <c r="FY462" s="541"/>
      <c r="FZ462" s="541"/>
      <c r="GA462" s="541"/>
      <c r="GB462" s="541"/>
      <c r="GC462" s="541"/>
      <c r="GD462" s="541"/>
      <c r="GE462" s="541"/>
      <c r="GF462" s="541"/>
      <c r="GG462" s="541"/>
      <c r="GH462" s="541"/>
      <c r="GI462" s="541"/>
      <c r="GJ462" s="541"/>
      <c r="GK462" s="541"/>
      <c r="GL462" s="541"/>
      <c r="GM462" s="541"/>
      <c r="GN462" s="541"/>
      <c r="GO462" s="541"/>
      <c r="GP462" s="541"/>
      <c r="GQ462" s="541"/>
      <c r="GR462" s="541"/>
      <c r="GS462" s="541"/>
      <c r="GT462" s="541"/>
      <c r="GU462" s="541"/>
      <c r="GV462" s="541"/>
      <c r="GW462" s="541"/>
      <c r="GX462" s="541"/>
      <c r="GY462" s="541"/>
      <c r="GZ462" s="541"/>
      <c r="HA462" s="541"/>
      <c r="HB462" s="541"/>
      <c r="HC462" s="541"/>
      <c r="HD462" s="541"/>
      <c r="HE462" s="541"/>
      <c r="HF462" s="541"/>
      <c r="HG462" s="541"/>
      <c r="HH462" s="541"/>
      <c r="HI462" s="541"/>
      <c r="HJ462" s="541"/>
      <c r="HK462" s="541"/>
      <c r="HL462" s="541"/>
      <c r="HM462" s="541"/>
      <c r="HN462" s="541"/>
      <c r="HO462" s="541"/>
      <c r="HP462" s="541"/>
      <c r="HQ462" s="541"/>
      <c r="HR462" s="541"/>
      <c r="HS462" s="541"/>
      <c r="HT462" s="541"/>
      <c r="HU462" s="541"/>
      <c r="HV462" s="541"/>
      <c r="HW462" s="541"/>
      <c r="HX462" s="541"/>
      <c r="HY462" s="541"/>
      <c r="HZ462" s="541"/>
      <c r="IA462" s="541"/>
      <c r="IB462" s="541"/>
      <c r="IC462" s="541"/>
      <c r="ID462" s="541"/>
      <c r="IE462" s="541"/>
      <c r="IF462" s="541"/>
      <c r="IG462" s="541"/>
      <c r="IH462" s="541"/>
      <c r="II462" s="541"/>
      <c r="IJ462" s="541"/>
      <c r="IK462" s="541"/>
      <c r="IL462" s="541"/>
      <c r="IM462" s="541"/>
      <c r="IN462" s="541"/>
      <c r="IO462" s="541"/>
      <c r="IP462" s="541"/>
      <c r="IQ462" s="541"/>
      <c r="IR462" s="541"/>
      <c r="IS462" s="541"/>
      <c r="IT462" s="541"/>
    </row>
    <row r="463" spans="1:254" s="548" customFormat="1" ht="15" customHeight="1" x14ac:dyDescent="0.3">
      <c r="A463" s="541"/>
      <c r="B463" s="541"/>
      <c r="C463" s="542"/>
      <c r="D463" s="541"/>
      <c r="E463" s="541"/>
      <c r="F463" s="543"/>
      <c r="G463" s="781"/>
      <c r="H463" s="546"/>
      <c r="I463" s="546"/>
      <c r="J463" s="546"/>
      <c r="K463" s="546"/>
      <c r="L463" s="546"/>
      <c r="M463" s="546"/>
      <c r="N463" s="546"/>
      <c r="O463" s="546"/>
      <c r="P463" s="541"/>
      <c r="Q463" s="541"/>
      <c r="R463" s="541"/>
      <c r="S463" s="870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3">
      <c r="A464" s="541"/>
      <c r="B464" s="541"/>
      <c r="C464" s="542"/>
      <c r="D464" s="541"/>
      <c r="E464" s="541"/>
      <c r="F464" s="543"/>
      <c r="G464" s="781"/>
      <c r="H464" s="546"/>
      <c r="I464" s="546"/>
      <c r="J464" s="546"/>
      <c r="K464" s="546"/>
      <c r="L464" s="546"/>
      <c r="M464" s="546"/>
      <c r="N464" s="546"/>
      <c r="O464" s="546"/>
      <c r="P464" s="541"/>
      <c r="Q464" s="541"/>
      <c r="R464" s="541"/>
      <c r="S464" s="870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3">
      <c r="A465" s="541"/>
      <c r="B465" s="541"/>
      <c r="C465" s="542"/>
      <c r="D465" s="541"/>
      <c r="E465" s="541"/>
      <c r="F465" s="543"/>
      <c r="G465" s="781"/>
      <c r="H465" s="546"/>
      <c r="I465" s="546"/>
      <c r="J465" s="546"/>
      <c r="K465" s="546"/>
      <c r="L465" s="546"/>
      <c r="M465" s="546"/>
      <c r="N465" s="546"/>
      <c r="O465" s="546"/>
      <c r="P465" s="541"/>
      <c r="Q465" s="541"/>
      <c r="R465" s="541"/>
      <c r="S465" s="870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3">
      <c r="A466" s="541"/>
      <c r="B466" s="541"/>
      <c r="C466" s="542"/>
      <c r="D466" s="541"/>
      <c r="E466" s="541"/>
      <c r="F466" s="543"/>
      <c r="G466" s="781"/>
      <c r="H466" s="546"/>
      <c r="I466" s="546"/>
      <c r="J466" s="546"/>
      <c r="K466" s="546"/>
      <c r="L466" s="546"/>
      <c r="M466" s="546"/>
      <c r="N466" s="546"/>
      <c r="O466" s="546"/>
      <c r="P466" s="541"/>
      <c r="Q466" s="541"/>
      <c r="R466" s="541"/>
      <c r="S466" s="870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781"/>
      <c r="H467" s="546"/>
      <c r="I467" s="546"/>
      <c r="J467" s="546"/>
      <c r="K467" s="546"/>
      <c r="L467" s="546"/>
      <c r="M467" s="546"/>
      <c r="N467" s="546"/>
      <c r="O467" s="546"/>
      <c r="P467" s="541"/>
      <c r="Q467" s="541"/>
      <c r="R467" s="541"/>
      <c r="S467" s="870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781"/>
      <c r="H468" s="546"/>
      <c r="I468" s="546"/>
      <c r="J468" s="546"/>
      <c r="K468" s="546"/>
      <c r="L468" s="546"/>
      <c r="M468" s="546"/>
      <c r="N468" s="546"/>
      <c r="O468" s="546"/>
      <c r="P468" s="541"/>
      <c r="Q468" s="541"/>
      <c r="R468" s="541"/>
      <c r="S468" s="870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781"/>
      <c r="H469" s="546"/>
      <c r="I469" s="546"/>
      <c r="J469" s="546"/>
      <c r="K469" s="546"/>
      <c r="L469" s="546"/>
      <c r="M469" s="546"/>
      <c r="N469" s="546"/>
      <c r="O469" s="546"/>
      <c r="P469" s="541"/>
      <c r="Q469" s="541"/>
      <c r="R469" s="541"/>
      <c r="S469" s="870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781"/>
      <c r="H470" s="546"/>
      <c r="I470" s="546"/>
      <c r="J470" s="546"/>
      <c r="K470" s="546"/>
      <c r="L470" s="546"/>
      <c r="M470" s="546"/>
      <c r="N470" s="546"/>
      <c r="O470" s="546"/>
      <c r="P470" s="541"/>
      <c r="Q470" s="541"/>
      <c r="R470" s="541"/>
      <c r="S470" s="870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781"/>
      <c r="H471" s="546"/>
      <c r="I471" s="546"/>
      <c r="J471" s="546"/>
      <c r="K471" s="546"/>
      <c r="L471" s="546"/>
      <c r="M471" s="546"/>
      <c r="N471" s="546"/>
      <c r="O471" s="546"/>
      <c r="P471" s="541"/>
      <c r="Q471" s="541"/>
      <c r="R471" s="541"/>
      <c r="S471" s="870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781"/>
      <c r="H472" s="546"/>
      <c r="I472" s="546"/>
      <c r="J472" s="546"/>
      <c r="K472" s="546"/>
      <c r="L472" s="546"/>
      <c r="M472" s="546"/>
      <c r="N472" s="546"/>
      <c r="O472" s="546"/>
      <c r="P472" s="541"/>
      <c r="Q472" s="541"/>
      <c r="R472" s="541"/>
      <c r="S472" s="870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781"/>
      <c r="H473" s="546"/>
      <c r="I473" s="546"/>
      <c r="J473" s="546"/>
      <c r="K473" s="546"/>
      <c r="L473" s="546"/>
      <c r="M473" s="546"/>
      <c r="N473" s="546"/>
      <c r="O473" s="546"/>
      <c r="P473" s="541"/>
      <c r="Q473" s="541"/>
      <c r="R473" s="541"/>
      <c r="S473" s="870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781"/>
      <c r="H474" s="546"/>
      <c r="I474" s="546"/>
      <c r="J474" s="546"/>
      <c r="K474" s="546"/>
      <c r="L474" s="546"/>
      <c r="M474" s="546"/>
      <c r="N474" s="546"/>
      <c r="O474" s="546"/>
      <c r="P474" s="541"/>
      <c r="Q474" s="541"/>
      <c r="R474" s="541"/>
      <c r="S474" s="870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781"/>
      <c r="H475" s="546"/>
      <c r="I475" s="546"/>
      <c r="J475" s="546"/>
      <c r="K475" s="546"/>
      <c r="L475" s="546"/>
      <c r="M475" s="546"/>
      <c r="N475" s="546"/>
      <c r="O475" s="546"/>
      <c r="P475" s="541"/>
      <c r="Q475" s="541"/>
      <c r="R475" s="541"/>
      <c r="S475" s="870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781"/>
      <c r="H476" s="546"/>
      <c r="I476" s="546"/>
      <c r="J476" s="546"/>
      <c r="K476" s="546"/>
      <c r="L476" s="546"/>
      <c r="M476" s="546"/>
      <c r="N476" s="546"/>
      <c r="O476" s="546"/>
      <c r="P476" s="541"/>
      <c r="Q476" s="541"/>
      <c r="R476" s="541"/>
      <c r="S476" s="870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781"/>
      <c r="H477" s="546"/>
      <c r="I477" s="546"/>
      <c r="J477" s="546"/>
      <c r="K477" s="546"/>
      <c r="L477" s="546"/>
      <c r="M477" s="546"/>
      <c r="N477" s="546"/>
      <c r="O477" s="546"/>
      <c r="P477" s="541"/>
      <c r="Q477" s="541"/>
      <c r="R477" s="541"/>
      <c r="S477" s="870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781"/>
      <c r="H478" s="546"/>
      <c r="I478" s="546"/>
      <c r="J478" s="546"/>
      <c r="K478" s="546"/>
      <c r="L478" s="546"/>
      <c r="M478" s="546"/>
      <c r="N478" s="546"/>
      <c r="O478" s="546"/>
      <c r="P478" s="541"/>
      <c r="Q478" s="541"/>
      <c r="R478" s="541"/>
      <c r="S478" s="870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781"/>
      <c r="H479" s="546"/>
      <c r="I479" s="546"/>
      <c r="J479" s="546"/>
      <c r="K479" s="546"/>
      <c r="L479" s="546"/>
      <c r="M479" s="546"/>
      <c r="N479" s="546"/>
      <c r="O479" s="546"/>
      <c r="P479" s="541"/>
      <c r="Q479" s="541"/>
      <c r="R479" s="541"/>
      <c r="S479" s="870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781"/>
      <c r="H480" s="546"/>
      <c r="I480" s="546"/>
      <c r="J480" s="546"/>
      <c r="K480" s="546"/>
      <c r="L480" s="546"/>
      <c r="M480" s="546"/>
      <c r="N480" s="546"/>
      <c r="O480" s="546"/>
      <c r="P480" s="541"/>
      <c r="Q480" s="541"/>
      <c r="R480" s="541"/>
      <c r="S480" s="870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781"/>
      <c r="H481" s="546"/>
      <c r="I481" s="546"/>
      <c r="J481" s="546"/>
      <c r="K481" s="546"/>
      <c r="L481" s="546"/>
      <c r="M481" s="546"/>
      <c r="N481" s="546"/>
      <c r="O481" s="546"/>
      <c r="P481" s="541"/>
      <c r="Q481" s="541"/>
      <c r="R481" s="541"/>
      <c r="S481" s="870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781"/>
      <c r="H482" s="546"/>
      <c r="I482" s="546"/>
      <c r="J482" s="546"/>
      <c r="K482" s="546"/>
      <c r="L482" s="546"/>
      <c r="M482" s="546"/>
      <c r="N482" s="546"/>
      <c r="O482" s="546"/>
      <c r="P482" s="541"/>
      <c r="Q482" s="541"/>
      <c r="R482" s="541"/>
      <c r="S482" s="870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781"/>
      <c r="H483" s="546"/>
      <c r="I483" s="546"/>
      <c r="J483" s="546"/>
      <c r="K483" s="546"/>
      <c r="L483" s="546"/>
      <c r="M483" s="546"/>
      <c r="N483" s="546"/>
      <c r="O483" s="546"/>
      <c r="P483" s="541"/>
      <c r="Q483" s="541"/>
      <c r="R483" s="541"/>
      <c r="S483" s="870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s="548" customFormat="1" ht="15" customHeight="1" x14ac:dyDescent="0.3">
      <c r="A484" s="541"/>
      <c r="B484" s="541"/>
      <c r="C484" s="542"/>
      <c r="D484" s="541"/>
      <c r="E484" s="541"/>
      <c r="F484" s="543"/>
      <c r="G484" s="781"/>
      <c r="H484" s="546"/>
      <c r="I484" s="546"/>
      <c r="J484" s="546"/>
      <c r="K484" s="546"/>
      <c r="L484" s="546"/>
      <c r="M484" s="546"/>
      <c r="N484" s="546"/>
      <c r="O484" s="546"/>
      <c r="P484" s="541"/>
      <c r="Q484" s="541"/>
      <c r="R484" s="541"/>
      <c r="S484" s="870"/>
      <c r="T484" s="328"/>
      <c r="U484" s="330"/>
      <c r="V484" s="330"/>
      <c r="W484" s="330"/>
      <c r="X484" s="330"/>
      <c r="Y484" s="330"/>
      <c r="Z484" s="330"/>
      <c r="AA484" s="330"/>
      <c r="AB484" s="330"/>
      <c r="AC484" s="330"/>
      <c r="AD484" s="330"/>
      <c r="AE484" s="330"/>
      <c r="AF484" s="330"/>
      <c r="AG484" s="330"/>
      <c r="AH484" s="545"/>
      <c r="AI484" s="545"/>
      <c r="AJ484" s="545"/>
      <c r="AK484" s="545"/>
      <c r="AL484" s="546"/>
      <c r="AM484" s="546"/>
      <c r="AN484" s="546"/>
      <c r="AO484" s="546"/>
      <c r="AP484" s="546"/>
      <c r="AQ484" s="546"/>
      <c r="AR484" s="546"/>
      <c r="AS484" s="546"/>
      <c r="AT484" s="546"/>
      <c r="AU484" s="546"/>
      <c r="AV484" s="547"/>
      <c r="AW484" s="547"/>
      <c r="AX484" s="547"/>
      <c r="AY484" s="547"/>
      <c r="AZ484" s="547"/>
      <c r="BA484" s="547"/>
      <c r="BB484" s="547"/>
      <c r="BC484" s="547"/>
      <c r="BD484" s="547"/>
      <c r="BE484" s="547"/>
      <c r="BF484" s="547"/>
      <c r="BG484" s="541"/>
      <c r="BH484" s="541"/>
      <c r="BI484" s="541"/>
      <c r="BJ484" s="541"/>
      <c r="BK484" s="541"/>
      <c r="BL484" s="541"/>
      <c r="BM484" s="541"/>
      <c r="BN484" s="541"/>
      <c r="BO484" s="541"/>
      <c r="BP484" s="541"/>
      <c r="BQ484" s="541"/>
      <c r="BR484" s="541"/>
      <c r="BS484" s="541"/>
      <c r="BT484" s="541"/>
      <c r="BU484" s="541"/>
      <c r="BV484" s="541"/>
      <c r="BW484" s="541"/>
      <c r="BX484" s="541"/>
      <c r="BY484" s="541"/>
      <c r="BZ484" s="541"/>
      <c r="CA484" s="541"/>
      <c r="CB484" s="541"/>
      <c r="CC484" s="541"/>
      <c r="CD484" s="541"/>
      <c r="CE484" s="541"/>
      <c r="CF484" s="541"/>
      <c r="CG484" s="541"/>
      <c r="CH484" s="541"/>
      <c r="CI484" s="541"/>
      <c r="CJ484" s="541"/>
      <c r="CK484" s="541"/>
      <c r="CL484" s="541"/>
      <c r="CM484" s="541"/>
      <c r="CN484" s="541"/>
      <c r="CO484" s="541"/>
      <c r="CP484" s="541"/>
      <c r="CQ484" s="541"/>
      <c r="CR484" s="541"/>
      <c r="CS484" s="541"/>
      <c r="CT484" s="541"/>
      <c r="CU484" s="541"/>
      <c r="CV484" s="541"/>
      <c r="CW484" s="541"/>
      <c r="CX484" s="541"/>
      <c r="CY484" s="541"/>
      <c r="CZ484" s="541"/>
      <c r="DA484" s="541"/>
      <c r="DB484" s="541"/>
      <c r="DC484" s="541"/>
      <c r="DD484" s="541"/>
      <c r="DE484" s="541"/>
      <c r="DF484" s="541"/>
      <c r="DG484" s="541"/>
      <c r="DH484" s="541"/>
      <c r="DI484" s="541"/>
      <c r="DJ484" s="541"/>
      <c r="DK484" s="541"/>
      <c r="DL484" s="541"/>
      <c r="DM484" s="541"/>
      <c r="DN484" s="541"/>
      <c r="DO484" s="541"/>
      <c r="DP484" s="541"/>
      <c r="DQ484" s="541"/>
      <c r="DR484" s="541"/>
      <c r="DS484" s="541"/>
      <c r="DT484" s="541"/>
      <c r="DU484" s="541"/>
      <c r="DV484" s="541"/>
      <c r="DW484" s="541"/>
      <c r="DX484" s="541"/>
      <c r="DY484" s="541"/>
      <c r="DZ484" s="541"/>
      <c r="EA484" s="541"/>
      <c r="EB484" s="541"/>
      <c r="EC484" s="541"/>
      <c r="ED484" s="541"/>
      <c r="EE484" s="541"/>
      <c r="EF484" s="541"/>
      <c r="EG484" s="541"/>
      <c r="EH484" s="541"/>
      <c r="EI484" s="541"/>
      <c r="EJ484" s="541"/>
      <c r="EK484" s="541"/>
      <c r="EL484" s="541"/>
      <c r="EM484" s="541"/>
      <c r="EN484" s="541"/>
      <c r="EO484" s="541"/>
      <c r="EP484" s="541"/>
      <c r="EQ484" s="541"/>
      <c r="ER484" s="541"/>
      <c r="ES484" s="541"/>
      <c r="ET484" s="541"/>
      <c r="EU484" s="541"/>
      <c r="EV484" s="541"/>
      <c r="EW484" s="541"/>
      <c r="EX484" s="541"/>
      <c r="EY484" s="541"/>
      <c r="EZ484" s="541"/>
      <c r="FA484" s="541"/>
      <c r="FB484" s="541"/>
      <c r="FC484" s="541"/>
      <c r="FD484" s="541"/>
      <c r="FE484" s="541"/>
      <c r="FF484" s="541"/>
      <c r="FG484" s="541"/>
      <c r="FH484" s="541"/>
      <c r="FI484" s="541"/>
      <c r="FJ484" s="541"/>
      <c r="FK484" s="541"/>
      <c r="FL484" s="541"/>
      <c r="FM484" s="541"/>
      <c r="FN484" s="541"/>
      <c r="FO484" s="541"/>
      <c r="FP484" s="541"/>
      <c r="FQ484" s="541"/>
      <c r="FR484" s="541"/>
      <c r="FS484" s="541"/>
      <c r="FT484" s="541"/>
      <c r="FU484" s="541"/>
      <c r="FV484" s="541"/>
      <c r="FW484" s="541"/>
      <c r="FX484" s="541"/>
      <c r="FY484" s="541"/>
      <c r="FZ484" s="541"/>
      <c r="GA484" s="541"/>
      <c r="GB484" s="541"/>
      <c r="GC484" s="541"/>
      <c r="GD484" s="541"/>
      <c r="GE484" s="541"/>
      <c r="GF484" s="541"/>
      <c r="GG484" s="541"/>
      <c r="GH484" s="541"/>
      <c r="GI484" s="541"/>
      <c r="GJ484" s="541"/>
      <c r="GK484" s="541"/>
      <c r="GL484" s="541"/>
      <c r="GM484" s="541"/>
      <c r="GN484" s="541"/>
      <c r="GO484" s="541"/>
      <c r="GP484" s="541"/>
      <c r="GQ484" s="541"/>
      <c r="GR484" s="541"/>
      <c r="GS484" s="541"/>
      <c r="GT484" s="541"/>
      <c r="GU484" s="541"/>
      <c r="GV484" s="541"/>
      <c r="GW484" s="541"/>
      <c r="GX484" s="541"/>
      <c r="GY484" s="541"/>
      <c r="GZ484" s="541"/>
      <c r="HA484" s="541"/>
      <c r="HB484" s="541"/>
      <c r="HC484" s="541"/>
      <c r="HD484" s="541"/>
      <c r="HE484" s="541"/>
      <c r="HF484" s="541"/>
      <c r="HG484" s="541"/>
      <c r="HH484" s="541"/>
      <c r="HI484" s="541"/>
      <c r="HJ484" s="541"/>
      <c r="HK484" s="541"/>
      <c r="HL484" s="541"/>
      <c r="HM484" s="541"/>
      <c r="HN484" s="541"/>
      <c r="HO484" s="541"/>
      <c r="HP484" s="541"/>
      <c r="HQ484" s="541"/>
      <c r="HR484" s="541"/>
      <c r="HS484" s="541"/>
      <c r="HT484" s="541"/>
      <c r="HU484" s="541"/>
      <c r="HV484" s="541"/>
      <c r="HW484" s="541"/>
      <c r="HX484" s="541"/>
      <c r="HY484" s="541"/>
      <c r="HZ484" s="541"/>
      <c r="IA484" s="541"/>
      <c r="IB484" s="541"/>
      <c r="IC484" s="541"/>
      <c r="ID484" s="541"/>
      <c r="IE484" s="541"/>
      <c r="IF484" s="541"/>
      <c r="IG484" s="541"/>
      <c r="IH484" s="541"/>
      <c r="II484" s="541"/>
      <c r="IJ484" s="541"/>
      <c r="IK484" s="541"/>
      <c r="IL484" s="541"/>
      <c r="IM484" s="541"/>
      <c r="IN484" s="541"/>
      <c r="IO484" s="541"/>
      <c r="IP484" s="541"/>
      <c r="IQ484" s="541"/>
      <c r="IR484" s="541"/>
      <c r="IS484" s="541"/>
      <c r="IT484" s="541"/>
    </row>
    <row r="485" spans="1:254" s="548" customFormat="1" ht="15" customHeight="1" x14ac:dyDescent="0.3">
      <c r="A485" s="541"/>
      <c r="B485" s="541"/>
      <c r="C485" s="542"/>
      <c r="D485" s="541"/>
      <c r="E485" s="541"/>
      <c r="F485" s="543"/>
      <c r="G485" s="781"/>
      <c r="H485" s="546"/>
      <c r="I485" s="546"/>
      <c r="J485" s="546"/>
      <c r="K485" s="546"/>
      <c r="L485" s="546"/>
      <c r="M485" s="546"/>
      <c r="N485" s="546"/>
      <c r="O485" s="546"/>
      <c r="P485" s="541"/>
      <c r="Q485" s="541"/>
      <c r="R485" s="541"/>
      <c r="S485" s="870"/>
      <c r="T485" s="328"/>
      <c r="U485" s="330"/>
      <c r="V485" s="330"/>
      <c r="W485" s="330"/>
      <c r="X485" s="330"/>
      <c r="Y485" s="330"/>
      <c r="Z485" s="330"/>
      <c r="AA485" s="330"/>
      <c r="AB485" s="330"/>
      <c r="AC485" s="330"/>
      <c r="AD485" s="330"/>
      <c r="AE485" s="330"/>
      <c r="AF485" s="330"/>
      <c r="AG485" s="330"/>
      <c r="AH485" s="545"/>
      <c r="AI485" s="545"/>
      <c r="AJ485" s="545"/>
      <c r="AK485" s="545"/>
      <c r="AL485" s="546"/>
      <c r="AM485" s="546"/>
      <c r="AN485" s="546"/>
      <c r="AO485" s="546"/>
      <c r="AP485" s="546"/>
      <c r="AQ485" s="546"/>
      <c r="AR485" s="546"/>
      <c r="AS485" s="546"/>
      <c r="AT485" s="546"/>
      <c r="AU485" s="546"/>
      <c r="AV485" s="547"/>
      <c r="AW485" s="547"/>
      <c r="AX485" s="547"/>
      <c r="AY485" s="547"/>
      <c r="AZ485" s="547"/>
      <c r="BA485" s="547"/>
      <c r="BB485" s="547"/>
      <c r="BC485" s="547"/>
      <c r="BD485" s="547"/>
      <c r="BE485" s="547"/>
      <c r="BF485" s="547"/>
      <c r="BG485" s="541"/>
      <c r="BH485" s="541"/>
      <c r="BI485" s="541"/>
      <c r="BJ485" s="541"/>
      <c r="BK485" s="541"/>
      <c r="BL485" s="541"/>
      <c r="BM485" s="541"/>
      <c r="BN485" s="541"/>
      <c r="BO485" s="541"/>
      <c r="BP485" s="541"/>
      <c r="BQ485" s="541"/>
      <c r="BR485" s="541"/>
      <c r="BS485" s="541"/>
      <c r="BT485" s="541"/>
      <c r="BU485" s="541"/>
      <c r="BV485" s="541"/>
      <c r="BW485" s="541"/>
      <c r="BX485" s="541"/>
      <c r="BY485" s="541"/>
      <c r="BZ485" s="541"/>
      <c r="CA485" s="541"/>
      <c r="CB485" s="541"/>
      <c r="CC485" s="541"/>
      <c r="CD485" s="541"/>
      <c r="CE485" s="541"/>
      <c r="CF485" s="541"/>
      <c r="CG485" s="541"/>
      <c r="CH485" s="541"/>
      <c r="CI485" s="541"/>
      <c r="CJ485" s="541"/>
      <c r="CK485" s="541"/>
      <c r="CL485" s="541"/>
      <c r="CM485" s="541"/>
      <c r="CN485" s="541"/>
      <c r="CO485" s="541"/>
      <c r="CP485" s="541"/>
      <c r="CQ485" s="541"/>
      <c r="CR485" s="541"/>
      <c r="CS485" s="541"/>
      <c r="CT485" s="541"/>
      <c r="CU485" s="541"/>
      <c r="CV485" s="541"/>
      <c r="CW485" s="541"/>
      <c r="CX485" s="541"/>
      <c r="CY485" s="541"/>
      <c r="CZ485" s="541"/>
      <c r="DA485" s="541"/>
      <c r="DB485" s="541"/>
      <c r="DC485" s="541"/>
      <c r="DD485" s="541"/>
      <c r="DE485" s="541"/>
      <c r="DF485" s="541"/>
      <c r="DG485" s="541"/>
      <c r="DH485" s="541"/>
      <c r="DI485" s="541"/>
      <c r="DJ485" s="541"/>
      <c r="DK485" s="541"/>
      <c r="DL485" s="541"/>
      <c r="DM485" s="541"/>
      <c r="DN485" s="541"/>
      <c r="DO485" s="541"/>
      <c r="DP485" s="541"/>
      <c r="DQ485" s="541"/>
      <c r="DR485" s="541"/>
      <c r="DS485" s="541"/>
      <c r="DT485" s="541"/>
      <c r="DU485" s="541"/>
      <c r="DV485" s="541"/>
      <c r="DW485" s="541"/>
      <c r="DX485" s="541"/>
      <c r="DY485" s="541"/>
      <c r="DZ485" s="541"/>
      <c r="EA485" s="541"/>
      <c r="EB485" s="541"/>
      <c r="EC485" s="541"/>
      <c r="ED485" s="541"/>
      <c r="EE485" s="541"/>
      <c r="EF485" s="541"/>
      <c r="EG485" s="541"/>
      <c r="EH485" s="541"/>
      <c r="EI485" s="541"/>
      <c r="EJ485" s="541"/>
      <c r="EK485" s="541"/>
      <c r="EL485" s="541"/>
      <c r="EM485" s="541"/>
      <c r="EN485" s="541"/>
      <c r="EO485" s="541"/>
      <c r="EP485" s="541"/>
      <c r="EQ485" s="541"/>
      <c r="ER485" s="541"/>
      <c r="ES485" s="541"/>
      <c r="ET485" s="541"/>
      <c r="EU485" s="541"/>
      <c r="EV485" s="541"/>
      <c r="EW485" s="541"/>
      <c r="EX485" s="541"/>
      <c r="EY485" s="541"/>
      <c r="EZ485" s="541"/>
      <c r="FA485" s="541"/>
      <c r="FB485" s="541"/>
      <c r="FC485" s="541"/>
      <c r="FD485" s="541"/>
      <c r="FE485" s="541"/>
      <c r="FF485" s="541"/>
      <c r="FG485" s="541"/>
      <c r="FH485" s="541"/>
      <c r="FI485" s="541"/>
      <c r="FJ485" s="541"/>
      <c r="FK485" s="541"/>
      <c r="FL485" s="541"/>
      <c r="FM485" s="541"/>
      <c r="FN485" s="541"/>
      <c r="FO485" s="541"/>
      <c r="FP485" s="541"/>
      <c r="FQ485" s="541"/>
      <c r="FR485" s="541"/>
      <c r="FS485" s="541"/>
      <c r="FT485" s="541"/>
      <c r="FU485" s="541"/>
      <c r="FV485" s="541"/>
      <c r="FW485" s="541"/>
      <c r="FX485" s="541"/>
      <c r="FY485" s="541"/>
      <c r="FZ485" s="541"/>
      <c r="GA485" s="541"/>
      <c r="GB485" s="541"/>
      <c r="GC485" s="541"/>
      <c r="GD485" s="541"/>
      <c r="GE485" s="541"/>
      <c r="GF485" s="541"/>
      <c r="GG485" s="541"/>
      <c r="GH485" s="541"/>
      <c r="GI485" s="541"/>
      <c r="GJ485" s="541"/>
      <c r="GK485" s="541"/>
      <c r="GL485" s="541"/>
      <c r="GM485" s="541"/>
      <c r="GN485" s="541"/>
      <c r="GO485" s="541"/>
      <c r="GP485" s="541"/>
      <c r="GQ485" s="541"/>
      <c r="GR485" s="541"/>
      <c r="GS485" s="541"/>
      <c r="GT485" s="541"/>
      <c r="GU485" s="541"/>
      <c r="GV485" s="541"/>
      <c r="GW485" s="541"/>
      <c r="GX485" s="541"/>
      <c r="GY485" s="541"/>
      <c r="GZ485" s="541"/>
      <c r="HA485" s="541"/>
      <c r="HB485" s="541"/>
      <c r="HC485" s="541"/>
      <c r="HD485" s="541"/>
      <c r="HE485" s="541"/>
      <c r="HF485" s="541"/>
      <c r="HG485" s="541"/>
      <c r="HH485" s="541"/>
      <c r="HI485" s="541"/>
      <c r="HJ485" s="541"/>
      <c r="HK485" s="541"/>
      <c r="HL485" s="541"/>
      <c r="HM485" s="541"/>
      <c r="HN485" s="541"/>
      <c r="HO485" s="541"/>
      <c r="HP485" s="541"/>
      <c r="HQ485" s="541"/>
      <c r="HR485" s="541"/>
      <c r="HS485" s="541"/>
      <c r="HT485" s="541"/>
      <c r="HU485" s="541"/>
      <c r="HV485" s="541"/>
      <c r="HW485" s="541"/>
      <c r="HX485" s="541"/>
      <c r="HY485" s="541"/>
      <c r="HZ485" s="541"/>
      <c r="IA485" s="541"/>
      <c r="IB485" s="541"/>
      <c r="IC485" s="541"/>
      <c r="ID485" s="541"/>
      <c r="IE485" s="541"/>
      <c r="IF485" s="541"/>
      <c r="IG485" s="541"/>
      <c r="IH485" s="541"/>
      <c r="II485" s="541"/>
      <c r="IJ485" s="541"/>
      <c r="IK485" s="541"/>
      <c r="IL485" s="541"/>
      <c r="IM485" s="541"/>
      <c r="IN485" s="541"/>
      <c r="IO485" s="541"/>
      <c r="IP485" s="541"/>
      <c r="IQ485" s="541"/>
      <c r="IR485" s="541"/>
      <c r="IS485" s="541"/>
      <c r="IT485" s="541"/>
    </row>
    <row r="486" spans="1:254" s="548" customFormat="1" ht="15" customHeight="1" x14ac:dyDescent="0.3">
      <c r="A486" s="541"/>
      <c r="B486" s="541"/>
      <c r="C486" s="542"/>
      <c r="D486" s="541"/>
      <c r="E486" s="541"/>
      <c r="F486" s="543"/>
      <c r="G486" s="781"/>
      <c r="H486" s="781"/>
      <c r="I486" s="781"/>
      <c r="J486" s="781"/>
      <c r="K486" s="781"/>
      <c r="L486" s="781"/>
      <c r="M486" s="781"/>
      <c r="N486" s="781"/>
      <c r="O486" s="781"/>
      <c r="P486" s="541"/>
      <c r="Q486" s="541"/>
      <c r="R486" s="541"/>
      <c r="S486" s="870"/>
      <c r="T486" s="328"/>
      <c r="U486" s="330"/>
      <c r="V486" s="330"/>
      <c r="W486" s="330"/>
      <c r="X486" s="330"/>
      <c r="Y486" s="330"/>
      <c r="Z486" s="330"/>
      <c r="AA486" s="330"/>
      <c r="AB486" s="330"/>
      <c r="AC486" s="330"/>
      <c r="AD486" s="330"/>
      <c r="AE486" s="330"/>
      <c r="AF486" s="330"/>
      <c r="AG486" s="330"/>
      <c r="AH486" s="545"/>
      <c r="AI486" s="545"/>
      <c r="AJ486" s="545"/>
      <c r="AK486" s="545"/>
      <c r="AL486" s="546"/>
      <c r="AM486" s="546"/>
      <c r="AN486" s="546"/>
      <c r="AO486" s="546"/>
      <c r="AP486" s="546"/>
      <c r="AQ486" s="546"/>
      <c r="AR486" s="546"/>
      <c r="AS486" s="546"/>
      <c r="AT486" s="546"/>
      <c r="AU486" s="546"/>
      <c r="AV486" s="547"/>
      <c r="AW486" s="547"/>
      <c r="AX486" s="547"/>
      <c r="AY486" s="547"/>
      <c r="AZ486" s="547"/>
      <c r="BA486" s="547"/>
      <c r="BB486" s="547"/>
      <c r="BC486" s="547"/>
      <c r="BD486" s="547"/>
      <c r="BE486" s="547"/>
      <c r="BF486" s="547"/>
      <c r="BG486" s="541"/>
      <c r="BH486" s="541"/>
      <c r="BI486" s="541"/>
      <c r="BJ486" s="541"/>
      <c r="BK486" s="541"/>
      <c r="BL486" s="541"/>
      <c r="BM486" s="541"/>
      <c r="BN486" s="541"/>
      <c r="BO486" s="541"/>
      <c r="BP486" s="541"/>
      <c r="BQ486" s="541"/>
      <c r="BR486" s="541"/>
      <c r="BS486" s="541"/>
      <c r="BT486" s="541"/>
      <c r="BU486" s="541"/>
      <c r="BV486" s="541"/>
      <c r="BW486" s="541"/>
      <c r="BX486" s="541"/>
      <c r="BY486" s="541"/>
      <c r="BZ486" s="541"/>
      <c r="CA486" s="541"/>
      <c r="CB486" s="541"/>
      <c r="CC486" s="541"/>
      <c r="CD486" s="541"/>
      <c r="CE486" s="541"/>
      <c r="CF486" s="541"/>
      <c r="CG486" s="541"/>
      <c r="CH486" s="541"/>
      <c r="CI486" s="541"/>
      <c r="CJ486" s="541"/>
      <c r="CK486" s="541"/>
      <c r="CL486" s="541"/>
      <c r="CM486" s="541"/>
      <c r="CN486" s="541"/>
      <c r="CO486" s="541"/>
      <c r="CP486" s="541"/>
      <c r="CQ486" s="541"/>
      <c r="CR486" s="541"/>
      <c r="CS486" s="541"/>
      <c r="CT486" s="541"/>
      <c r="CU486" s="541"/>
      <c r="CV486" s="541"/>
      <c r="CW486" s="541"/>
      <c r="CX486" s="541"/>
      <c r="CY486" s="541"/>
      <c r="CZ486" s="541"/>
      <c r="DA486" s="541"/>
      <c r="DB486" s="541"/>
      <c r="DC486" s="541"/>
      <c r="DD486" s="541"/>
      <c r="DE486" s="541"/>
      <c r="DF486" s="541"/>
      <c r="DG486" s="541"/>
      <c r="DH486" s="541"/>
      <c r="DI486" s="541"/>
      <c r="DJ486" s="541"/>
      <c r="DK486" s="541"/>
      <c r="DL486" s="541"/>
      <c r="DM486" s="541"/>
      <c r="DN486" s="541"/>
      <c r="DO486" s="541"/>
      <c r="DP486" s="541"/>
      <c r="DQ486" s="541"/>
      <c r="DR486" s="541"/>
      <c r="DS486" s="541"/>
      <c r="DT486" s="541"/>
      <c r="DU486" s="541"/>
      <c r="DV486" s="541"/>
      <c r="DW486" s="541"/>
      <c r="DX486" s="541"/>
      <c r="DY486" s="541"/>
      <c r="DZ486" s="541"/>
      <c r="EA486" s="541"/>
      <c r="EB486" s="541"/>
      <c r="EC486" s="541"/>
      <c r="ED486" s="541"/>
      <c r="EE486" s="541"/>
      <c r="EF486" s="541"/>
      <c r="EG486" s="541"/>
      <c r="EH486" s="541"/>
      <c r="EI486" s="541"/>
      <c r="EJ486" s="541"/>
      <c r="EK486" s="541"/>
      <c r="EL486" s="541"/>
      <c r="EM486" s="541"/>
      <c r="EN486" s="541"/>
      <c r="EO486" s="541"/>
      <c r="EP486" s="541"/>
      <c r="EQ486" s="541"/>
      <c r="ER486" s="541"/>
      <c r="ES486" s="541"/>
      <c r="ET486" s="541"/>
      <c r="EU486" s="541"/>
      <c r="EV486" s="541"/>
      <c r="EW486" s="541"/>
      <c r="EX486" s="541"/>
      <c r="EY486" s="541"/>
      <c r="EZ486" s="541"/>
      <c r="FA486" s="541"/>
      <c r="FB486" s="541"/>
      <c r="FC486" s="541"/>
      <c r="FD486" s="541"/>
      <c r="FE486" s="541"/>
      <c r="FF486" s="541"/>
      <c r="FG486" s="541"/>
      <c r="FH486" s="541"/>
      <c r="FI486" s="541"/>
      <c r="FJ486" s="541"/>
      <c r="FK486" s="541"/>
      <c r="FL486" s="541"/>
      <c r="FM486" s="541"/>
      <c r="FN486" s="541"/>
      <c r="FO486" s="541"/>
      <c r="FP486" s="541"/>
      <c r="FQ486" s="541"/>
      <c r="FR486" s="541"/>
      <c r="FS486" s="541"/>
      <c r="FT486" s="541"/>
      <c r="FU486" s="541"/>
      <c r="FV486" s="541"/>
      <c r="FW486" s="541"/>
      <c r="FX486" s="541"/>
      <c r="FY486" s="541"/>
      <c r="FZ486" s="541"/>
      <c r="GA486" s="541"/>
      <c r="GB486" s="541"/>
      <c r="GC486" s="541"/>
      <c r="GD486" s="541"/>
      <c r="GE486" s="541"/>
      <c r="GF486" s="541"/>
      <c r="GG486" s="541"/>
      <c r="GH486" s="541"/>
      <c r="GI486" s="541"/>
      <c r="GJ486" s="541"/>
      <c r="GK486" s="541"/>
      <c r="GL486" s="541"/>
      <c r="GM486" s="541"/>
      <c r="GN486" s="541"/>
      <c r="GO486" s="541"/>
      <c r="GP486" s="541"/>
      <c r="GQ486" s="541"/>
      <c r="GR486" s="541"/>
      <c r="GS486" s="541"/>
      <c r="GT486" s="541"/>
      <c r="GU486" s="541"/>
      <c r="GV486" s="541"/>
      <c r="GW486" s="541"/>
      <c r="GX486" s="541"/>
      <c r="GY486" s="541"/>
      <c r="GZ486" s="541"/>
      <c r="HA486" s="541"/>
      <c r="HB486" s="541"/>
      <c r="HC486" s="541"/>
      <c r="HD486" s="541"/>
      <c r="HE486" s="541"/>
      <c r="HF486" s="541"/>
      <c r="HG486" s="541"/>
      <c r="HH486" s="541"/>
      <c r="HI486" s="541"/>
      <c r="HJ486" s="541"/>
      <c r="HK486" s="541"/>
      <c r="HL486" s="541"/>
      <c r="HM486" s="541"/>
      <c r="HN486" s="541"/>
      <c r="HO486" s="541"/>
      <c r="HP486" s="541"/>
      <c r="HQ486" s="541"/>
      <c r="HR486" s="541"/>
      <c r="HS486" s="541"/>
      <c r="HT486" s="541"/>
      <c r="HU486" s="541"/>
      <c r="HV486" s="541"/>
      <c r="HW486" s="541"/>
      <c r="HX486" s="541"/>
      <c r="HY486" s="541"/>
      <c r="HZ486" s="541"/>
      <c r="IA486" s="541"/>
      <c r="IB486" s="541"/>
      <c r="IC486" s="541"/>
      <c r="ID486" s="541"/>
      <c r="IE486" s="541"/>
      <c r="IF486" s="541"/>
      <c r="IG486" s="541"/>
      <c r="IH486" s="541"/>
      <c r="II486" s="541"/>
      <c r="IJ486" s="541"/>
      <c r="IK486" s="541"/>
      <c r="IL486" s="541"/>
      <c r="IM486" s="541"/>
      <c r="IN486" s="541"/>
      <c r="IO486" s="541"/>
      <c r="IP486" s="541"/>
      <c r="IQ486" s="541"/>
      <c r="IR486" s="541"/>
      <c r="IS486" s="541"/>
      <c r="IT486" s="541"/>
    </row>
    <row r="487" spans="1:254" s="548" customFormat="1" ht="15" customHeight="1" x14ac:dyDescent="0.3">
      <c r="A487" s="541"/>
      <c r="B487" s="541"/>
      <c r="C487" s="542"/>
      <c r="D487" s="541"/>
      <c r="E487" s="541"/>
      <c r="F487" s="543"/>
      <c r="G487" s="781"/>
      <c r="H487" s="781"/>
      <c r="I487" s="781"/>
      <c r="J487" s="781"/>
      <c r="K487" s="781"/>
      <c r="L487" s="781"/>
      <c r="M487" s="781"/>
      <c r="N487" s="781"/>
      <c r="O487" s="781"/>
      <c r="P487" s="541"/>
      <c r="Q487" s="541"/>
      <c r="R487" s="541"/>
      <c r="S487" s="870"/>
      <c r="T487" s="328"/>
      <c r="U487" s="330"/>
      <c r="V487" s="330"/>
      <c r="W487" s="330"/>
      <c r="X487" s="330"/>
      <c r="Y487" s="330"/>
      <c r="Z487" s="330"/>
      <c r="AA487" s="330"/>
      <c r="AB487" s="330"/>
      <c r="AC487" s="330"/>
      <c r="AD487" s="330"/>
      <c r="AE487" s="330"/>
      <c r="AF487" s="330"/>
      <c r="AG487" s="330"/>
      <c r="AH487" s="545"/>
      <c r="AI487" s="545"/>
      <c r="AJ487" s="545"/>
      <c r="AK487" s="545"/>
      <c r="AL487" s="546"/>
      <c r="AM487" s="546"/>
      <c r="AN487" s="546"/>
      <c r="AO487" s="546"/>
      <c r="AP487" s="546"/>
      <c r="AQ487" s="546"/>
      <c r="AR487" s="546"/>
      <c r="AS487" s="546"/>
      <c r="AT487" s="546"/>
      <c r="AU487" s="546"/>
      <c r="AV487" s="547"/>
      <c r="AW487" s="547"/>
      <c r="AX487" s="547"/>
      <c r="AY487" s="547"/>
      <c r="AZ487" s="547"/>
      <c r="BA487" s="547"/>
      <c r="BB487" s="547"/>
      <c r="BC487" s="547"/>
      <c r="BD487" s="547"/>
      <c r="BE487" s="547"/>
      <c r="BF487" s="547"/>
      <c r="BG487" s="541"/>
      <c r="BH487" s="541"/>
      <c r="BI487" s="541"/>
      <c r="BJ487" s="541"/>
      <c r="BK487" s="541"/>
      <c r="BL487" s="541"/>
      <c r="BM487" s="541"/>
      <c r="BN487" s="541"/>
      <c r="BO487" s="541"/>
      <c r="BP487" s="541"/>
      <c r="BQ487" s="541"/>
      <c r="BR487" s="541"/>
      <c r="BS487" s="541"/>
      <c r="BT487" s="541"/>
      <c r="BU487" s="541"/>
      <c r="BV487" s="541"/>
      <c r="BW487" s="541"/>
      <c r="BX487" s="541"/>
      <c r="BY487" s="541"/>
      <c r="BZ487" s="541"/>
      <c r="CA487" s="541"/>
      <c r="CB487" s="541"/>
      <c r="CC487" s="541"/>
      <c r="CD487" s="541"/>
      <c r="CE487" s="541"/>
      <c r="CF487" s="541"/>
      <c r="CG487" s="541"/>
      <c r="CH487" s="541"/>
      <c r="CI487" s="541"/>
      <c r="CJ487" s="541"/>
      <c r="CK487" s="541"/>
      <c r="CL487" s="541"/>
      <c r="CM487" s="541"/>
      <c r="CN487" s="541"/>
      <c r="CO487" s="541"/>
      <c r="CP487" s="541"/>
      <c r="CQ487" s="541"/>
      <c r="CR487" s="541"/>
      <c r="CS487" s="541"/>
      <c r="CT487" s="541"/>
      <c r="CU487" s="541"/>
      <c r="CV487" s="541"/>
      <c r="CW487" s="541"/>
      <c r="CX487" s="541"/>
      <c r="CY487" s="541"/>
      <c r="CZ487" s="541"/>
      <c r="DA487" s="541"/>
      <c r="DB487" s="541"/>
      <c r="DC487" s="541"/>
      <c r="DD487" s="541"/>
      <c r="DE487" s="541"/>
      <c r="DF487" s="541"/>
      <c r="DG487" s="541"/>
      <c r="DH487" s="541"/>
      <c r="DI487" s="541"/>
      <c r="DJ487" s="541"/>
      <c r="DK487" s="541"/>
      <c r="DL487" s="541"/>
      <c r="DM487" s="541"/>
      <c r="DN487" s="541"/>
      <c r="DO487" s="541"/>
      <c r="DP487" s="541"/>
      <c r="DQ487" s="541"/>
      <c r="DR487" s="541"/>
      <c r="DS487" s="541"/>
      <c r="DT487" s="541"/>
      <c r="DU487" s="541"/>
      <c r="DV487" s="541"/>
      <c r="DW487" s="541"/>
      <c r="DX487" s="541"/>
      <c r="DY487" s="541"/>
      <c r="DZ487" s="541"/>
      <c r="EA487" s="541"/>
      <c r="EB487" s="541"/>
      <c r="EC487" s="541"/>
      <c r="ED487" s="541"/>
      <c r="EE487" s="541"/>
      <c r="EF487" s="541"/>
      <c r="EG487" s="541"/>
      <c r="EH487" s="541"/>
      <c r="EI487" s="541"/>
      <c r="EJ487" s="541"/>
      <c r="EK487" s="541"/>
      <c r="EL487" s="541"/>
      <c r="EM487" s="541"/>
      <c r="EN487" s="541"/>
      <c r="EO487" s="541"/>
      <c r="EP487" s="541"/>
      <c r="EQ487" s="541"/>
      <c r="ER487" s="541"/>
      <c r="ES487" s="541"/>
      <c r="ET487" s="541"/>
      <c r="EU487" s="541"/>
      <c r="EV487" s="541"/>
      <c r="EW487" s="541"/>
      <c r="EX487" s="541"/>
      <c r="EY487" s="541"/>
      <c r="EZ487" s="541"/>
      <c r="FA487" s="541"/>
      <c r="FB487" s="541"/>
      <c r="FC487" s="541"/>
      <c r="FD487" s="541"/>
      <c r="FE487" s="541"/>
      <c r="FF487" s="541"/>
      <c r="FG487" s="541"/>
      <c r="FH487" s="541"/>
      <c r="FI487" s="541"/>
      <c r="FJ487" s="541"/>
      <c r="FK487" s="541"/>
      <c r="FL487" s="541"/>
      <c r="FM487" s="541"/>
      <c r="FN487" s="541"/>
      <c r="FO487" s="541"/>
      <c r="FP487" s="541"/>
      <c r="FQ487" s="541"/>
      <c r="FR487" s="541"/>
      <c r="FS487" s="541"/>
      <c r="FT487" s="541"/>
      <c r="FU487" s="541"/>
      <c r="FV487" s="541"/>
      <c r="FW487" s="541"/>
      <c r="FX487" s="541"/>
      <c r="FY487" s="541"/>
      <c r="FZ487" s="541"/>
      <c r="GA487" s="541"/>
      <c r="GB487" s="541"/>
      <c r="GC487" s="541"/>
      <c r="GD487" s="541"/>
      <c r="GE487" s="541"/>
      <c r="GF487" s="541"/>
      <c r="GG487" s="541"/>
      <c r="GH487" s="541"/>
      <c r="GI487" s="541"/>
      <c r="GJ487" s="541"/>
      <c r="GK487" s="541"/>
      <c r="GL487" s="541"/>
      <c r="GM487" s="541"/>
      <c r="GN487" s="541"/>
      <c r="GO487" s="541"/>
      <c r="GP487" s="541"/>
      <c r="GQ487" s="541"/>
      <c r="GR487" s="541"/>
      <c r="GS487" s="541"/>
      <c r="GT487" s="541"/>
      <c r="GU487" s="541"/>
      <c r="GV487" s="541"/>
      <c r="GW487" s="541"/>
      <c r="GX487" s="541"/>
      <c r="GY487" s="541"/>
      <c r="GZ487" s="541"/>
      <c r="HA487" s="541"/>
      <c r="HB487" s="541"/>
      <c r="HC487" s="541"/>
      <c r="HD487" s="541"/>
      <c r="HE487" s="541"/>
      <c r="HF487" s="541"/>
      <c r="HG487" s="541"/>
      <c r="HH487" s="541"/>
      <c r="HI487" s="541"/>
      <c r="HJ487" s="541"/>
      <c r="HK487" s="541"/>
      <c r="HL487" s="541"/>
      <c r="HM487" s="541"/>
      <c r="HN487" s="541"/>
      <c r="HO487" s="541"/>
      <c r="HP487" s="541"/>
      <c r="HQ487" s="541"/>
      <c r="HR487" s="541"/>
      <c r="HS487" s="541"/>
      <c r="HT487" s="541"/>
      <c r="HU487" s="541"/>
      <c r="HV487" s="541"/>
      <c r="HW487" s="541"/>
      <c r="HX487" s="541"/>
      <c r="HY487" s="541"/>
      <c r="HZ487" s="541"/>
      <c r="IA487" s="541"/>
      <c r="IB487" s="541"/>
      <c r="IC487" s="541"/>
      <c r="ID487" s="541"/>
      <c r="IE487" s="541"/>
      <c r="IF487" s="541"/>
      <c r="IG487" s="541"/>
      <c r="IH487" s="541"/>
      <c r="II487" s="541"/>
      <c r="IJ487" s="541"/>
      <c r="IK487" s="541"/>
      <c r="IL487" s="541"/>
      <c r="IM487" s="541"/>
      <c r="IN487" s="541"/>
      <c r="IO487" s="541"/>
      <c r="IP487" s="541"/>
      <c r="IQ487" s="541"/>
      <c r="IR487" s="541"/>
      <c r="IS487" s="541"/>
      <c r="IT487" s="541"/>
    </row>
    <row r="488" spans="1:254" s="548" customFormat="1" ht="15" customHeight="1" x14ac:dyDescent="0.3">
      <c r="A488" s="541"/>
      <c r="B488" s="541"/>
      <c r="C488" s="542"/>
      <c r="D488" s="541"/>
      <c r="E488" s="541"/>
      <c r="F488" s="543"/>
      <c r="G488" s="781"/>
      <c r="H488" s="781"/>
      <c r="I488" s="781"/>
      <c r="J488" s="781"/>
      <c r="K488" s="781"/>
      <c r="L488" s="781"/>
      <c r="M488" s="781"/>
      <c r="N488" s="781"/>
      <c r="O488" s="781"/>
      <c r="P488" s="541"/>
      <c r="Q488" s="541"/>
      <c r="R488" s="541"/>
      <c r="S488" s="870"/>
      <c r="T488" s="328"/>
      <c r="U488" s="330"/>
      <c r="V488" s="330"/>
      <c r="W488" s="330"/>
      <c r="X488" s="330"/>
      <c r="Y488" s="330"/>
      <c r="Z488" s="330"/>
      <c r="AA488" s="330"/>
      <c r="AB488" s="330"/>
      <c r="AC488" s="330"/>
      <c r="AD488" s="330"/>
      <c r="AE488" s="330"/>
      <c r="AF488" s="330"/>
      <c r="AG488" s="330"/>
      <c r="AH488" s="545"/>
      <c r="AI488" s="545"/>
      <c r="AJ488" s="545"/>
      <c r="AK488" s="545"/>
      <c r="AL488" s="546"/>
      <c r="AM488" s="546"/>
      <c r="AN488" s="546"/>
      <c r="AO488" s="546"/>
      <c r="AP488" s="546"/>
      <c r="AQ488" s="546"/>
      <c r="AR488" s="546"/>
      <c r="AS488" s="546"/>
      <c r="AT488" s="546"/>
      <c r="AU488" s="546"/>
      <c r="AV488" s="547"/>
      <c r="AW488" s="547"/>
      <c r="AX488" s="547"/>
      <c r="AY488" s="547"/>
      <c r="AZ488" s="547"/>
      <c r="BA488" s="547"/>
      <c r="BB488" s="547"/>
      <c r="BC488" s="547"/>
      <c r="BD488" s="547"/>
      <c r="BE488" s="547"/>
      <c r="BF488" s="547"/>
      <c r="BG488" s="541"/>
      <c r="BH488" s="541"/>
      <c r="BI488" s="541"/>
      <c r="BJ488" s="541"/>
      <c r="BK488" s="541"/>
      <c r="BL488" s="541"/>
      <c r="BM488" s="541"/>
      <c r="BN488" s="541"/>
      <c r="BO488" s="541"/>
      <c r="BP488" s="541"/>
      <c r="BQ488" s="541"/>
      <c r="BR488" s="541"/>
      <c r="BS488" s="541"/>
      <c r="BT488" s="541"/>
      <c r="BU488" s="541"/>
      <c r="BV488" s="541"/>
      <c r="BW488" s="541"/>
      <c r="BX488" s="541"/>
      <c r="BY488" s="541"/>
      <c r="BZ488" s="541"/>
      <c r="CA488" s="541"/>
      <c r="CB488" s="541"/>
      <c r="CC488" s="541"/>
      <c r="CD488" s="541"/>
      <c r="CE488" s="541"/>
      <c r="CF488" s="541"/>
      <c r="CG488" s="541"/>
      <c r="CH488" s="541"/>
      <c r="CI488" s="541"/>
      <c r="CJ488" s="541"/>
      <c r="CK488" s="541"/>
      <c r="CL488" s="541"/>
      <c r="CM488" s="541"/>
      <c r="CN488" s="541"/>
      <c r="CO488" s="541"/>
      <c r="CP488" s="541"/>
      <c r="CQ488" s="541"/>
      <c r="CR488" s="541"/>
      <c r="CS488" s="541"/>
      <c r="CT488" s="541"/>
      <c r="CU488" s="541"/>
      <c r="CV488" s="541"/>
      <c r="CW488" s="541"/>
      <c r="CX488" s="541"/>
      <c r="CY488" s="541"/>
      <c r="CZ488" s="541"/>
      <c r="DA488" s="541"/>
      <c r="DB488" s="541"/>
      <c r="DC488" s="541"/>
      <c r="DD488" s="541"/>
      <c r="DE488" s="541"/>
      <c r="DF488" s="541"/>
      <c r="DG488" s="541"/>
      <c r="DH488" s="541"/>
      <c r="DI488" s="541"/>
      <c r="DJ488" s="541"/>
      <c r="DK488" s="541"/>
      <c r="DL488" s="541"/>
      <c r="DM488" s="541"/>
      <c r="DN488" s="541"/>
      <c r="DO488" s="541"/>
      <c r="DP488" s="541"/>
      <c r="DQ488" s="541"/>
      <c r="DR488" s="541"/>
      <c r="DS488" s="541"/>
      <c r="DT488" s="541"/>
      <c r="DU488" s="541"/>
      <c r="DV488" s="541"/>
      <c r="DW488" s="541"/>
      <c r="DX488" s="541"/>
      <c r="DY488" s="541"/>
      <c r="DZ488" s="541"/>
      <c r="EA488" s="541"/>
      <c r="EB488" s="541"/>
      <c r="EC488" s="541"/>
      <c r="ED488" s="541"/>
      <c r="EE488" s="541"/>
      <c r="EF488" s="541"/>
      <c r="EG488" s="541"/>
      <c r="EH488" s="541"/>
      <c r="EI488" s="541"/>
      <c r="EJ488" s="541"/>
      <c r="EK488" s="541"/>
      <c r="EL488" s="541"/>
      <c r="EM488" s="541"/>
      <c r="EN488" s="541"/>
      <c r="EO488" s="541"/>
      <c r="EP488" s="541"/>
      <c r="EQ488" s="541"/>
      <c r="ER488" s="541"/>
      <c r="ES488" s="541"/>
      <c r="ET488" s="541"/>
      <c r="EU488" s="541"/>
      <c r="EV488" s="541"/>
      <c r="EW488" s="541"/>
      <c r="EX488" s="541"/>
      <c r="EY488" s="541"/>
      <c r="EZ488" s="541"/>
      <c r="FA488" s="541"/>
      <c r="FB488" s="541"/>
      <c r="FC488" s="541"/>
      <c r="FD488" s="541"/>
      <c r="FE488" s="541"/>
      <c r="FF488" s="541"/>
      <c r="FG488" s="541"/>
      <c r="FH488" s="541"/>
      <c r="FI488" s="541"/>
      <c r="FJ488" s="541"/>
      <c r="FK488" s="541"/>
      <c r="FL488" s="541"/>
      <c r="FM488" s="541"/>
      <c r="FN488" s="541"/>
      <c r="FO488" s="541"/>
      <c r="FP488" s="541"/>
      <c r="FQ488" s="541"/>
      <c r="FR488" s="541"/>
      <c r="FS488" s="541"/>
      <c r="FT488" s="541"/>
      <c r="FU488" s="541"/>
      <c r="FV488" s="541"/>
      <c r="FW488" s="541"/>
      <c r="FX488" s="541"/>
      <c r="FY488" s="541"/>
      <c r="FZ488" s="541"/>
      <c r="GA488" s="541"/>
      <c r="GB488" s="541"/>
      <c r="GC488" s="541"/>
      <c r="GD488" s="541"/>
      <c r="GE488" s="541"/>
      <c r="GF488" s="541"/>
      <c r="GG488" s="541"/>
      <c r="GH488" s="541"/>
      <c r="GI488" s="541"/>
      <c r="GJ488" s="541"/>
      <c r="GK488" s="541"/>
      <c r="GL488" s="541"/>
      <c r="GM488" s="541"/>
      <c r="GN488" s="541"/>
      <c r="GO488" s="541"/>
      <c r="GP488" s="541"/>
      <c r="GQ488" s="541"/>
      <c r="GR488" s="541"/>
      <c r="GS488" s="541"/>
      <c r="GT488" s="541"/>
      <c r="GU488" s="541"/>
      <c r="GV488" s="541"/>
      <c r="GW488" s="541"/>
      <c r="GX488" s="541"/>
      <c r="GY488" s="541"/>
      <c r="GZ488" s="541"/>
      <c r="HA488" s="541"/>
      <c r="HB488" s="541"/>
      <c r="HC488" s="541"/>
      <c r="HD488" s="541"/>
      <c r="HE488" s="541"/>
      <c r="HF488" s="541"/>
      <c r="HG488" s="541"/>
      <c r="HH488" s="541"/>
      <c r="HI488" s="541"/>
      <c r="HJ488" s="541"/>
      <c r="HK488" s="541"/>
      <c r="HL488" s="541"/>
      <c r="HM488" s="541"/>
      <c r="HN488" s="541"/>
      <c r="HO488" s="541"/>
      <c r="HP488" s="541"/>
      <c r="HQ488" s="541"/>
      <c r="HR488" s="541"/>
      <c r="HS488" s="541"/>
      <c r="HT488" s="541"/>
      <c r="HU488" s="541"/>
      <c r="HV488" s="541"/>
      <c r="HW488" s="541"/>
      <c r="HX488" s="541"/>
      <c r="HY488" s="541"/>
      <c r="HZ488" s="541"/>
      <c r="IA488" s="541"/>
      <c r="IB488" s="541"/>
      <c r="IC488" s="541"/>
      <c r="ID488" s="541"/>
      <c r="IE488" s="541"/>
      <c r="IF488" s="541"/>
      <c r="IG488" s="541"/>
      <c r="IH488" s="541"/>
      <c r="II488" s="541"/>
      <c r="IJ488" s="541"/>
      <c r="IK488" s="541"/>
      <c r="IL488" s="541"/>
      <c r="IM488" s="541"/>
      <c r="IN488" s="541"/>
      <c r="IO488" s="541"/>
      <c r="IP488" s="541"/>
      <c r="IQ488" s="541"/>
      <c r="IR488" s="541"/>
      <c r="IS488" s="541"/>
      <c r="IT488" s="541"/>
    </row>
    <row r="489" spans="1:254" s="548" customFormat="1" ht="15" customHeight="1" x14ac:dyDescent="0.3">
      <c r="A489" s="541"/>
      <c r="B489" s="541"/>
      <c r="C489" s="542"/>
      <c r="D489" s="541"/>
      <c r="E489" s="541"/>
      <c r="F489" s="543"/>
      <c r="G489" s="541"/>
      <c r="H489" s="541"/>
      <c r="I489" s="541"/>
      <c r="J489" s="541"/>
      <c r="K489" s="541"/>
      <c r="L489" s="541"/>
      <c r="M489" s="541"/>
      <c r="N489" s="541"/>
      <c r="O489" s="541"/>
      <c r="P489" s="541"/>
      <c r="Q489" s="541"/>
      <c r="R489" s="541"/>
      <c r="S489" s="870"/>
      <c r="T489" s="328"/>
      <c r="U489" s="330"/>
      <c r="V489" s="330"/>
      <c r="W489" s="330"/>
      <c r="X489" s="330"/>
      <c r="Y489" s="330"/>
      <c r="Z489" s="330"/>
      <c r="AA489" s="330"/>
      <c r="AB489" s="330"/>
      <c r="AC489" s="330"/>
      <c r="AD489" s="330"/>
      <c r="AE489" s="330"/>
      <c r="AF489" s="330"/>
      <c r="AG489" s="330"/>
      <c r="AH489" s="545"/>
      <c r="AI489" s="545"/>
      <c r="AJ489" s="545"/>
      <c r="AK489" s="545"/>
      <c r="AL489" s="546"/>
      <c r="AM489" s="546"/>
      <c r="AN489" s="546"/>
      <c r="AO489" s="546"/>
      <c r="AP489" s="546"/>
      <c r="AQ489" s="546"/>
      <c r="AR489" s="546"/>
      <c r="AS489" s="546"/>
      <c r="AT489" s="546"/>
      <c r="AU489" s="546"/>
      <c r="AV489" s="547"/>
      <c r="AW489" s="547"/>
      <c r="AX489" s="547"/>
      <c r="AY489" s="547"/>
      <c r="AZ489" s="547"/>
      <c r="BA489" s="547"/>
      <c r="BB489" s="547"/>
      <c r="BC489" s="547"/>
      <c r="BD489" s="547"/>
      <c r="BE489" s="547"/>
      <c r="BF489" s="547"/>
      <c r="BG489" s="541"/>
      <c r="BH489" s="541"/>
      <c r="BI489" s="541"/>
      <c r="BJ489" s="541"/>
      <c r="BK489" s="541"/>
      <c r="BL489" s="541"/>
      <c r="BM489" s="541"/>
      <c r="BN489" s="541"/>
      <c r="BO489" s="541"/>
      <c r="BP489" s="541"/>
      <c r="BQ489" s="541"/>
      <c r="BR489" s="541"/>
      <c r="BS489" s="541"/>
      <c r="BT489" s="541"/>
      <c r="BU489" s="541"/>
      <c r="BV489" s="541"/>
      <c r="BW489" s="541"/>
      <c r="BX489" s="541"/>
      <c r="BY489" s="541"/>
      <c r="BZ489" s="541"/>
      <c r="CA489" s="541"/>
      <c r="CB489" s="541"/>
      <c r="CC489" s="541"/>
      <c r="CD489" s="541"/>
      <c r="CE489" s="541"/>
      <c r="CF489" s="541"/>
      <c r="CG489" s="541"/>
      <c r="CH489" s="541"/>
      <c r="CI489" s="541"/>
      <c r="CJ489" s="541"/>
      <c r="CK489" s="541"/>
      <c r="CL489" s="541"/>
      <c r="CM489" s="541"/>
      <c r="CN489" s="541"/>
      <c r="CO489" s="541"/>
      <c r="CP489" s="541"/>
      <c r="CQ489" s="541"/>
      <c r="CR489" s="541"/>
      <c r="CS489" s="541"/>
      <c r="CT489" s="541"/>
      <c r="CU489" s="541"/>
      <c r="CV489" s="541"/>
      <c r="CW489" s="541"/>
      <c r="CX489" s="541"/>
      <c r="CY489" s="541"/>
      <c r="CZ489" s="541"/>
      <c r="DA489" s="541"/>
      <c r="DB489" s="541"/>
      <c r="DC489" s="541"/>
      <c r="DD489" s="541"/>
      <c r="DE489" s="541"/>
      <c r="DF489" s="541"/>
      <c r="DG489" s="541"/>
      <c r="DH489" s="541"/>
      <c r="DI489" s="541"/>
      <c r="DJ489" s="541"/>
      <c r="DK489" s="541"/>
      <c r="DL489" s="541"/>
      <c r="DM489" s="541"/>
      <c r="DN489" s="541"/>
      <c r="DO489" s="541"/>
      <c r="DP489" s="541"/>
      <c r="DQ489" s="541"/>
      <c r="DR489" s="541"/>
      <c r="DS489" s="541"/>
      <c r="DT489" s="541"/>
      <c r="DU489" s="541"/>
      <c r="DV489" s="541"/>
      <c r="DW489" s="541"/>
      <c r="DX489" s="541"/>
      <c r="DY489" s="541"/>
      <c r="DZ489" s="541"/>
      <c r="EA489" s="541"/>
      <c r="EB489" s="541"/>
      <c r="EC489" s="541"/>
      <c r="ED489" s="541"/>
      <c r="EE489" s="541"/>
      <c r="EF489" s="541"/>
      <c r="EG489" s="541"/>
      <c r="EH489" s="541"/>
      <c r="EI489" s="541"/>
      <c r="EJ489" s="541"/>
      <c r="EK489" s="541"/>
      <c r="EL489" s="541"/>
      <c r="EM489" s="541"/>
      <c r="EN489" s="541"/>
      <c r="EO489" s="541"/>
      <c r="EP489" s="541"/>
      <c r="EQ489" s="541"/>
      <c r="ER489" s="541"/>
      <c r="ES489" s="541"/>
      <c r="ET489" s="541"/>
      <c r="EU489" s="541"/>
      <c r="EV489" s="541"/>
      <c r="EW489" s="541"/>
      <c r="EX489" s="541"/>
      <c r="EY489" s="541"/>
      <c r="EZ489" s="541"/>
      <c r="FA489" s="541"/>
      <c r="FB489" s="541"/>
      <c r="FC489" s="541"/>
      <c r="FD489" s="541"/>
      <c r="FE489" s="541"/>
      <c r="FF489" s="541"/>
      <c r="FG489" s="541"/>
      <c r="FH489" s="541"/>
      <c r="FI489" s="541"/>
      <c r="FJ489" s="541"/>
      <c r="FK489" s="541"/>
      <c r="FL489" s="541"/>
      <c r="FM489" s="541"/>
      <c r="FN489" s="541"/>
      <c r="FO489" s="541"/>
      <c r="FP489" s="541"/>
      <c r="FQ489" s="541"/>
      <c r="FR489" s="541"/>
      <c r="FS489" s="541"/>
      <c r="FT489" s="541"/>
      <c r="FU489" s="541"/>
      <c r="FV489" s="541"/>
      <c r="FW489" s="541"/>
      <c r="FX489" s="541"/>
      <c r="FY489" s="541"/>
      <c r="FZ489" s="541"/>
      <c r="GA489" s="541"/>
      <c r="GB489" s="541"/>
      <c r="GC489" s="541"/>
      <c r="GD489" s="541"/>
      <c r="GE489" s="541"/>
      <c r="GF489" s="541"/>
      <c r="GG489" s="541"/>
      <c r="GH489" s="541"/>
      <c r="GI489" s="541"/>
      <c r="GJ489" s="541"/>
      <c r="GK489" s="541"/>
      <c r="GL489" s="541"/>
      <c r="GM489" s="541"/>
      <c r="GN489" s="541"/>
      <c r="GO489" s="541"/>
      <c r="GP489" s="541"/>
      <c r="GQ489" s="541"/>
      <c r="GR489" s="541"/>
      <c r="GS489" s="541"/>
      <c r="GT489" s="541"/>
      <c r="GU489" s="541"/>
      <c r="GV489" s="541"/>
      <c r="GW489" s="541"/>
      <c r="GX489" s="541"/>
      <c r="GY489" s="541"/>
      <c r="GZ489" s="541"/>
      <c r="HA489" s="541"/>
      <c r="HB489" s="541"/>
      <c r="HC489" s="541"/>
      <c r="HD489" s="541"/>
      <c r="HE489" s="541"/>
      <c r="HF489" s="541"/>
      <c r="HG489" s="541"/>
      <c r="HH489" s="541"/>
      <c r="HI489" s="541"/>
      <c r="HJ489" s="541"/>
      <c r="HK489" s="541"/>
      <c r="HL489" s="541"/>
      <c r="HM489" s="541"/>
      <c r="HN489" s="541"/>
      <c r="HO489" s="541"/>
      <c r="HP489" s="541"/>
      <c r="HQ489" s="541"/>
      <c r="HR489" s="541"/>
      <c r="HS489" s="541"/>
      <c r="HT489" s="541"/>
      <c r="HU489" s="541"/>
      <c r="HV489" s="541"/>
      <c r="HW489" s="541"/>
      <c r="HX489" s="541"/>
      <c r="HY489" s="541"/>
      <c r="HZ489" s="541"/>
      <c r="IA489" s="541"/>
      <c r="IB489" s="541"/>
      <c r="IC489" s="541"/>
      <c r="ID489" s="541"/>
      <c r="IE489" s="541"/>
      <c r="IF489" s="541"/>
      <c r="IG489" s="541"/>
      <c r="IH489" s="541"/>
      <c r="II489" s="541"/>
      <c r="IJ489" s="541"/>
      <c r="IK489" s="541"/>
      <c r="IL489" s="541"/>
      <c r="IM489" s="541"/>
      <c r="IN489" s="541"/>
      <c r="IO489" s="541"/>
      <c r="IP489" s="541"/>
      <c r="IQ489" s="541"/>
      <c r="IR489" s="541"/>
      <c r="IS489" s="541"/>
      <c r="IT489" s="541"/>
    </row>
    <row r="490" spans="1:254" s="548" customFormat="1" ht="15" customHeight="1" x14ac:dyDescent="0.3">
      <c r="A490" s="541"/>
      <c r="B490" s="541"/>
      <c r="C490" s="542"/>
      <c r="D490" s="541"/>
      <c r="E490" s="541"/>
      <c r="F490" s="543"/>
      <c r="G490" s="541"/>
      <c r="H490" s="541"/>
      <c r="I490" s="541"/>
      <c r="J490" s="541"/>
      <c r="K490" s="541"/>
      <c r="L490" s="541"/>
      <c r="M490" s="541"/>
      <c r="N490" s="541"/>
      <c r="O490" s="541"/>
      <c r="P490" s="541"/>
      <c r="Q490" s="541"/>
      <c r="R490" s="541"/>
      <c r="S490" s="870"/>
      <c r="T490" s="328"/>
      <c r="U490" s="330"/>
      <c r="V490" s="330"/>
      <c r="W490" s="330"/>
      <c r="X490" s="330"/>
      <c r="Y490" s="330"/>
      <c r="Z490" s="330"/>
      <c r="AA490" s="330"/>
      <c r="AB490" s="330"/>
      <c r="AC490" s="330"/>
      <c r="AD490" s="330"/>
      <c r="AE490" s="330"/>
      <c r="AF490" s="330"/>
      <c r="AG490" s="330"/>
      <c r="AH490" s="545"/>
      <c r="AI490" s="545"/>
      <c r="AJ490" s="545"/>
      <c r="AK490" s="545"/>
      <c r="AL490" s="546"/>
      <c r="AM490" s="546"/>
      <c r="AN490" s="546"/>
      <c r="AO490" s="546"/>
      <c r="AP490" s="546"/>
      <c r="AQ490" s="546"/>
      <c r="AR490" s="546"/>
      <c r="AS490" s="546"/>
      <c r="AT490" s="546"/>
      <c r="AU490" s="546"/>
      <c r="AV490" s="547"/>
      <c r="AW490" s="547"/>
      <c r="AX490" s="547"/>
      <c r="AY490" s="547"/>
      <c r="AZ490" s="547"/>
      <c r="BA490" s="547"/>
      <c r="BB490" s="547"/>
      <c r="BC490" s="547"/>
      <c r="BD490" s="547"/>
      <c r="BE490" s="547"/>
      <c r="BF490" s="547"/>
      <c r="BG490" s="541"/>
      <c r="BH490" s="541"/>
      <c r="BI490" s="541"/>
      <c r="BJ490" s="541"/>
      <c r="BK490" s="541"/>
      <c r="BL490" s="541"/>
      <c r="BM490" s="541"/>
      <c r="BN490" s="541"/>
      <c r="BO490" s="541"/>
      <c r="BP490" s="541"/>
      <c r="BQ490" s="541"/>
      <c r="BR490" s="541"/>
      <c r="BS490" s="541"/>
      <c r="BT490" s="541"/>
      <c r="BU490" s="541"/>
      <c r="BV490" s="541"/>
      <c r="BW490" s="541"/>
      <c r="BX490" s="541"/>
      <c r="BY490" s="541"/>
      <c r="BZ490" s="541"/>
      <c r="CA490" s="541"/>
      <c r="CB490" s="541"/>
      <c r="CC490" s="541"/>
      <c r="CD490" s="541"/>
      <c r="CE490" s="541"/>
      <c r="CF490" s="541"/>
      <c r="CG490" s="541"/>
      <c r="CH490" s="541"/>
      <c r="CI490" s="541"/>
      <c r="CJ490" s="541"/>
      <c r="CK490" s="541"/>
      <c r="CL490" s="541"/>
      <c r="CM490" s="541"/>
      <c r="CN490" s="541"/>
      <c r="CO490" s="541"/>
      <c r="CP490" s="541"/>
      <c r="CQ490" s="541"/>
      <c r="CR490" s="541"/>
      <c r="CS490" s="541"/>
      <c r="CT490" s="541"/>
      <c r="CU490" s="541"/>
      <c r="CV490" s="541"/>
      <c r="CW490" s="541"/>
      <c r="CX490" s="541"/>
      <c r="CY490" s="541"/>
      <c r="CZ490" s="541"/>
      <c r="DA490" s="541"/>
      <c r="DB490" s="541"/>
      <c r="DC490" s="541"/>
      <c r="DD490" s="541"/>
      <c r="DE490" s="541"/>
      <c r="DF490" s="541"/>
      <c r="DG490" s="541"/>
      <c r="DH490" s="541"/>
      <c r="DI490" s="541"/>
      <c r="DJ490" s="541"/>
      <c r="DK490" s="541"/>
      <c r="DL490" s="541"/>
      <c r="DM490" s="541"/>
      <c r="DN490" s="541"/>
      <c r="DO490" s="541"/>
      <c r="DP490" s="541"/>
      <c r="DQ490" s="541"/>
      <c r="DR490" s="541"/>
      <c r="DS490" s="541"/>
      <c r="DT490" s="541"/>
      <c r="DU490" s="541"/>
      <c r="DV490" s="541"/>
      <c r="DW490" s="541"/>
      <c r="DX490" s="541"/>
      <c r="DY490" s="541"/>
      <c r="DZ490" s="541"/>
      <c r="EA490" s="541"/>
      <c r="EB490" s="541"/>
      <c r="EC490" s="541"/>
      <c r="ED490" s="541"/>
      <c r="EE490" s="541"/>
      <c r="EF490" s="541"/>
      <c r="EG490" s="541"/>
      <c r="EH490" s="541"/>
      <c r="EI490" s="541"/>
      <c r="EJ490" s="541"/>
      <c r="EK490" s="541"/>
      <c r="EL490" s="541"/>
      <c r="EM490" s="541"/>
      <c r="EN490" s="541"/>
      <c r="EO490" s="541"/>
      <c r="EP490" s="541"/>
      <c r="EQ490" s="541"/>
      <c r="ER490" s="541"/>
      <c r="ES490" s="541"/>
      <c r="ET490" s="541"/>
      <c r="EU490" s="541"/>
      <c r="EV490" s="541"/>
      <c r="EW490" s="541"/>
      <c r="EX490" s="541"/>
      <c r="EY490" s="541"/>
      <c r="EZ490" s="541"/>
      <c r="FA490" s="541"/>
      <c r="FB490" s="541"/>
      <c r="FC490" s="541"/>
      <c r="FD490" s="541"/>
      <c r="FE490" s="541"/>
      <c r="FF490" s="541"/>
      <c r="FG490" s="541"/>
      <c r="FH490" s="541"/>
      <c r="FI490" s="541"/>
      <c r="FJ490" s="541"/>
      <c r="FK490" s="541"/>
      <c r="FL490" s="541"/>
      <c r="FM490" s="541"/>
      <c r="FN490" s="541"/>
      <c r="FO490" s="541"/>
      <c r="FP490" s="541"/>
      <c r="FQ490" s="541"/>
      <c r="FR490" s="541"/>
      <c r="FS490" s="541"/>
      <c r="FT490" s="541"/>
      <c r="FU490" s="541"/>
      <c r="FV490" s="541"/>
      <c r="FW490" s="541"/>
      <c r="FX490" s="541"/>
      <c r="FY490" s="541"/>
      <c r="FZ490" s="541"/>
      <c r="GA490" s="541"/>
      <c r="GB490" s="541"/>
      <c r="GC490" s="541"/>
      <c r="GD490" s="541"/>
      <c r="GE490" s="541"/>
      <c r="GF490" s="541"/>
      <c r="GG490" s="541"/>
      <c r="GH490" s="541"/>
      <c r="GI490" s="541"/>
      <c r="GJ490" s="541"/>
      <c r="GK490" s="541"/>
      <c r="GL490" s="541"/>
      <c r="GM490" s="541"/>
      <c r="GN490" s="541"/>
      <c r="GO490" s="541"/>
      <c r="GP490" s="541"/>
      <c r="GQ490" s="541"/>
      <c r="GR490" s="541"/>
      <c r="GS490" s="541"/>
      <c r="GT490" s="541"/>
      <c r="GU490" s="541"/>
      <c r="GV490" s="541"/>
      <c r="GW490" s="541"/>
      <c r="GX490" s="541"/>
      <c r="GY490" s="541"/>
      <c r="GZ490" s="541"/>
      <c r="HA490" s="541"/>
      <c r="HB490" s="541"/>
      <c r="HC490" s="541"/>
      <c r="HD490" s="541"/>
      <c r="HE490" s="541"/>
      <c r="HF490" s="541"/>
      <c r="HG490" s="541"/>
      <c r="HH490" s="541"/>
      <c r="HI490" s="541"/>
      <c r="HJ490" s="541"/>
      <c r="HK490" s="541"/>
      <c r="HL490" s="541"/>
      <c r="HM490" s="541"/>
      <c r="HN490" s="541"/>
      <c r="HO490" s="541"/>
      <c r="HP490" s="541"/>
      <c r="HQ490" s="541"/>
      <c r="HR490" s="541"/>
      <c r="HS490" s="541"/>
      <c r="HT490" s="541"/>
      <c r="HU490" s="541"/>
      <c r="HV490" s="541"/>
      <c r="HW490" s="541"/>
      <c r="HX490" s="541"/>
      <c r="HY490" s="541"/>
      <c r="HZ490" s="541"/>
      <c r="IA490" s="541"/>
      <c r="IB490" s="541"/>
      <c r="IC490" s="541"/>
      <c r="ID490" s="541"/>
      <c r="IE490" s="541"/>
      <c r="IF490" s="541"/>
      <c r="IG490" s="541"/>
      <c r="IH490" s="541"/>
      <c r="II490" s="541"/>
      <c r="IJ490" s="541"/>
      <c r="IK490" s="541"/>
      <c r="IL490" s="541"/>
      <c r="IM490" s="541"/>
      <c r="IN490" s="541"/>
      <c r="IO490" s="541"/>
      <c r="IP490" s="541"/>
      <c r="IQ490" s="541"/>
      <c r="IR490" s="541"/>
      <c r="IS490" s="541"/>
      <c r="IT490" s="541"/>
    </row>
    <row r="491" spans="1:254" s="548" customFormat="1" ht="15" customHeight="1" x14ac:dyDescent="0.3">
      <c r="A491" s="541"/>
      <c r="B491" s="541"/>
      <c r="C491" s="542"/>
      <c r="D491" s="541"/>
      <c r="E491" s="541"/>
      <c r="F491" s="543"/>
      <c r="G491" s="541"/>
      <c r="H491" s="541"/>
      <c r="I491" s="541"/>
      <c r="J491" s="541"/>
      <c r="K491" s="541"/>
      <c r="L491" s="541"/>
      <c r="M491" s="541"/>
      <c r="N491" s="541"/>
      <c r="O491" s="541"/>
      <c r="P491" s="541"/>
      <c r="Q491" s="541"/>
      <c r="R491" s="541"/>
      <c r="S491" s="870"/>
      <c r="T491" s="328"/>
      <c r="U491" s="330"/>
      <c r="V491" s="330"/>
      <c r="W491" s="330"/>
      <c r="X491" s="330"/>
      <c r="Y491" s="330"/>
      <c r="Z491" s="330"/>
      <c r="AA491" s="330"/>
      <c r="AB491" s="330"/>
      <c r="AC491" s="330"/>
      <c r="AD491" s="330"/>
      <c r="AE491" s="330"/>
      <c r="AF491" s="330"/>
      <c r="AG491" s="330"/>
      <c r="AH491" s="545"/>
      <c r="AI491" s="545"/>
      <c r="AJ491" s="545"/>
      <c r="AK491" s="545"/>
      <c r="AL491" s="546"/>
      <c r="AM491" s="546"/>
      <c r="AN491" s="546"/>
      <c r="AO491" s="546"/>
      <c r="AP491" s="546"/>
      <c r="AQ491" s="546"/>
      <c r="AR491" s="546"/>
      <c r="AS491" s="546"/>
      <c r="AT491" s="546"/>
      <c r="AU491" s="546"/>
      <c r="AV491" s="547"/>
      <c r="AW491" s="547"/>
      <c r="AX491" s="547"/>
      <c r="AY491" s="547"/>
      <c r="AZ491" s="547"/>
      <c r="BA491" s="547"/>
      <c r="BB491" s="547"/>
      <c r="BC491" s="547"/>
      <c r="BD491" s="547"/>
      <c r="BE491" s="547"/>
      <c r="BF491" s="547"/>
      <c r="BG491" s="541"/>
      <c r="BH491" s="541"/>
      <c r="BI491" s="541"/>
      <c r="BJ491" s="541"/>
      <c r="BK491" s="541"/>
      <c r="BL491" s="541"/>
      <c r="BM491" s="541"/>
      <c r="BN491" s="541"/>
      <c r="BO491" s="541"/>
      <c r="BP491" s="541"/>
      <c r="BQ491" s="541"/>
      <c r="BR491" s="541"/>
      <c r="BS491" s="541"/>
      <c r="BT491" s="541"/>
      <c r="BU491" s="541"/>
      <c r="BV491" s="541"/>
      <c r="BW491" s="541"/>
      <c r="BX491" s="541"/>
      <c r="BY491" s="541"/>
      <c r="BZ491" s="541"/>
      <c r="CA491" s="541"/>
      <c r="CB491" s="541"/>
      <c r="CC491" s="541"/>
      <c r="CD491" s="541"/>
      <c r="CE491" s="541"/>
      <c r="CF491" s="541"/>
      <c r="CG491" s="541"/>
      <c r="CH491" s="541"/>
      <c r="CI491" s="541"/>
      <c r="CJ491" s="541"/>
      <c r="CK491" s="541"/>
      <c r="CL491" s="541"/>
      <c r="CM491" s="541"/>
      <c r="CN491" s="541"/>
      <c r="CO491" s="541"/>
      <c r="CP491" s="541"/>
      <c r="CQ491" s="541"/>
      <c r="CR491" s="541"/>
      <c r="CS491" s="541"/>
      <c r="CT491" s="541"/>
      <c r="CU491" s="541"/>
      <c r="CV491" s="541"/>
      <c r="CW491" s="541"/>
      <c r="CX491" s="541"/>
      <c r="CY491" s="541"/>
      <c r="CZ491" s="541"/>
      <c r="DA491" s="541"/>
      <c r="DB491" s="541"/>
      <c r="DC491" s="541"/>
      <c r="DD491" s="541"/>
      <c r="DE491" s="541"/>
      <c r="DF491" s="541"/>
      <c r="DG491" s="541"/>
      <c r="DH491" s="541"/>
      <c r="DI491" s="541"/>
      <c r="DJ491" s="541"/>
      <c r="DK491" s="541"/>
      <c r="DL491" s="541"/>
      <c r="DM491" s="541"/>
      <c r="DN491" s="541"/>
      <c r="DO491" s="541"/>
      <c r="DP491" s="541"/>
      <c r="DQ491" s="541"/>
      <c r="DR491" s="541"/>
      <c r="DS491" s="541"/>
      <c r="DT491" s="541"/>
      <c r="DU491" s="541"/>
      <c r="DV491" s="541"/>
      <c r="DW491" s="541"/>
      <c r="DX491" s="541"/>
      <c r="DY491" s="541"/>
      <c r="DZ491" s="541"/>
      <c r="EA491" s="541"/>
      <c r="EB491" s="541"/>
      <c r="EC491" s="541"/>
      <c r="ED491" s="541"/>
      <c r="EE491" s="541"/>
      <c r="EF491" s="541"/>
      <c r="EG491" s="541"/>
      <c r="EH491" s="541"/>
      <c r="EI491" s="541"/>
      <c r="EJ491" s="541"/>
      <c r="EK491" s="541"/>
      <c r="EL491" s="541"/>
      <c r="EM491" s="541"/>
      <c r="EN491" s="541"/>
      <c r="EO491" s="541"/>
      <c r="EP491" s="541"/>
      <c r="EQ491" s="541"/>
      <c r="ER491" s="541"/>
      <c r="ES491" s="541"/>
      <c r="ET491" s="541"/>
      <c r="EU491" s="541"/>
      <c r="EV491" s="541"/>
      <c r="EW491" s="541"/>
      <c r="EX491" s="541"/>
      <c r="EY491" s="541"/>
      <c r="EZ491" s="541"/>
      <c r="FA491" s="541"/>
      <c r="FB491" s="541"/>
      <c r="FC491" s="541"/>
      <c r="FD491" s="541"/>
      <c r="FE491" s="541"/>
      <c r="FF491" s="541"/>
      <c r="FG491" s="541"/>
      <c r="FH491" s="541"/>
      <c r="FI491" s="541"/>
      <c r="FJ491" s="541"/>
      <c r="FK491" s="541"/>
      <c r="FL491" s="541"/>
      <c r="FM491" s="541"/>
      <c r="FN491" s="541"/>
      <c r="FO491" s="541"/>
      <c r="FP491" s="541"/>
      <c r="FQ491" s="541"/>
      <c r="FR491" s="541"/>
      <c r="FS491" s="541"/>
      <c r="FT491" s="541"/>
      <c r="FU491" s="541"/>
      <c r="FV491" s="541"/>
      <c r="FW491" s="541"/>
      <c r="FX491" s="541"/>
      <c r="FY491" s="541"/>
      <c r="FZ491" s="541"/>
      <c r="GA491" s="541"/>
      <c r="GB491" s="541"/>
      <c r="GC491" s="541"/>
      <c r="GD491" s="541"/>
      <c r="GE491" s="541"/>
      <c r="GF491" s="541"/>
      <c r="GG491" s="541"/>
      <c r="GH491" s="541"/>
      <c r="GI491" s="541"/>
      <c r="GJ491" s="541"/>
      <c r="GK491" s="541"/>
      <c r="GL491" s="541"/>
      <c r="GM491" s="541"/>
      <c r="GN491" s="541"/>
      <c r="GO491" s="541"/>
      <c r="GP491" s="541"/>
      <c r="GQ491" s="541"/>
      <c r="GR491" s="541"/>
      <c r="GS491" s="541"/>
      <c r="GT491" s="541"/>
      <c r="GU491" s="541"/>
      <c r="GV491" s="541"/>
      <c r="GW491" s="541"/>
      <c r="GX491" s="541"/>
      <c r="GY491" s="541"/>
      <c r="GZ491" s="541"/>
      <c r="HA491" s="541"/>
      <c r="HB491" s="541"/>
      <c r="HC491" s="541"/>
      <c r="HD491" s="541"/>
      <c r="HE491" s="541"/>
      <c r="HF491" s="541"/>
      <c r="HG491" s="541"/>
      <c r="HH491" s="541"/>
      <c r="HI491" s="541"/>
      <c r="HJ491" s="541"/>
      <c r="HK491" s="541"/>
      <c r="HL491" s="541"/>
      <c r="HM491" s="541"/>
      <c r="HN491" s="541"/>
      <c r="HO491" s="541"/>
      <c r="HP491" s="541"/>
      <c r="HQ491" s="541"/>
      <c r="HR491" s="541"/>
      <c r="HS491" s="541"/>
      <c r="HT491" s="541"/>
      <c r="HU491" s="541"/>
      <c r="HV491" s="541"/>
      <c r="HW491" s="541"/>
      <c r="HX491" s="541"/>
      <c r="HY491" s="541"/>
      <c r="HZ491" s="541"/>
      <c r="IA491" s="541"/>
      <c r="IB491" s="541"/>
      <c r="IC491" s="541"/>
      <c r="ID491" s="541"/>
      <c r="IE491" s="541"/>
      <c r="IF491" s="541"/>
      <c r="IG491" s="541"/>
      <c r="IH491" s="541"/>
      <c r="II491" s="541"/>
      <c r="IJ491" s="541"/>
      <c r="IK491" s="541"/>
      <c r="IL491" s="541"/>
      <c r="IM491" s="541"/>
      <c r="IN491" s="541"/>
      <c r="IO491" s="541"/>
      <c r="IP491" s="541"/>
      <c r="IQ491" s="541"/>
      <c r="IR491" s="541"/>
      <c r="IS491" s="541"/>
      <c r="IT491" s="541"/>
    </row>
    <row r="492" spans="1:254" s="548" customFormat="1" ht="15" customHeight="1" x14ac:dyDescent="0.3">
      <c r="A492" s="541"/>
      <c r="B492" s="541"/>
      <c r="C492" s="542"/>
      <c r="D492" s="541"/>
      <c r="E492" s="541"/>
      <c r="F492" s="543"/>
      <c r="G492" s="541"/>
      <c r="H492" s="541"/>
      <c r="I492" s="541"/>
      <c r="J492" s="541"/>
      <c r="K492" s="541"/>
      <c r="L492" s="541"/>
      <c r="M492" s="541"/>
      <c r="N492" s="541"/>
      <c r="O492" s="541"/>
      <c r="P492" s="541"/>
      <c r="Q492" s="541"/>
      <c r="R492" s="541"/>
      <c r="S492" s="870"/>
      <c r="T492" s="328"/>
      <c r="U492" s="330"/>
      <c r="V492" s="330"/>
      <c r="W492" s="330"/>
      <c r="X492" s="330"/>
      <c r="Y492" s="330"/>
      <c r="Z492" s="330"/>
      <c r="AA492" s="330"/>
      <c r="AB492" s="330"/>
      <c r="AC492" s="330"/>
      <c r="AD492" s="330"/>
      <c r="AE492" s="330"/>
      <c r="AF492" s="330"/>
      <c r="AG492" s="330"/>
      <c r="AH492" s="545"/>
      <c r="AI492" s="545"/>
      <c r="AJ492" s="545"/>
      <c r="AK492" s="545"/>
      <c r="AL492" s="546"/>
      <c r="AM492" s="546"/>
      <c r="AN492" s="546"/>
      <c r="AO492" s="546"/>
      <c r="AP492" s="546"/>
      <c r="AQ492" s="546"/>
      <c r="AR492" s="546"/>
      <c r="AS492" s="546"/>
      <c r="AT492" s="546"/>
      <c r="AU492" s="546"/>
      <c r="AV492" s="547"/>
      <c r="AW492" s="547"/>
      <c r="AX492" s="547"/>
      <c r="AY492" s="547"/>
      <c r="AZ492" s="547"/>
      <c r="BA492" s="547"/>
      <c r="BB492" s="547"/>
      <c r="BC492" s="547"/>
      <c r="BD492" s="547"/>
      <c r="BE492" s="547"/>
      <c r="BF492" s="547"/>
      <c r="BG492" s="541"/>
      <c r="BH492" s="541"/>
      <c r="BI492" s="541"/>
      <c r="BJ492" s="541"/>
      <c r="BK492" s="541"/>
      <c r="BL492" s="541"/>
      <c r="BM492" s="541"/>
      <c r="BN492" s="541"/>
      <c r="BO492" s="541"/>
      <c r="BP492" s="541"/>
      <c r="BQ492" s="541"/>
      <c r="BR492" s="541"/>
      <c r="BS492" s="541"/>
      <c r="BT492" s="541"/>
      <c r="BU492" s="541"/>
      <c r="BV492" s="541"/>
      <c r="BW492" s="541"/>
      <c r="BX492" s="541"/>
      <c r="BY492" s="541"/>
      <c r="BZ492" s="541"/>
      <c r="CA492" s="541"/>
      <c r="CB492" s="541"/>
      <c r="CC492" s="541"/>
      <c r="CD492" s="541"/>
      <c r="CE492" s="541"/>
      <c r="CF492" s="541"/>
      <c r="CG492" s="541"/>
      <c r="CH492" s="541"/>
      <c r="CI492" s="541"/>
      <c r="CJ492" s="541"/>
      <c r="CK492" s="541"/>
      <c r="CL492" s="541"/>
      <c r="CM492" s="541"/>
      <c r="CN492" s="541"/>
      <c r="CO492" s="541"/>
      <c r="CP492" s="541"/>
      <c r="CQ492" s="541"/>
      <c r="CR492" s="541"/>
      <c r="CS492" s="541"/>
      <c r="CT492" s="541"/>
      <c r="CU492" s="541"/>
      <c r="CV492" s="541"/>
      <c r="CW492" s="541"/>
      <c r="CX492" s="541"/>
      <c r="CY492" s="541"/>
      <c r="CZ492" s="541"/>
      <c r="DA492" s="541"/>
      <c r="DB492" s="541"/>
      <c r="DC492" s="541"/>
      <c r="DD492" s="541"/>
      <c r="DE492" s="541"/>
      <c r="DF492" s="541"/>
      <c r="DG492" s="541"/>
      <c r="DH492" s="541"/>
      <c r="DI492" s="541"/>
      <c r="DJ492" s="541"/>
      <c r="DK492" s="541"/>
      <c r="DL492" s="541"/>
      <c r="DM492" s="541"/>
      <c r="DN492" s="541"/>
      <c r="DO492" s="541"/>
      <c r="DP492" s="541"/>
      <c r="DQ492" s="541"/>
      <c r="DR492" s="541"/>
      <c r="DS492" s="541"/>
      <c r="DT492" s="541"/>
      <c r="DU492" s="541"/>
      <c r="DV492" s="541"/>
      <c r="DW492" s="541"/>
      <c r="DX492" s="541"/>
      <c r="DY492" s="541"/>
      <c r="DZ492" s="541"/>
      <c r="EA492" s="541"/>
      <c r="EB492" s="541"/>
      <c r="EC492" s="541"/>
      <c r="ED492" s="541"/>
      <c r="EE492" s="541"/>
      <c r="EF492" s="541"/>
      <c r="EG492" s="541"/>
      <c r="EH492" s="541"/>
      <c r="EI492" s="541"/>
      <c r="EJ492" s="541"/>
      <c r="EK492" s="541"/>
      <c r="EL492" s="541"/>
      <c r="EM492" s="541"/>
      <c r="EN492" s="541"/>
      <c r="EO492" s="541"/>
      <c r="EP492" s="541"/>
      <c r="EQ492" s="541"/>
      <c r="ER492" s="541"/>
      <c r="ES492" s="541"/>
      <c r="ET492" s="541"/>
      <c r="EU492" s="541"/>
      <c r="EV492" s="541"/>
      <c r="EW492" s="541"/>
      <c r="EX492" s="541"/>
      <c r="EY492" s="541"/>
      <c r="EZ492" s="541"/>
      <c r="FA492" s="541"/>
      <c r="FB492" s="541"/>
      <c r="FC492" s="541"/>
      <c r="FD492" s="541"/>
      <c r="FE492" s="541"/>
      <c r="FF492" s="541"/>
      <c r="FG492" s="541"/>
      <c r="FH492" s="541"/>
      <c r="FI492" s="541"/>
      <c r="FJ492" s="541"/>
      <c r="FK492" s="541"/>
      <c r="FL492" s="541"/>
      <c r="FM492" s="541"/>
      <c r="FN492" s="541"/>
      <c r="FO492" s="541"/>
      <c r="FP492" s="541"/>
      <c r="FQ492" s="541"/>
      <c r="FR492" s="541"/>
      <c r="FS492" s="541"/>
      <c r="FT492" s="541"/>
      <c r="FU492" s="541"/>
      <c r="FV492" s="541"/>
      <c r="FW492" s="541"/>
      <c r="FX492" s="541"/>
      <c r="FY492" s="541"/>
      <c r="FZ492" s="541"/>
      <c r="GA492" s="541"/>
      <c r="GB492" s="541"/>
      <c r="GC492" s="541"/>
      <c r="GD492" s="541"/>
      <c r="GE492" s="541"/>
      <c r="GF492" s="541"/>
      <c r="GG492" s="541"/>
      <c r="GH492" s="541"/>
      <c r="GI492" s="541"/>
      <c r="GJ492" s="541"/>
      <c r="GK492" s="541"/>
      <c r="GL492" s="541"/>
      <c r="GM492" s="541"/>
      <c r="GN492" s="541"/>
      <c r="GO492" s="541"/>
      <c r="GP492" s="541"/>
      <c r="GQ492" s="541"/>
      <c r="GR492" s="541"/>
      <c r="GS492" s="541"/>
      <c r="GT492" s="541"/>
      <c r="GU492" s="541"/>
      <c r="GV492" s="541"/>
      <c r="GW492" s="541"/>
      <c r="GX492" s="541"/>
      <c r="GY492" s="541"/>
      <c r="GZ492" s="541"/>
      <c r="HA492" s="541"/>
      <c r="HB492" s="541"/>
      <c r="HC492" s="541"/>
      <c r="HD492" s="541"/>
      <c r="HE492" s="541"/>
      <c r="HF492" s="541"/>
      <c r="HG492" s="541"/>
      <c r="HH492" s="541"/>
      <c r="HI492" s="541"/>
      <c r="HJ492" s="541"/>
      <c r="HK492" s="541"/>
      <c r="HL492" s="541"/>
      <c r="HM492" s="541"/>
      <c r="HN492" s="541"/>
      <c r="HO492" s="541"/>
      <c r="HP492" s="541"/>
      <c r="HQ492" s="541"/>
      <c r="HR492" s="541"/>
      <c r="HS492" s="541"/>
      <c r="HT492" s="541"/>
      <c r="HU492" s="541"/>
      <c r="HV492" s="541"/>
      <c r="HW492" s="541"/>
      <c r="HX492" s="541"/>
      <c r="HY492" s="541"/>
      <c r="HZ492" s="541"/>
      <c r="IA492" s="541"/>
      <c r="IB492" s="541"/>
      <c r="IC492" s="541"/>
      <c r="ID492" s="541"/>
      <c r="IE492" s="541"/>
      <c r="IF492" s="541"/>
      <c r="IG492" s="541"/>
      <c r="IH492" s="541"/>
      <c r="II492" s="541"/>
      <c r="IJ492" s="541"/>
      <c r="IK492" s="541"/>
      <c r="IL492" s="541"/>
      <c r="IM492" s="541"/>
      <c r="IN492" s="541"/>
      <c r="IO492" s="541"/>
      <c r="IP492" s="541"/>
      <c r="IQ492" s="541"/>
      <c r="IR492" s="541"/>
      <c r="IS492" s="541"/>
      <c r="IT492" s="541"/>
    </row>
    <row r="493" spans="1:254" s="548" customFormat="1" ht="15" customHeight="1" x14ac:dyDescent="0.3">
      <c r="A493" s="541"/>
      <c r="B493" s="541"/>
      <c r="C493" s="542"/>
      <c r="D493" s="541"/>
      <c r="E493" s="541"/>
      <c r="F493" s="543"/>
      <c r="G493" s="541"/>
      <c r="H493" s="541"/>
      <c r="I493" s="541"/>
      <c r="J493" s="541"/>
      <c r="K493" s="541"/>
      <c r="L493" s="541"/>
      <c r="M493" s="541"/>
      <c r="N493" s="541"/>
      <c r="O493" s="541"/>
      <c r="P493" s="541"/>
      <c r="Q493" s="541"/>
      <c r="R493" s="541"/>
      <c r="S493" s="870"/>
      <c r="T493" s="328"/>
      <c r="U493" s="330"/>
      <c r="V493" s="330"/>
      <c r="W493" s="330"/>
      <c r="X493" s="330"/>
      <c r="Y493" s="330"/>
      <c r="Z493" s="330"/>
      <c r="AA493" s="330"/>
      <c r="AB493" s="330"/>
      <c r="AC493" s="330"/>
      <c r="AD493" s="330"/>
      <c r="AE493" s="330"/>
      <c r="AF493" s="330"/>
      <c r="AG493" s="330"/>
      <c r="AH493" s="545"/>
      <c r="AI493" s="545"/>
      <c r="AJ493" s="545"/>
      <c r="AK493" s="545"/>
      <c r="AL493" s="546"/>
      <c r="AM493" s="546"/>
      <c r="AN493" s="546"/>
      <c r="AO493" s="546"/>
      <c r="AP493" s="546"/>
      <c r="AQ493" s="546"/>
      <c r="AR493" s="546"/>
      <c r="AS493" s="546"/>
      <c r="AT493" s="546"/>
      <c r="AU493" s="546"/>
      <c r="AV493" s="547"/>
      <c r="AW493" s="547"/>
      <c r="AX493" s="547"/>
      <c r="AY493" s="547"/>
      <c r="AZ493" s="547"/>
      <c r="BA493" s="547"/>
      <c r="BB493" s="547"/>
      <c r="BC493" s="547"/>
      <c r="BD493" s="547"/>
      <c r="BE493" s="547"/>
      <c r="BF493" s="547"/>
      <c r="BG493" s="541"/>
      <c r="BH493" s="541"/>
      <c r="BI493" s="541"/>
      <c r="BJ493" s="541"/>
      <c r="BK493" s="541"/>
      <c r="BL493" s="541"/>
      <c r="BM493" s="541"/>
      <c r="BN493" s="541"/>
      <c r="BO493" s="541"/>
      <c r="BP493" s="541"/>
      <c r="BQ493" s="541"/>
      <c r="BR493" s="541"/>
      <c r="BS493" s="541"/>
      <c r="BT493" s="541"/>
      <c r="BU493" s="541"/>
      <c r="BV493" s="541"/>
      <c r="BW493" s="541"/>
      <c r="BX493" s="541"/>
      <c r="BY493" s="541"/>
      <c r="BZ493" s="541"/>
      <c r="CA493" s="541"/>
      <c r="CB493" s="541"/>
      <c r="CC493" s="541"/>
      <c r="CD493" s="541"/>
      <c r="CE493" s="541"/>
      <c r="CF493" s="541"/>
      <c r="CG493" s="541"/>
      <c r="CH493" s="541"/>
      <c r="CI493" s="541"/>
      <c r="CJ493" s="541"/>
      <c r="CK493" s="541"/>
      <c r="CL493" s="541"/>
      <c r="CM493" s="541"/>
      <c r="CN493" s="541"/>
      <c r="CO493" s="541"/>
      <c r="CP493" s="541"/>
      <c r="CQ493" s="541"/>
      <c r="CR493" s="541"/>
      <c r="CS493" s="541"/>
      <c r="CT493" s="541"/>
      <c r="CU493" s="541"/>
      <c r="CV493" s="541"/>
      <c r="CW493" s="541"/>
      <c r="CX493" s="541"/>
      <c r="CY493" s="541"/>
      <c r="CZ493" s="541"/>
      <c r="DA493" s="541"/>
      <c r="DB493" s="541"/>
      <c r="DC493" s="541"/>
      <c r="DD493" s="541"/>
      <c r="DE493" s="541"/>
      <c r="DF493" s="541"/>
      <c r="DG493" s="541"/>
      <c r="DH493" s="541"/>
      <c r="DI493" s="541"/>
      <c r="DJ493" s="541"/>
      <c r="DK493" s="541"/>
      <c r="DL493" s="541"/>
      <c r="DM493" s="541"/>
      <c r="DN493" s="541"/>
      <c r="DO493" s="541"/>
      <c r="DP493" s="541"/>
      <c r="DQ493" s="541"/>
      <c r="DR493" s="541"/>
      <c r="DS493" s="541"/>
      <c r="DT493" s="541"/>
      <c r="DU493" s="541"/>
      <c r="DV493" s="541"/>
      <c r="DW493" s="541"/>
      <c r="DX493" s="541"/>
      <c r="DY493" s="541"/>
      <c r="DZ493" s="541"/>
      <c r="EA493" s="541"/>
      <c r="EB493" s="541"/>
      <c r="EC493" s="541"/>
      <c r="ED493" s="541"/>
      <c r="EE493" s="541"/>
      <c r="EF493" s="541"/>
      <c r="EG493" s="541"/>
      <c r="EH493" s="541"/>
      <c r="EI493" s="541"/>
      <c r="EJ493" s="541"/>
      <c r="EK493" s="541"/>
      <c r="EL493" s="541"/>
      <c r="EM493" s="541"/>
      <c r="EN493" s="541"/>
      <c r="EO493" s="541"/>
      <c r="EP493" s="541"/>
      <c r="EQ493" s="541"/>
      <c r="ER493" s="541"/>
      <c r="ES493" s="541"/>
      <c r="ET493" s="541"/>
      <c r="EU493" s="541"/>
      <c r="EV493" s="541"/>
      <c r="EW493" s="541"/>
      <c r="EX493" s="541"/>
      <c r="EY493" s="541"/>
      <c r="EZ493" s="541"/>
      <c r="FA493" s="541"/>
      <c r="FB493" s="541"/>
      <c r="FC493" s="541"/>
      <c r="FD493" s="541"/>
      <c r="FE493" s="541"/>
      <c r="FF493" s="541"/>
      <c r="FG493" s="541"/>
      <c r="FH493" s="541"/>
      <c r="FI493" s="541"/>
      <c r="FJ493" s="541"/>
      <c r="FK493" s="541"/>
      <c r="FL493" s="541"/>
      <c r="FM493" s="541"/>
      <c r="FN493" s="541"/>
      <c r="FO493" s="541"/>
      <c r="FP493" s="541"/>
      <c r="FQ493" s="541"/>
      <c r="FR493" s="541"/>
      <c r="FS493" s="541"/>
      <c r="FT493" s="541"/>
      <c r="FU493" s="541"/>
      <c r="FV493" s="541"/>
      <c r="FW493" s="541"/>
      <c r="FX493" s="541"/>
      <c r="FY493" s="541"/>
      <c r="FZ493" s="541"/>
      <c r="GA493" s="541"/>
      <c r="GB493" s="541"/>
      <c r="GC493" s="541"/>
      <c r="GD493" s="541"/>
      <c r="GE493" s="541"/>
      <c r="GF493" s="541"/>
      <c r="GG493" s="541"/>
      <c r="GH493" s="541"/>
      <c r="GI493" s="541"/>
      <c r="GJ493" s="541"/>
      <c r="GK493" s="541"/>
      <c r="GL493" s="541"/>
      <c r="GM493" s="541"/>
      <c r="GN493" s="541"/>
      <c r="GO493" s="541"/>
      <c r="GP493" s="541"/>
      <c r="GQ493" s="541"/>
      <c r="GR493" s="541"/>
      <c r="GS493" s="541"/>
      <c r="GT493" s="541"/>
      <c r="GU493" s="541"/>
      <c r="GV493" s="541"/>
      <c r="GW493" s="541"/>
      <c r="GX493" s="541"/>
      <c r="GY493" s="541"/>
      <c r="GZ493" s="541"/>
      <c r="HA493" s="541"/>
      <c r="HB493" s="541"/>
      <c r="HC493" s="541"/>
      <c r="HD493" s="541"/>
      <c r="HE493" s="541"/>
      <c r="HF493" s="541"/>
      <c r="HG493" s="541"/>
      <c r="HH493" s="541"/>
      <c r="HI493" s="541"/>
      <c r="HJ493" s="541"/>
      <c r="HK493" s="541"/>
      <c r="HL493" s="541"/>
      <c r="HM493" s="541"/>
      <c r="HN493" s="541"/>
      <c r="HO493" s="541"/>
      <c r="HP493" s="541"/>
      <c r="HQ493" s="541"/>
      <c r="HR493" s="541"/>
      <c r="HS493" s="541"/>
      <c r="HT493" s="541"/>
      <c r="HU493" s="541"/>
      <c r="HV493" s="541"/>
      <c r="HW493" s="541"/>
      <c r="HX493" s="541"/>
      <c r="HY493" s="541"/>
      <c r="HZ493" s="541"/>
      <c r="IA493" s="541"/>
      <c r="IB493" s="541"/>
      <c r="IC493" s="541"/>
      <c r="ID493" s="541"/>
      <c r="IE493" s="541"/>
      <c r="IF493" s="541"/>
      <c r="IG493" s="541"/>
      <c r="IH493" s="541"/>
      <c r="II493" s="541"/>
      <c r="IJ493" s="541"/>
      <c r="IK493" s="541"/>
      <c r="IL493" s="541"/>
      <c r="IM493" s="541"/>
      <c r="IN493" s="541"/>
      <c r="IO493" s="541"/>
      <c r="IP493" s="541"/>
      <c r="IQ493" s="541"/>
      <c r="IR493" s="541"/>
      <c r="IS493" s="541"/>
      <c r="IT493" s="541"/>
    </row>
    <row r="494" spans="1:254" s="548" customFormat="1" ht="15" customHeight="1" x14ac:dyDescent="0.3">
      <c r="A494" s="541"/>
      <c r="B494" s="541"/>
      <c r="C494" s="542"/>
      <c r="D494" s="541"/>
      <c r="E494" s="541"/>
      <c r="F494" s="543"/>
      <c r="G494" s="541"/>
      <c r="H494" s="541"/>
      <c r="I494" s="541"/>
      <c r="J494" s="541"/>
      <c r="K494" s="541"/>
      <c r="L494" s="541"/>
      <c r="M494" s="541"/>
      <c r="N494" s="541"/>
      <c r="O494" s="541"/>
      <c r="P494" s="541"/>
      <c r="Q494" s="541"/>
      <c r="R494" s="541"/>
      <c r="S494" s="870"/>
      <c r="T494" s="328"/>
      <c r="U494" s="330"/>
      <c r="V494" s="330"/>
      <c r="W494" s="330"/>
      <c r="X494" s="330"/>
      <c r="Y494" s="330"/>
      <c r="Z494" s="330"/>
      <c r="AA494" s="330"/>
      <c r="AB494" s="330"/>
      <c r="AC494" s="330"/>
      <c r="AD494" s="330"/>
      <c r="AE494" s="330"/>
      <c r="AF494" s="330"/>
      <c r="AG494" s="330"/>
      <c r="AH494" s="545"/>
      <c r="AI494" s="545"/>
      <c r="AJ494" s="545"/>
      <c r="AK494" s="545"/>
      <c r="AL494" s="546"/>
      <c r="AM494" s="546"/>
      <c r="AN494" s="546"/>
      <c r="AO494" s="546"/>
      <c r="AP494" s="546"/>
      <c r="AQ494" s="546"/>
      <c r="AR494" s="546"/>
      <c r="AS494" s="546"/>
      <c r="AT494" s="546"/>
      <c r="AU494" s="546"/>
      <c r="AV494" s="547"/>
      <c r="AW494" s="547"/>
      <c r="AX494" s="547"/>
      <c r="AY494" s="547"/>
      <c r="AZ494" s="547"/>
      <c r="BA494" s="547"/>
      <c r="BB494" s="547"/>
      <c r="BC494" s="547"/>
      <c r="BD494" s="547"/>
      <c r="BE494" s="547"/>
      <c r="BF494" s="547"/>
      <c r="BG494" s="541"/>
      <c r="BH494" s="541"/>
      <c r="BI494" s="541"/>
      <c r="BJ494" s="541"/>
      <c r="BK494" s="541"/>
      <c r="BL494" s="541"/>
      <c r="BM494" s="541"/>
      <c r="BN494" s="541"/>
      <c r="BO494" s="541"/>
      <c r="BP494" s="541"/>
      <c r="BQ494" s="541"/>
      <c r="BR494" s="541"/>
      <c r="BS494" s="541"/>
      <c r="BT494" s="541"/>
      <c r="BU494" s="541"/>
      <c r="BV494" s="541"/>
      <c r="BW494" s="541"/>
      <c r="BX494" s="541"/>
      <c r="BY494" s="541"/>
      <c r="BZ494" s="541"/>
      <c r="CA494" s="541"/>
      <c r="CB494" s="541"/>
      <c r="CC494" s="541"/>
      <c r="CD494" s="541"/>
      <c r="CE494" s="541"/>
      <c r="CF494" s="541"/>
      <c r="CG494" s="541"/>
      <c r="CH494" s="541"/>
      <c r="CI494" s="541"/>
      <c r="CJ494" s="541"/>
      <c r="CK494" s="541"/>
      <c r="CL494" s="541"/>
      <c r="CM494" s="541"/>
      <c r="CN494" s="541"/>
      <c r="CO494" s="541"/>
      <c r="CP494" s="541"/>
      <c r="CQ494" s="541"/>
      <c r="CR494" s="541"/>
      <c r="CS494" s="541"/>
      <c r="CT494" s="541"/>
      <c r="CU494" s="541"/>
      <c r="CV494" s="541"/>
      <c r="CW494" s="541"/>
      <c r="CX494" s="541"/>
      <c r="CY494" s="541"/>
      <c r="CZ494" s="541"/>
      <c r="DA494" s="541"/>
      <c r="DB494" s="541"/>
      <c r="DC494" s="541"/>
      <c r="DD494" s="541"/>
      <c r="DE494" s="541"/>
      <c r="DF494" s="541"/>
      <c r="DG494" s="541"/>
      <c r="DH494" s="541"/>
      <c r="DI494" s="541"/>
      <c r="DJ494" s="541"/>
      <c r="DK494" s="541"/>
      <c r="DL494" s="541"/>
      <c r="DM494" s="541"/>
      <c r="DN494" s="541"/>
      <c r="DO494" s="541"/>
      <c r="DP494" s="541"/>
      <c r="DQ494" s="541"/>
      <c r="DR494" s="541"/>
      <c r="DS494" s="541"/>
      <c r="DT494" s="541"/>
      <c r="DU494" s="541"/>
      <c r="DV494" s="541"/>
      <c r="DW494" s="541"/>
      <c r="DX494" s="541"/>
      <c r="DY494" s="541"/>
      <c r="DZ494" s="541"/>
      <c r="EA494" s="541"/>
      <c r="EB494" s="541"/>
      <c r="EC494" s="541"/>
      <c r="ED494" s="541"/>
      <c r="EE494" s="541"/>
      <c r="EF494" s="541"/>
      <c r="EG494" s="541"/>
      <c r="EH494" s="541"/>
      <c r="EI494" s="541"/>
      <c r="EJ494" s="541"/>
      <c r="EK494" s="541"/>
      <c r="EL494" s="541"/>
      <c r="EM494" s="541"/>
      <c r="EN494" s="541"/>
      <c r="EO494" s="541"/>
      <c r="EP494" s="541"/>
      <c r="EQ494" s="541"/>
      <c r="ER494" s="541"/>
      <c r="ES494" s="541"/>
      <c r="ET494" s="541"/>
      <c r="EU494" s="541"/>
      <c r="EV494" s="541"/>
      <c r="EW494" s="541"/>
      <c r="EX494" s="541"/>
      <c r="EY494" s="541"/>
      <c r="EZ494" s="541"/>
      <c r="FA494" s="541"/>
      <c r="FB494" s="541"/>
      <c r="FC494" s="541"/>
      <c r="FD494" s="541"/>
      <c r="FE494" s="541"/>
      <c r="FF494" s="541"/>
      <c r="FG494" s="541"/>
      <c r="FH494" s="541"/>
      <c r="FI494" s="541"/>
      <c r="FJ494" s="541"/>
      <c r="FK494" s="541"/>
      <c r="FL494" s="541"/>
      <c r="FM494" s="541"/>
      <c r="FN494" s="541"/>
      <c r="FO494" s="541"/>
      <c r="FP494" s="541"/>
      <c r="FQ494" s="541"/>
      <c r="FR494" s="541"/>
      <c r="FS494" s="541"/>
      <c r="FT494" s="541"/>
      <c r="FU494" s="541"/>
      <c r="FV494" s="541"/>
      <c r="FW494" s="541"/>
      <c r="FX494" s="541"/>
      <c r="FY494" s="541"/>
      <c r="FZ494" s="541"/>
      <c r="GA494" s="541"/>
      <c r="GB494" s="541"/>
      <c r="GC494" s="541"/>
      <c r="GD494" s="541"/>
      <c r="GE494" s="541"/>
      <c r="GF494" s="541"/>
      <c r="GG494" s="541"/>
      <c r="GH494" s="541"/>
      <c r="GI494" s="541"/>
      <c r="GJ494" s="541"/>
      <c r="GK494" s="541"/>
      <c r="GL494" s="541"/>
      <c r="GM494" s="541"/>
      <c r="GN494" s="541"/>
      <c r="GO494" s="541"/>
      <c r="GP494" s="541"/>
      <c r="GQ494" s="541"/>
      <c r="GR494" s="541"/>
      <c r="GS494" s="541"/>
      <c r="GT494" s="541"/>
      <c r="GU494" s="541"/>
      <c r="GV494" s="541"/>
      <c r="GW494" s="541"/>
      <c r="GX494" s="541"/>
      <c r="GY494" s="541"/>
      <c r="GZ494" s="541"/>
      <c r="HA494" s="541"/>
      <c r="HB494" s="541"/>
      <c r="HC494" s="541"/>
      <c r="HD494" s="541"/>
      <c r="HE494" s="541"/>
      <c r="HF494" s="541"/>
      <c r="HG494" s="541"/>
      <c r="HH494" s="541"/>
      <c r="HI494" s="541"/>
      <c r="HJ494" s="541"/>
      <c r="HK494" s="541"/>
      <c r="HL494" s="541"/>
      <c r="HM494" s="541"/>
      <c r="HN494" s="541"/>
      <c r="HO494" s="541"/>
      <c r="HP494" s="541"/>
      <c r="HQ494" s="541"/>
      <c r="HR494" s="541"/>
      <c r="HS494" s="541"/>
      <c r="HT494" s="541"/>
      <c r="HU494" s="541"/>
      <c r="HV494" s="541"/>
      <c r="HW494" s="541"/>
      <c r="HX494" s="541"/>
      <c r="HY494" s="541"/>
      <c r="HZ494" s="541"/>
      <c r="IA494" s="541"/>
      <c r="IB494" s="541"/>
      <c r="IC494" s="541"/>
      <c r="ID494" s="541"/>
      <c r="IE494" s="541"/>
      <c r="IF494" s="541"/>
      <c r="IG494" s="541"/>
      <c r="IH494" s="541"/>
      <c r="II494" s="541"/>
      <c r="IJ494" s="541"/>
      <c r="IK494" s="541"/>
      <c r="IL494" s="541"/>
      <c r="IM494" s="541"/>
      <c r="IN494" s="541"/>
      <c r="IO494" s="541"/>
      <c r="IP494" s="541"/>
      <c r="IQ494" s="541"/>
      <c r="IR494" s="541"/>
      <c r="IS494" s="541"/>
      <c r="IT494" s="541"/>
    </row>
    <row r="495" spans="1:254" s="548" customFormat="1" ht="15" customHeight="1" x14ac:dyDescent="0.3">
      <c r="A495" s="541"/>
      <c r="B495" s="541"/>
      <c r="C495" s="542"/>
      <c r="D495" s="541"/>
      <c r="E495" s="541"/>
      <c r="F495" s="543"/>
      <c r="G495" s="541"/>
      <c r="H495" s="541"/>
      <c r="I495" s="541"/>
      <c r="J495" s="541"/>
      <c r="K495" s="541"/>
      <c r="L495" s="541"/>
      <c r="M495" s="541"/>
      <c r="N495" s="541"/>
      <c r="O495" s="541"/>
      <c r="P495" s="541"/>
      <c r="Q495" s="541"/>
      <c r="R495" s="541"/>
      <c r="S495" s="870"/>
      <c r="T495" s="328"/>
      <c r="U495" s="330"/>
      <c r="V495" s="330"/>
      <c r="W495" s="330"/>
      <c r="X495" s="330"/>
      <c r="Y495" s="330"/>
      <c r="Z495" s="330"/>
      <c r="AA495" s="330"/>
      <c r="AB495" s="330"/>
      <c r="AC495" s="330"/>
      <c r="AD495" s="330"/>
      <c r="AE495" s="330"/>
      <c r="AF495" s="330"/>
      <c r="AG495" s="330"/>
      <c r="AH495" s="545"/>
      <c r="AI495" s="545"/>
      <c r="AJ495" s="545"/>
      <c r="AK495" s="545"/>
      <c r="AL495" s="546"/>
      <c r="AM495" s="546"/>
      <c r="AN495" s="546"/>
      <c r="AO495" s="546"/>
      <c r="AP495" s="546"/>
      <c r="AQ495" s="546"/>
      <c r="AR495" s="546"/>
      <c r="AS495" s="546"/>
      <c r="AT495" s="546"/>
      <c r="AU495" s="546"/>
      <c r="AV495" s="547"/>
      <c r="AW495" s="547"/>
      <c r="AX495" s="547"/>
      <c r="AY495" s="547"/>
      <c r="AZ495" s="547"/>
      <c r="BA495" s="547"/>
      <c r="BB495" s="547"/>
      <c r="BC495" s="547"/>
      <c r="BD495" s="547"/>
      <c r="BE495" s="547"/>
      <c r="BF495" s="547"/>
      <c r="BG495" s="541"/>
      <c r="BH495" s="541"/>
      <c r="BI495" s="541"/>
      <c r="BJ495" s="541"/>
      <c r="BK495" s="541"/>
      <c r="BL495" s="541"/>
      <c r="BM495" s="541"/>
      <c r="BN495" s="541"/>
      <c r="BO495" s="541"/>
      <c r="BP495" s="541"/>
      <c r="BQ495" s="541"/>
      <c r="BR495" s="541"/>
      <c r="BS495" s="541"/>
      <c r="BT495" s="541"/>
      <c r="BU495" s="541"/>
      <c r="BV495" s="541"/>
      <c r="BW495" s="541"/>
      <c r="BX495" s="541"/>
      <c r="BY495" s="541"/>
      <c r="BZ495" s="541"/>
      <c r="CA495" s="541"/>
      <c r="CB495" s="541"/>
      <c r="CC495" s="541"/>
      <c r="CD495" s="541"/>
      <c r="CE495" s="541"/>
      <c r="CF495" s="541"/>
      <c r="CG495" s="541"/>
      <c r="CH495" s="541"/>
      <c r="CI495" s="541"/>
      <c r="CJ495" s="541"/>
      <c r="CK495" s="541"/>
      <c r="CL495" s="541"/>
      <c r="CM495" s="541"/>
      <c r="CN495" s="541"/>
      <c r="CO495" s="541"/>
      <c r="CP495" s="541"/>
      <c r="CQ495" s="541"/>
      <c r="CR495" s="541"/>
      <c r="CS495" s="541"/>
      <c r="CT495" s="541"/>
      <c r="CU495" s="541"/>
      <c r="CV495" s="541"/>
      <c r="CW495" s="541"/>
      <c r="CX495" s="541"/>
      <c r="CY495" s="541"/>
      <c r="CZ495" s="541"/>
      <c r="DA495" s="541"/>
      <c r="DB495" s="541"/>
      <c r="DC495" s="541"/>
      <c r="DD495" s="541"/>
      <c r="DE495" s="541"/>
      <c r="DF495" s="541"/>
      <c r="DG495" s="541"/>
      <c r="DH495" s="541"/>
      <c r="DI495" s="541"/>
      <c r="DJ495" s="541"/>
      <c r="DK495" s="541"/>
      <c r="DL495" s="541"/>
      <c r="DM495" s="541"/>
      <c r="DN495" s="541"/>
      <c r="DO495" s="541"/>
      <c r="DP495" s="541"/>
      <c r="DQ495" s="541"/>
      <c r="DR495" s="541"/>
      <c r="DS495" s="541"/>
      <c r="DT495" s="541"/>
      <c r="DU495" s="541"/>
      <c r="DV495" s="541"/>
      <c r="DW495" s="541"/>
      <c r="DX495" s="541"/>
      <c r="DY495" s="541"/>
      <c r="DZ495" s="541"/>
      <c r="EA495" s="541"/>
      <c r="EB495" s="541"/>
      <c r="EC495" s="541"/>
      <c r="ED495" s="541"/>
      <c r="EE495" s="541"/>
      <c r="EF495" s="541"/>
      <c r="EG495" s="541"/>
      <c r="EH495" s="541"/>
      <c r="EI495" s="541"/>
      <c r="EJ495" s="541"/>
      <c r="EK495" s="541"/>
      <c r="EL495" s="541"/>
      <c r="EM495" s="541"/>
      <c r="EN495" s="541"/>
      <c r="EO495" s="541"/>
      <c r="EP495" s="541"/>
      <c r="EQ495" s="541"/>
      <c r="ER495" s="541"/>
      <c r="ES495" s="541"/>
      <c r="ET495" s="541"/>
      <c r="EU495" s="541"/>
      <c r="EV495" s="541"/>
      <c r="EW495" s="541"/>
      <c r="EX495" s="541"/>
      <c r="EY495" s="541"/>
      <c r="EZ495" s="541"/>
      <c r="FA495" s="541"/>
      <c r="FB495" s="541"/>
      <c r="FC495" s="541"/>
      <c r="FD495" s="541"/>
      <c r="FE495" s="541"/>
      <c r="FF495" s="541"/>
      <c r="FG495" s="541"/>
      <c r="FH495" s="541"/>
      <c r="FI495" s="541"/>
      <c r="FJ495" s="541"/>
      <c r="FK495" s="541"/>
      <c r="FL495" s="541"/>
      <c r="FM495" s="541"/>
      <c r="FN495" s="541"/>
      <c r="FO495" s="541"/>
      <c r="FP495" s="541"/>
      <c r="FQ495" s="541"/>
      <c r="FR495" s="541"/>
      <c r="FS495" s="541"/>
      <c r="FT495" s="541"/>
      <c r="FU495" s="541"/>
      <c r="FV495" s="541"/>
      <c r="FW495" s="541"/>
      <c r="FX495" s="541"/>
      <c r="FY495" s="541"/>
      <c r="FZ495" s="541"/>
      <c r="GA495" s="541"/>
      <c r="GB495" s="541"/>
      <c r="GC495" s="541"/>
      <c r="GD495" s="541"/>
      <c r="GE495" s="541"/>
      <c r="GF495" s="541"/>
      <c r="GG495" s="541"/>
      <c r="GH495" s="541"/>
      <c r="GI495" s="541"/>
      <c r="GJ495" s="541"/>
      <c r="GK495" s="541"/>
      <c r="GL495" s="541"/>
      <c r="GM495" s="541"/>
      <c r="GN495" s="541"/>
      <c r="GO495" s="541"/>
      <c r="GP495" s="541"/>
      <c r="GQ495" s="541"/>
      <c r="GR495" s="541"/>
      <c r="GS495" s="541"/>
      <c r="GT495" s="541"/>
      <c r="GU495" s="541"/>
      <c r="GV495" s="541"/>
      <c r="GW495" s="541"/>
      <c r="GX495" s="541"/>
      <c r="GY495" s="541"/>
      <c r="GZ495" s="541"/>
      <c r="HA495" s="541"/>
      <c r="HB495" s="541"/>
      <c r="HC495" s="541"/>
      <c r="HD495" s="541"/>
      <c r="HE495" s="541"/>
      <c r="HF495" s="541"/>
      <c r="HG495" s="541"/>
      <c r="HH495" s="541"/>
      <c r="HI495" s="541"/>
      <c r="HJ495" s="541"/>
      <c r="HK495" s="541"/>
      <c r="HL495" s="541"/>
      <c r="HM495" s="541"/>
      <c r="HN495" s="541"/>
      <c r="HO495" s="541"/>
      <c r="HP495" s="541"/>
      <c r="HQ495" s="541"/>
      <c r="HR495" s="541"/>
      <c r="HS495" s="541"/>
      <c r="HT495" s="541"/>
      <c r="HU495" s="541"/>
      <c r="HV495" s="541"/>
      <c r="HW495" s="541"/>
      <c r="HX495" s="541"/>
      <c r="HY495" s="541"/>
      <c r="HZ495" s="541"/>
      <c r="IA495" s="541"/>
      <c r="IB495" s="541"/>
      <c r="IC495" s="541"/>
      <c r="ID495" s="541"/>
      <c r="IE495" s="541"/>
      <c r="IF495" s="541"/>
      <c r="IG495" s="541"/>
      <c r="IH495" s="541"/>
      <c r="II495" s="541"/>
      <c r="IJ495" s="541"/>
      <c r="IK495" s="541"/>
      <c r="IL495" s="541"/>
      <c r="IM495" s="541"/>
      <c r="IN495" s="541"/>
      <c r="IO495" s="541"/>
      <c r="IP495" s="541"/>
      <c r="IQ495" s="541"/>
      <c r="IR495" s="541"/>
      <c r="IS495" s="541"/>
      <c r="IT495" s="541"/>
    </row>
    <row r="496" spans="1:254" s="548" customFormat="1" ht="15" customHeight="1" x14ac:dyDescent="0.3">
      <c r="A496" s="541"/>
      <c r="B496" s="541"/>
      <c r="C496" s="542"/>
      <c r="D496" s="541"/>
      <c r="E496" s="541"/>
      <c r="F496" s="543"/>
      <c r="G496" s="541"/>
      <c r="H496" s="541"/>
      <c r="I496" s="541"/>
      <c r="J496" s="541"/>
      <c r="K496" s="541"/>
      <c r="L496" s="541"/>
      <c r="M496" s="541"/>
      <c r="N496" s="541"/>
      <c r="O496" s="541"/>
      <c r="P496" s="541"/>
      <c r="Q496" s="541"/>
      <c r="R496" s="541"/>
      <c r="S496" s="870"/>
      <c r="T496" s="328"/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0"/>
      <c r="AG496" s="330"/>
      <c r="AH496" s="545"/>
      <c r="AI496" s="545"/>
      <c r="AJ496" s="545"/>
      <c r="AK496" s="545"/>
      <c r="AL496" s="546"/>
      <c r="AM496" s="546"/>
      <c r="AN496" s="546"/>
      <c r="AO496" s="546"/>
      <c r="AP496" s="546"/>
      <c r="AQ496" s="546"/>
      <c r="AR496" s="546"/>
      <c r="AS496" s="546"/>
      <c r="AT496" s="546"/>
      <c r="AU496" s="546"/>
      <c r="AV496" s="547"/>
      <c r="AW496" s="547"/>
      <c r="AX496" s="547"/>
      <c r="AY496" s="547"/>
      <c r="AZ496" s="547"/>
      <c r="BA496" s="547"/>
      <c r="BB496" s="547"/>
      <c r="BC496" s="547"/>
      <c r="BD496" s="547"/>
      <c r="BE496" s="547"/>
      <c r="BF496" s="547"/>
      <c r="BG496" s="541"/>
      <c r="BH496" s="541"/>
      <c r="BI496" s="541"/>
      <c r="BJ496" s="541"/>
      <c r="BK496" s="541"/>
      <c r="BL496" s="541"/>
      <c r="BM496" s="541"/>
      <c r="BN496" s="541"/>
      <c r="BO496" s="541"/>
      <c r="BP496" s="541"/>
      <c r="BQ496" s="541"/>
      <c r="BR496" s="541"/>
      <c r="BS496" s="541"/>
      <c r="BT496" s="541"/>
      <c r="BU496" s="541"/>
      <c r="BV496" s="541"/>
      <c r="BW496" s="541"/>
      <c r="BX496" s="541"/>
      <c r="BY496" s="541"/>
      <c r="BZ496" s="541"/>
      <c r="CA496" s="541"/>
      <c r="CB496" s="541"/>
      <c r="CC496" s="541"/>
      <c r="CD496" s="541"/>
      <c r="CE496" s="541"/>
      <c r="CF496" s="541"/>
      <c r="CG496" s="541"/>
      <c r="CH496" s="541"/>
      <c r="CI496" s="541"/>
      <c r="CJ496" s="541"/>
      <c r="CK496" s="541"/>
      <c r="CL496" s="541"/>
      <c r="CM496" s="541"/>
      <c r="CN496" s="541"/>
      <c r="CO496" s="541"/>
      <c r="CP496" s="541"/>
      <c r="CQ496" s="541"/>
      <c r="CR496" s="541"/>
      <c r="CS496" s="541"/>
      <c r="CT496" s="541"/>
      <c r="CU496" s="541"/>
      <c r="CV496" s="541"/>
      <c r="CW496" s="541"/>
      <c r="CX496" s="541"/>
      <c r="CY496" s="541"/>
      <c r="CZ496" s="541"/>
      <c r="DA496" s="541"/>
      <c r="DB496" s="541"/>
      <c r="DC496" s="541"/>
      <c r="DD496" s="541"/>
      <c r="DE496" s="541"/>
      <c r="DF496" s="541"/>
      <c r="DG496" s="541"/>
      <c r="DH496" s="541"/>
      <c r="DI496" s="541"/>
      <c r="DJ496" s="541"/>
      <c r="DK496" s="541"/>
      <c r="DL496" s="541"/>
      <c r="DM496" s="541"/>
      <c r="DN496" s="541"/>
      <c r="DO496" s="541"/>
      <c r="DP496" s="541"/>
      <c r="DQ496" s="541"/>
      <c r="DR496" s="541"/>
      <c r="DS496" s="541"/>
      <c r="DT496" s="541"/>
      <c r="DU496" s="541"/>
      <c r="DV496" s="541"/>
      <c r="DW496" s="541"/>
      <c r="DX496" s="541"/>
      <c r="DY496" s="541"/>
      <c r="DZ496" s="541"/>
      <c r="EA496" s="541"/>
      <c r="EB496" s="541"/>
      <c r="EC496" s="541"/>
      <c r="ED496" s="541"/>
      <c r="EE496" s="541"/>
      <c r="EF496" s="541"/>
      <c r="EG496" s="541"/>
      <c r="EH496" s="541"/>
      <c r="EI496" s="541"/>
      <c r="EJ496" s="541"/>
      <c r="EK496" s="541"/>
      <c r="EL496" s="541"/>
      <c r="EM496" s="541"/>
      <c r="EN496" s="541"/>
      <c r="EO496" s="541"/>
      <c r="EP496" s="541"/>
      <c r="EQ496" s="541"/>
      <c r="ER496" s="541"/>
      <c r="ES496" s="541"/>
      <c r="ET496" s="541"/>
      <c r="EU496" s="541"/>
      <c r="EV496" s="541"/>
      <c r="EW496" s="541"/>
      <c r="EX496" s="541"/>
      <c r="EY496" s="541"/>
      <c r="EZ496" s="541"/>
      <c r="FA496" s="541"/>
      <c r="FB496" s="541"/>
      <c r="FC496" s="541"/>
      <c r="FD496" s="541"/>
      <c r="FE496" s="541"/>
      <c r="FF496" s="541"/>
      <c r="FG496" s="541"/>
      <c r="FH496" s="541"/>
      <c r="FI496" s="541"/>
      <c r="FJ496" s="541"/>
      <c r="FK496" s="541"/>
      <c r="FL496" s="541"/>
      <c r="FM496" s="541"/>
      <c r="FN496" s="541"/>
      <c r="FO496" s="541"/>
      <c r="FP496" s="541"/>
      <c r="FQ496" s="541"/>
      <c r="FR496" s="541"/>
      <c r="FS496" s="541"/>
      <c r="FT496" s="541"/>
      <c r="FU496" s="541"/>
      <c r="FV496" s="541"/>
      <c r="FW496" s="541"/>
      <c r="FX496" s="541"/>
      <c r="FY496" s="541"/>
      <c r="FZ496" s="541"/>
      <c r="GA496" s="541"/>
      <c r="GB496" s="541"/>
      <c r="GC496" s="541"/>
      <c r="GD496" s="541"/>
      <c r="GE496" s="541"/>
      <c r="GF496" s="541"/>
      <c r="GG496" s="541"/>
      <c r="GH496" s="541"/>
      <c r="GI496" s="541"/>
      <c r="GJ496" s="541"/>
      <c r="GK496" s="541"/>
      <c r="GL496" s="541"/>
      <c r="GM496" s="541"/>
      <c r="GN496" s="541"/>
      <c r="GO496" s="541"/>
      <c r="GP496" s="541"/>
      <c r="GQ496" s="541"/>
      <c r="GR496" s="541"/>
      <c r="GS496" s="541"/>
      <c r="GT496" s="541"/>
      <c r="GU496" s="541"/>
      <c r="GV496" s="541"/>
      <c r="GW496" s="541"/>
      <c r="GX496" s="541"/>
      <c r="GY496" s="541"/>
      <c r="GZ496" s="541"/>
      <c r="HA496" s="541"/>
      <c r="HB496" s="541"/>
      <c r="HC496" s="541"/>
      <c r="HD496" s="541"/>
      <c r="HE496" s="541"/>
      <c r="HF496" s="541"/>
      <c r="HG496" s="541"/>
      <c r="HH496" s="541"/>
      <c r="HI496" s="541"/>
      <c r="HJ496" s="541"/>
      <c r="HK496" s="541"/>
      <c r="HL496" s="541"/>
      <c r="HM496" s="541"/>
      <c r="HN496" s="541"/>
      <c r="HO496" s="541"/>
      <c r="HP496" s="541"/>
      <c r="HQ496" s="541"/>
      <c r="HR496" s="541"/>
      <c r="HS496" s="541"/>
      <c r="HT496" s="541"/>
      <c r="HU496" s="541"/>
      <c r="HV496" s="541"/>
      <c r="HW496" s="541"/>
      <c r="HX496" s="541"/>
      <c r="HY496" s="541"/>
      <c r="HZ496" s="541"/>
      <c r="IA496" s="541"/>
      <c r="IB496" s="541"/>
      <c r="IC496" s="541"/>
      <c r="ID496" s="541"/>
      <c r="IE496" s="541"/>
      <c r="IF496" s="541"/>
      <c r="IG496" s="541"/>
      <c r="IH496" s="541"/>
      <c r="II496" s="541"/>
      <c r="IJ496" s="541"/>
      <c r="IK496" s="541"/>
      <c r="IL496" s="541"/>
      <c r="IM496" s="541"/>
      <c r="IN496" s="541"/>
      <c r="IO496" s="541"/>
      <c r="IP496" s="541"/>
      <c r="IQ496" s="541"/>
      <c r="IR496" s="541"/>
      <c r="IS496" s="541"/>
      <c r="IT496" s="541"/>
    </row>
    <row r="497" spans="1:254" s="548" customFormat="1" ht="15" customHeight="1" x14ac:dyDescent="0.3">
      <c r="A497" s="541"/>
      <c r="B497" s="541"/>
      <c r="C497" s="542"/>
      <c r="D497" s="541"/>
      <c r="E497" s="541"/>
      <c r="F497" s="543"/>
      <c r="G497" s="541"/>
      <c r="H497" s="541"/>
      <c r="I497" s="541"/>
      <c r="J497" s="541"/>
      <c r="K497" s="541"/>
      <c r="L497" s="541"/>
      <c r="M497" s="541"/>
      <c r="N497" s="541"/>
      <c r="O497" s="541"/>
      <c r="P497" s="541"/>
      <c r="Q497" s="541"/>
      <c r="R497" s="541"/>
      <c r="S497" s="870"/>
      <c r="T497" s="328"/>
      <c r="U497" s="330"/>
      <c r="V497" s="330"/>
      <c r="W497" s="330"/>
      <c r="X497" s="330"/>
      <c r="Y497" s="330"/>
      <c r="Z497" s="330"/>
      <c r="AA497" s="330"/>
      <c r="AB497" s="330"/>
      <c r="AC497" s="330"/>
      <c r="AD497" s="330"/>
      <c r="AE497" s="330"/>
      <c r="AF497" s="330"/>
      <c r="AG497" s="330"/>
      <c r="AH497" s="545"/>
      <c r="AI497" s="545"/>
      <c r="AJ497" s="545"/>
      <c r="AK497" s="545"/>
      <c r="AL497" s="546"/>
      <c r="AM497" s="546"/>
      <c r="AN497" s="546"/>
      <c r="AO497" s="546"/>
      <c r="AP497" s="546"/>
      <c r="AQ497" s="546"/>
      <c r="AR497" s="546"/>
      <c r="AS497" s="546"/>
      <c r="AT497" s="546"/>
      <c r="AU497" s="546"/>
      <c r="AV497" s="547"/>
      <c r="AW497" s="547"/>
      <c r="AX497" s="547"/>
      <c r="AY497" s="547"/>
      <c r="AZ497" s="547"/>
      <c r="BA497" s="547"/>
      <c r="BB497" s="547"/>
      <c r="BC497" s="547"/>
      <c r="BD497" s="547"/>
      <c r="BE497" s="547"/>
      <c r="BF497" s="547"/>
      <c r="BG497" s="541"/>
      <c r="BH497" s="541"/>
      <c r="BI497" s="541"/>
      <c r="BJ497" s="541"/>
      <c r="BK497" s="541"/>
      <c r="BL497" s="541"/>
      <c r="BM497" s="541"/>
      <c r="BN497" s="541"/>
      <c r="BO497" s="541"/>
      <c r="BP497" s="541"/>
      <c r="BQ497" s="541"/>
      <c r="BR497" s="541"/>
      <c r="BS497" s="541"/>
      <c r="BT497" s="541"/>
      <c r="BU497" s="541"/>
      <c r="BV497" s="541"/>
      <c r="BW497" s="541"/>
      <c r="BX497" s="541"/>
      <c r="BY497" s="541"/>
      <c r="BZ497" s="541"/>
      <c r="CA497" s="541"/>
      <c r="CB497" s="541"/>
      <c r="CC497" s="541"/>
      <c r="CD497" s="541"/>
      <c r="CE497" s="541"/>
      <c r="CF497" s="541"/>
      <c r="CG497" s="541"/>
      <c r="CH497" s="541"/>
      <c r="CI497" s="541"/>
      <c r="CJ497" s="541"/>
      <c r="CK497" s="541"/>
      <c r="CL497" s="541"/>
      <c r="CM497" s="541"/>
      <c r="CN497" s="541"/>
      <c r="CO497" s="541"/>
      <c r="CP497" s="541"/>
      <c r="CQ497" s="541"/>
      <c r="CR497" s="541"/>
      <c r="CS497" s="541"/>
      <c r="CT497" s="541"/>
      <c r="CU497" s="541"/>
      <c r="CV497" s="541"/>
      <c r="CW497" s="541"/>
      <c r="CX497" s="541"/>
      <c r="CY497" s="541"/>
      <c r="CZ497" s="541"/>
      <c r="DA497" s="541"/>
      <c r="DB497" s="541"/>
      <c r="DC497" s="541"/>
      <c r="DD497" s="541"/>
      <c r="DE497" s="541"/>
      <c r="DF497" s="541"/>
      <c r="DG497" s="541"/>
      <c r="DH497" s="541"/>
      <c r="DI497" s="541"/>
      <c r="DJ497" s="541"/>
      <c r="DK497" s="541"/>
      <c r="DL497" s="541"/>
      <c r="DM497" s="541"/>
      <c r="DN497" s="541"/>
      <c r="DO497" s="541"/>
      <c r="DP497" s="541"/>
      <c r="DQ497" s="541"/>
      <c r="DR497" s="541"/>
      <c r="DS497" s="541"/>
      <c r="DT497" s="541"/>
      <c r="DU497" s="541"/>
      <c r="DV497" s="541"/>
      <c r="DW497" s="541"/>
      <c r="DX497" s="541"/>
      <c r="DY497" s="541"/>
      <c r="DZ497" s="541"/>
      <c r="EA497" s="541"/>
      <c r="EB497" s="541"/>
      <c r="EC497" s="541"/>
      <c r="ED497" s="541"/>
      <c r="EE497" s="541"/>
      <c r="EF497" s="541"/>
      <c r="EG497" s="541"/>
      <c r="EH497" s="541"/>
      <c r="EI497" s="541"/>
      <c r="EJ497" s="541"/>
      <c r="EK497" s="541"/>
      <c r="EL497" s="541"/>
      <c r="EM497" s="541"/>
      <c r="EN497" s="541"/>
      <c r="EO497" s="541"/>
      <c r="EP497" s="541"/>
      <c r="EQ497" s="541"/>
      <c r="ER497" s="541"/>
      <c r="ES497" s="541"/>
      <c r="ET497" s="541"/>
      <c r="EU497" s="541"/>
      <c r="EV497" s="541"/>
      <c r="EW497" s="541"/>
      <c r="EX497" s="541"/>
      <c r="EY497" s="541"/>
      <c r="EZ497" s="541"/>
      <c r="FA497" s="541"/>
      <c r="FB497" s="541"/>
      <c r="FC497" s="541"/>
      <c r="FD497" s="541"/>
      <c r="FE497" s="541"/>
      <c r="FF497" s="541"/>
      <c r="FG497" s="541"/>
      <c r="FH497" s="541"/>
      <c r="FI497" s="541"/>
      <c r="FJ497" s="541"/>
      <c r="FK497" s="541"/>
      <c r="FL497" s="541"/>
      <c r="FM497" s="541"/>
      <c r="FN497" s="541"/>
      <c r="FO497" s="541"/>
      <c r="FP497" s="541"/>
      <c r="FQ497" s="541"/>
      <c r="FR497" s="541"/>
      <c r="FS497" s="541"/>
      <c r="FT497" s="541"/>
      <c r="FU497" s="541"/>
      <c r="FV497" s="541"/>
      <c r="FW497" s="541"/>
      <c r="FX497" s="541"/>
      <c r="FY497" s="541"/>
      <c r="FZ497" s="541"/>
      <c r="GA497" s="541"/>
      <c r="GB497" s="541"/>
      <c r="GC497" s="541"/>
      <c r="GD497" s="541"/>
      <c r="GE497" s="541"/>
      <c r="GF497" s="541"/>
      <c r="GG497" s="541"/>
      <c r="GH497" s="541"/>
      <c r="GI497" s="541"/>
      <c r="GJ497" s="541"/>
      <c r="GK497" s="541"/>
      <c r="GL497" s="541"/>
      <c r="GM497" s="541"/>
      <c r="GN497" s="541"/>
      <c r="GO497" s="541"/>
      <c r="GP497" s="541"/>
      <c r="GQ497" s="541"/>
      <c r="GR497" s="541"/>
      <c r="GS497" s="541"/>
      <c r="GT497" s="541"/>
      <c r="GU497" s="541"/>
      <c r="GV497" s="541"/>
      <c r="GW497" s="541"/>
      <c r="GX497" s="541"/>
      <c r="GY497" s="541"/>
      <c r="GZ497" s="541"/>
      <c r="HA497" s="541"/>
      <c r="HB497" s="541"/>
      <c r="HC497" s="541"/>
      <c r="HD497" s="541"/>
      <c r="HE497" s="541"/>
      <c r="HF497" s="541"/>
      <c r="HG497" s="541"/>
      <c r="HH497" s="541"/>
      <c r="HI497" s="541"/>
      <c r="HJ497" s="541"/>
      <c r="HK497" s="541"/>
      <c r="HL497" s="541"/>
      <c r="HM497" s="541"/>
      <c r="HN497" s="541"/>
      <c r="HO497" s="541"/>
      <c r="HP497" s="541"/>
      <c r="HQ497" s="541"/>
      <c r="HR497" s="541"/>
      <c r="HS497" s="541"/>
      <c r="HT497" s="541"/>
      <c r="HU497" s="541"/>
      <c r="HV497" s="541"/>
      <c r="HW497" s="541"/>
      <c r="HX497" s="541"/>
      <c r="HY497" s="541"/>
      <c r="HZ497" s="541"/>
      <c r="IA497" s="541"/>
      <c r="IB497" s="541"/>
      <c r="IC497" s="541"/>
      <c r="ID497" s="541"/>
      <c r="IE497" s="541"/>
      <c r="IF497" s="541"/>
      <c r="IG497" s="541"/>
      <c r="IH497" s="541"/>
      <c r="II497" s="541"/>
      <c r="IJ497" s="541"/>
      <c r="IK497" s="541"/>
      <c r="IL497" s="541"/>
      <c r="IM497" s="541"/>
      <c r="IN497" s="541"/>
      <c r="IO497" s="541"/>
      <c r="IP497" s="541"/>
      <c r="IQ497" s="541"/>
      <c r="IR497" s="541"/>
      <c r="IS497" s="541"/>
      <c r="IT497" s="541"/>
    </row>
    <row r="498" spans="1:254" s="548" customFormat="1" ht="15" customHeight="1" x14ac:dyDescent="0.3">
      <c r="A498" s="541"/>
      <c r="B498" s="541"/>
      <c r="C498" s="542"/>
      <c r="D498" s="541"/>
      <c r="E498" s="541"/>
      <c r="F498" s="543"/>
      <c r="G498" s="541"/>
      <c r="H498" s="541"/>
      <c r="I498" s="541"/>
      <c r="J498" s="541"/>
      <c r="K498" s="541"/>
      <c r="L498" s="541"/>
      <c r="M498" s="541"/>
      <c r="N498" s="541"/>
      <c r="O498" s="541"/>
      <c r="P498" s="541"/>
      <c r="Q498" s="541"/>
      <c r="R498" s="541"/>
      <c r="S498" s="870"/>
      <c r="T498" s="328"/>
      <c r="U498" s="330"/>
      <c r="V498" s="330"/>
      <c r="W498" s="330"/>
      <c r="X498" s="330"/>
      <c r="Y498" s="330"/>
      <c r="Z498" s="330"/>
      <c r="AA498" s="330"/>
      <c r="AB498" s="330"/>
      <c r="AC498" s="330"/>
      <c r="AD498" s="330"/>
      <c r="AE498" s="330"/>
      <c r="AF498" s="330"/>
      <c r="AG498" s="330"/>
      <c r="AH498" s="545"/>
      <c r="AI498" s="545"/>
      <c r="AJ498" s="545"/>
      <c r="AK498" s="545"/>
      <c r="AL498" s="546"/>
      <c r="AM498" s="546"/>
      <c r="AN498" s="546"/>
      <c r="AO498" s="546"/>
      <c r="AP498" s="546"/>
      <c r="AQ498" s="546"/>
      <c r="AR498" s="546"/>
      <c r="AS498" s="546"/>
      <c r="AT498" s="546"/>
      <c r="AU498" s="546"/>
      <c r="AV498" s="547"/>
      <c r="AW498" s="547"/>
      <c r="AX498" s="547"/>
      <c r="AY498" s="547"/>
      <c r="AZ498" s="547"/>
      <c r="BA498" s="547"/>
      <c r="BB498" s="547"/>
      <c r="BC498" s="547"/>
      <c r="BD498" s="547"/>
      <c r="BE498" s="547"/>
      <c r="BF498" s="547"/>
      <c r="BG498" s="541"/>
      <c r="BH498" s="541"/>
      <c r="BI498" s="541"/>
      <c r="BJ498" s="541"/>
      <c r="BK498" s="541"/>
      <c r="BL498" s="541"/>
      <c r="BM498" s="541"/>
      <c r="BN498" s="541"/>
      <c r="BO498" s="541"/>
      <c r="BP498" s="541"/>
      <c r="BQ498" s="541"/>
      <c r="BR498" s="541"/>
      <c r="BS498" s="541"/>
      <c r="BT498" s="541"/>
      <c r="BU498" s="541"/>
      <c r="BV498" s="541"/>
      <c r="BW498" s="541"/>
      <c r="BX498" s="541"/>
      <c r="BY498" s="541"/>
      <c r="BZ498" s="541"/>
      <c r="CA498" s="541"/>
      <c r="CB498" s="541"/>
      <c r="CC498" s="541"/>
      <c r="CD498" s="541"/>
      <c r="CE498" s="541"/>
      <c r="CF498" s="541"/>
      <c r="CG498" s="541"/>
      <c r="CH498" s="541"/>
      <c r="CI498" s="541"/>
      <c r="CJ498" s="541"/>
      <c r="CK498" s="541"/>
      <c r="CL498" s="541"/>
      <c r="CM498" s="541"/>
      <c r="CN498" s="541"/>
      <c r="CO498" s="541"/>
      <c r="CP498" s="541"/>
      <c r="CQ498" s="541"/>
      <c r="CR498" s="541"/>
      <c r="CS498" s="541"/>
      <c r="CT498" s="541"/>
      <c r="CU498" s="541"/>
      <c r="CV498" s="541"/>
      <c r="CW498" s="541"/>
      <c r="CX498" s="541"/>
      <c r="CY498" s="541"/>
      <c r="CZ498" s="541"/>
      <c r="DA498" s="541"/>
      <c r="DB498" s="541"/>
      <c r="DC498" s="541"/>
      <c r="DD498" s="541"/>
      <c r="DE498" s="541"/>
      <c r="DF498" s="541"/>
      <c r="DG498" s="541"/>
      <c r="DH498" s="541"/>
      <c r="DI498" s="541"/>
      <c r="DJ498" s="541"/>
      <c r="DK498" s="541"/>
      <c r="DL498" s="541"/>
      <c r="DM498" s="541"/>
      <c r="DN498" s="541"/>
      <c r="DO498" s="541"/>
      <c r="DP498" s="541"/>
      <c r="DQ498" s="541"/>
      <c r="DR498" s="541"/>
      <c r="DS498" s="541"/>
      <c r="DT498" s="541"/>
      <c r="DU498" s="541"/>
      <c r="DV498" s="541"/>
      <c r="DW498" s="541"/>
      <c r="DX498" s="541"/>
      <c r="DY498" s="541"/>
      <c r="DZ498" s="541"/>
      <c r="EA498" s="541"/>
      <c r="EB498" s="541"/>
      <c r="EC498" s="541"/>
      <c r="ED498" s="541"/>
      <c r="EE498" s="541"/>
      <c r="EF498" s="541"/>
      <c r="EG498" s="541"/>
      <c r="EH498" s="541"/>
      <c r="EI498" s="541"/>
      <c r="EJ498" s="541"/>
      <c r="EK498" s="541"/>
      <c r="EL498" s="541"/>
      <c r="EM498" s="541"/>
      <c r="EN498" s="541"/>
      <c r="EO498" s="541"/>
      <c r="EP498" s="541"/>
      <c r="EQ498" s="541"/>
      <c r="ER498" s="541"/>
      <c r="ES498" s="541"/>
      <c r="ET498" s="541"/>
      <c r="EU498" s="541"/>
      <c r="EV498" s="541"/>
      <c r="EW498" s="541"/>
      <c r="EX498" s="541"/>
      <c r="EY498" s="541"/>
      <c r="EZ498" s="541"/>
      <c r="FA498" s="541"/>
      <c r="FB498" s="541"/>
      <c r="FC498" s="541"/>
      <c r="FD498" s="541"/>
      <c r="FE498" s="541"/>
      <c r="FF498" s="541"/>
      <c r="FG498" s="541"/>
      <c r="FH498" s="541"/>
      <c r="FI498" s="541"/>
      <c r="FJ498" s="541"/>
      <c r="FK498" s="541"/>
      <c r="FL498" s="541"/>
      <c r="FM498" s="541"/>
      <c r="FN498" s="541"/>
      <c r="FO498" s="541"/>
      <c r="FP498" s="541"/>
      <c r="FQ498" s="541"/>
      <c r="FR498" s="541"/>
      <c r="FS498" s="541"/>
      <c r="FT498" s="541"/>
      <c r="FU498" s="541"/>
      <c r="FV498" s="541"/>
      <c r="FW498" s="541"/>
      <c r="FX498" s="541"/>
      <c r="FY498" s="541"/>
      <c r="FZ498" s="541"/>
      <c r="GA498" s="541"/>
      <c r="GB498" s="541"/>
      <c r="GC498" s="541"/>
      <c r="GD498" s="541"/>
      <c r="GE498" s="541"/>
      <c r="GF498" s="541"/>
      <c r="GG498" s="541"/>
      <c r="GH498" s="541"/>
      <c r="GI498" s="541"/>
      <c r="GJ498" s="541"/>
      <c r="GK498" s="541"/>
      <c r="GL498" s="541"/>
      <c r="GM498" s="541"/>
      <c r="GN498" s="541"/>
      <c r="GO498" s="541"/>
      <c r="GP498" s="541"/>
      <c r="GQ498" s="541"/>
      <c r="GR498" s="541"/>
      <c r="GS498" s="541"/>
      <c r="GT498" s="541"/>
      <c r="GU498" s="541"/>
      <c r="GV498" s="541"/>
      <c r="GW498" s="541"/>
      <c r="GX498" s="541"/>
      <c r="GY498" s="541"/>
      <c r="GZ498" s="541"/>
      <c r="HA498" s="541"/>
      <c r="HB498" s="541"/>
      <c r="HC498" s="541"/>
      <c r="HD498" s="541"/>
      <c r="HE498" s="541"/>
      <c r="HF498" s="541"/>
      <c r="HG498" s="541"/>
      <c r="HH498" s="541"/>
      <c r="HI498" s="541"/>
      <c r="HJ498" s="541"/>
      <c r="HK498" s="541"/>
      <c r="HL498" s="541"/>
      <c r="HM498" s="541"/>
      <c r="HN498" s="541"/>
      <c r="HO498" s="541"/>
      <c r="HP498" s="541"/>
      <c r="HQ498" s="541"/>
      <c r="HR498" s="541"/>
      <c r="HS498" s="541"/>
      <c r="HT498" s="541"/>
      <c r="HU498" s="541"/>
      <c r="HV498" s="541"/>
      <c r="HW498" s="541"/>
      <c r="HX498" s="541"/>
      <c r="HY498" s="541"/>
      <c r="HZ498" s="541"/>
      <c r="IA498" s="541"/>
      <c r="IB498" s="541"/>
      <c r="IC498" s="541"/>
      <c r="ID498" s="541"/>
      <c r="IE498" s="541"/>
      <c r="IF498" s="541"/>
      <c r="IG498" s="541"/>
      <c r="IH498" s="541"/>
      <c r="II498" s="541"/>
      <c r="IJ498" s="541"/>
      <c r="IK498" s="541"/>
      <c r="IL498" s="541"/>
      <c r="IM498" s="541"/>
      <c r="IN498" s="541"/>
      <c r="IO498" s="541"/>
      <c r="IP498" s="541"/>
      <c r="IQ498" s="541"/>
      <c r="IR498" s="541"/>
      <c r="IS498" s="541"/>
      <c r="IT498" s="541"/>
    </row>
    <row r="499" spans="1:254" s="548" customFormat="1" ht="15" customHeight="1" x14ac:dyDescent="0.3">
      <c r="A499" s="541"/>
      <c r="B499" s="541"/>
      <c r="C499" s="542"/>
      <c r="D499" s="541"/>
      <c r="E499" s="541"/>
      <c r="F499" s="543"/>
      <c r="G499" s="541"/>
      <c r="H499" s="541"/>
      <c r="I499" s="541"/>
      <c r="J499" s="541"/>
      <c r="K499" s="541"/>
      <c r="L499" s="541"/>
      <c r="M499" s="541"/>
      <c r="N499" s="541"/>
      <c r="O499" s="541"/>
      <c r="P499" s="541"/>
      <c r="Q499" s="541"/>
      <c r="R499" s="541"/>
      <c r="S499" s="870"/>
      <c r="T499" s="328"/>
      <c r="U499" s="330"/>
      <c r="V499" s="330"/>
      <c r="W499" s="330"/>
      <c r="X499" s="330"/>
      <c r="Y499" s="330"/>
      <c r="Z499" s="330"/>
      <c r="AA499" s="330"/>
      <c r="AB499" s="330"/>
      <c r="AC499" s="330"/>
      <c r="AD499" s="330"/>
      <c r="AE499" s="330"/>
      <c r="AF499" s="330"/>
      <c r="AG499" s="330"/>
      <c r="AH499" s="545"/>
      <c r="AI499" s="545"/>
      <c r="AJ499" s="545"/>
      <c r="AK499" s="545"/>
      <c r="AL499" s="546"/>
      <c r="AM499" s="546"/>
      <c r="AN499" s="546"/>
      <c r="AO499" s="546"/>
      <c r="AP499" s="546"/>
      <c r="AQ499" s="546"/>
      <c r="AR499" s="546"/>
      <c r="AS499" s="546"/>
      <c r="AT499" s="546"/>
      <c r="AU499" s="546"/>
      <c r="AV499" s="547"/>
      <c r="AW499" s="547"/>
      <c r="AX499" s="547"/>
      <c r="AY499" s="547"/>
      <c r="AZ499" s="547"/>
      <c r="BA499" s="547"/>
      <c r="BB499" s="547"/>
      <c r="BC499" s="547"/>
      <c r="BD499" s="547"/>
      <c r="BE499" s="547"/>
      <c r="BF499" s="547"/>
      <c r="BG499" s="541"/>
      <c r="BH499" s="541"/>
      <c r="BI499" s="541"/>
      <c r="BJ499" s="541"/>
      <c r="BK499" s="541"/>
      <c r="BL499" s="541"/>
      <c r="BM499" s="541"/>
      <c r="BN499" s="541"/>
      <c r="BO499" s="541"/>
      <c r="BP499" s="541"/>
      <c r="BQ499" s="541"/>
      <c r="BR499" s="541"/>
      <c r="BS499" s="541"/>
      <c r="BT499" s="541"/>
      <c r="BU499" s="541"/>
      <c r="BV499" s="541"/>
      <c r="BW499" s="541"/>
      <c r="BX499" s="541"/>
      <c r="BY499" s="541"/>
      <c r="BZ499" s="541"/>
      <c r="CA499" s="541"/>
      <c r="CB499" s="541"/>
      <c r="CC499" s="541"/>
      <c r="CD499" s="541"/>
      <c r="CE499" s="541"/>
      <c r="CF499" s="541"/>
      <c r="CG499" s="541"/>
      <c r="CH499" s="541"/>
      <c r="CI499" s="541"/>
      <c r="CJ499" s="541"/>
      <c r="CK499" s="541"/>
      <c r="CL499" s="541"/>
      <c r="CM499" s="541"/>
      <c r="CN499" s="541"/>
      <c r="CO499" s="541"/>
      <c r="CP499" s="541"/>
      <c r="CQ499" s="541"/>
      <c r="CR499" s="541"/>
      <c r="CS499" s="541"/>
      <c r="CT499" s="541"/>
      <c r="CU499" s="541"/>
      <c r="CV499" s="541"/>
      <c r="CW499" s="541"/>
      <c r="CX499" s="541"/>
      <c r="CY499" s="541"/>
      <c r="CZ499" s="541"/>
      <c r="DA499" s="541"/>
      <c r="DB499" s="541"/>
      <c r="DC499" s="541"/>
      <c r="DD499" s="541"/>
      <c r="DE499" s="541"/>
      <c r="DF499" s="541"/>
      <c r="DG499" s="541"/>
      <c r="DH499" s="541"/>
      <c r="DI499" s="541"/>
      <c r="DJ499" s="541"/>
      <c r="DK499" s="541"/>
      <c r="DL499" s="541"/>
      <c r="DM499" s="541"/>
      <c r="DN499" s="541"/>
      <c r="DO499" s="541"/>
      <c r="DP499" s="541"/>
      <c r="DQ499" s="541"/>
      <c r="DR499" s="541"/>
      <c r="DS499" s="541"/>
      <c r="DT499" s="541"/>
      <c r="DU499" s="541"/>
      <c r="DV499" s="541"/>
      <c r="DW499" s="541"/>
      <c r="DX499" s="541"/>
      <c r="DY499" s="541"/>
      <c r="DZ499" s="541"/>
      <c r="EA499" s="541"/>
      <c r="EB499" s="541"/>
      <c r="EC499" s="541"/>
      <c r="ED499" s="541"/>
      <c r="EE499" s="541"/>
      <c r="EF499" s="541"/>
      <c r="EG499" s="541"/>
      <c r="EH499" s="541"/>
      <c r="EI499" s="541"/>
      <c r="EJ499" s="541"/>
      <c r="EK499" s="541"/>
      <c r="EL499" s="541"/>
      <c r="EM499" s="541"/>
      <c r="EN499" s="541"/>
      <c r="EO499" s="541"/>
      <c r="EP499" s="541"/>
      <c r="EQ499" s="541"/>
      <c r="ER499" s="541"/>
      <c r="ES499" s="541"/>
      <c r="ET499" s="541"/>
      <c r="EU499" s="541"/>
      <c r="EV499" s="541"/>
      <c r="EW499" s="541"/>
      <c r="EX499" s="541"/>
      <c r="EY499" s="541"/>
      <c r="EZ499" s="541"/>
      <c r="FA499" s="541"/>
      <c r="FB499" s="541"/>
      <c r="FC499" s="541"/>
      <c r="FD499" s="541"/>
      <c r="FE499" s="541"/>
      <c r="FF499" s="541"/>
      <c r="FG499" s="541"/>
      <c r="FH499" s="541"/>
      <c r="FI499" s="541"/>
      <c r="FJ499" s="541"/>
      <c r="FK499" s="541"/>
      <c r="FL499" s="541"/>
      <c r="FM499" s="541"/>
      <c r="FN499" s="541"/>
      <c r="FO499" s="541"/>
      <c r="FP499" s="541"/>
      <c r="FQ499" s="541"/>
      <c r="FR499" s="541"/>
      <c r="FS499" s="541"/>
      <c r="FT499" s="541"/>
      <c r="FU499" s="541"/>
      <c r="FV499" s="541"/>
      <c r="FW499" s="541"/>
      <c r="FX499" s="541"/>
      <c r="FY499" s="541"/>
      <c r="FZ499" s="541"/>
      <c r="GA499" s="541"/>
      <c r="GB499" s="541"/>
      <c r="GC499" s="541"/>
      <c r="GD499" s="541"/>
      <c r="GE499" s="541"/>
      <c r="GF499" s="541"/>
      <c r="GG499" s="541"/>
      <c r="GH499" s="541"/>
      <c r="GI499" s="541"/>
      <c r="GJ499" s="541"/>
      <c r="GK499" s="541"/>
      <c r="GL499" s="541"/>
      <c r="GM499" s="541"/>
      <c r="GN499" s="541"/>
      <c r="GO499" s="541"/>
      <c r="GP499" s="541"/>
      <c r="GQ499" s="541"/>
      <c r="GR499" s="541"/>
      <c r="GS499" s="541"/>
      <c r="GT499" s="541"/>
      <c r="GU499" s="541"/>
      <c r="GV499" s="541"/>
      <c r="GW499" s="541"/>
      <c r="GX499" s="541"/>
      <c r="GY499" s="541"/>
      <c r="GZ499" s="541"/>
      <c r="HA499" s="541"/>
      <c r="HB499" s="541"/>
      <c r="HC499" s="541"/>
      <c r="HD499" s="541"/>
      <c r="HE499" s="541"/>
      <c r="HF499" s="541"/>
      <c r="HG499" s="541"/>
      <c r="HH499" s="541"/>
      <c r="HI499" s="541"/>
      <c r="HJ499" s="541"/>
      <c r="HK499" s="541"/>
      <c r="HL499" s="541"/>
      <c r="HM499" s="541"/>
      <c r="HN499" s="541"/>
      <c r="HO499" s="541"/>
      <c r="HP499" s="541"/>
      <c r="HQ499" s="541"/>
      <c r="HR499" s="541"/>
      <c r="HS499" s="541"/>
      <c r="HT499" s="541"/>
      <c r="HU499" s="541"/>
      <c r="HV499" s="541"/>
      <c r="HW499" s="541"/>
      <c r="HX499" s="541"/>
      <c r="HY499" s="541"/>
      <c r="HZ499" s="541"/>
      <c r="IA499" s="541"/>
      <c r="IB499" s="541"/>
      <c r="IC499" s="541"/>
      <c r="ID499" s="541"/>
      <c r="IE499" s="541"/>
      <c r="IF499" s="541"/>
      <c r="IG499" s="541"/>
      <c r="IH499" s="541"/>
      <c r="II499" s="541"/>
      <c r="IJ499" s="541"/>
      <c r="IK499" s="541"/>
      <c r="IL499" s="541"/>
      <c r="IM499" s="541"/>
      <c r="IN499" s="541"/>
      <c r="IO499" s="541"/>
      <c r="IP499" s="541"/>
      <c r="IQ499" s="541"/>
      <c r="IR499" s="541"/>
      <c r="IS499" s="541"/>
      <c r="IT499" s="541"/>
    </row>
    <row r="500" spans="1:254" s="548" customFormat="1" ht="15" customHeight="1" x14ac:dyDescent="0.3">
      <c r="A500" s="541"/>
      <c r="B500" s="541"/>
      <c r="C500" s="542"/>
      <c r="D500" s="541"/>
      <c r="E500" s="541"/>
      <c r="F500" s="543"/>
      <c r="G500" s="541"/>
      <c r="H500" s="541"/>
      <c r="I500" s="541"/>
      <c r="J500" s="541"/>
      <c r="K500" s="541"/>
      <c r="L500" s="541"/>
      <c r="M500" s="541"/>
      <c r="N500" s="541"/>
      <c r="O500" s="541"/>
      <c r="P500" s="541"/>
      <c r="Q500" s="541"/>
      <c r="R500" s="541"/>
      <c r="S500" s="870"/>
      <c r="T500" s="328"/>
      <c r="U500" s="330"/>
      <c r="V500" s="330"/>
      <c r="W500" s="330"/>
      <c r="X500" s="330"/>
      <c r="Y500" s="330"/>
      <c r="Z500" s="330"/>
      <c r="AA500" s="330"/>
      <c r="AB500" s="330"/>
      <c r="AC500" s="330"/>
      <c r="AD500" s="330"/>
      <c r="AE500" s="330"/>
      <c r="AF500" s="330"/>
      <c r="AG500" s="330"/>
      <c r="AH500" s="545"/>
      <c r="AI500" s="545"/>
      <c r="AJ500" s="545"/>
      <c r="AK500" s="545"/>
      <c r="AL500" s="546"/>
      <c r="AM500" s="546"/>
      <c r="AN500" s="546"/>
      <c r="AO500" s="546"/>
      <c r="AP500" s="546"/>
      <c r="AQ500" s="546"/>
      <c r="AR500" s="546"/>
      <c r="AS500" s="546"/>
      <c r="AT500" s="546"/>
      <c r="AU500" s="546"/>
      <c r="AV500" s="547"/>
      <c r="AW500" s="547"/>
      <c r="AX500" s="547"/>
      <c r="AY500" s="547"/>
      <c r="AZ500" s="547"/>
      <c r="BA500" s="547"/>
      <c r="BB500" s="547"/>
      <c r="BC500" s="547"/>
      <c r="BD500" s="547"/>
      <c r="BE500" s="547"/>
      <c r="BF500" s="547"/>
      <c r="BG500" s="541"/>
      <c r="BH500" s="541"/>
      <c r="BI500" s="541"/>
      <c r="BJ500" s="541"/>
      <c r="BK500" s="541"/>
      <c r="BL500" s="541"/>
      <c r="BM500" s="541"/>
      <c r="BN500" s="541"/>
      <c r="BO500" s="541"/>
      <c r="BP500" s="541"/>
      <c r="BQ500" s="541"/>
      <c r="BR500" s="541"/>
      <c r="BS500" s="541"/>
      <c r="BT500" s="541"/>
      <c r="BU500" s="541"/>
      <c r="BV500" s="541"/>
      <c r="BW500" s="541"/>
      <c r="BX500" s="541"/>
      <c r="BY500" s="541"/>
      <c r="BZ500" s="541"/>
      <c r="CA500" s="541"/>
      <c r="CB500" s="541"/>
      <c r="CC500" s="541"/>
      <c r="CD500" s="541"/>
      <c r="CE500" s="541"/>
      <c r="CF500" s="541"/>
      <c r="CG500" s="541"/>
      <c r="CH500" s="541"/>
      <c r="CI500" s="541"/>
      <c r="CJ500" s="541"/>
      <c r="CK500" s="541"/>
      <c r="CL500" s="541"/>
      <c r="CM500" s="541"/>
      <c r="CN500" s="541"/>
      <c r="CO500" s="541"/>
      <c r="CP500" s="541"/>
      <c r="CQ500" s="541"/>
      <c r="CR500" s="541"/>
      <c r="CS500" s="541"/>
      <c r="CT500" s="541"/>
      <c r="CU500" s="541"/>
      <c r="CV500" s="541"/>
      <c r="CW500" s="541"/>
      <c r="CX500" s="541"/>
      <c r="CY500" s="541"/>
      <c r="CZ500" s="541"/>
      <c r="DA500" s="541"/>
      <c r="DB500" s="541"/>
      <c r="DC500" s="541"/>
      <c r="DD500" s="541"/>
      <c r="DE500" s="541"/>
      <c r="DF500" s="541"/>
      <c r="DG500" s="541"/>
      <c r="DH500" s="541"/>
      <c r="DI500" s="541"/>
      <c r="DJ500" s="541"/>
      <c r="DK500" s="541"/>
      <c r="DL500" s="541"/>
      <c r="DM500" s="541"/>
      <c r="DN500" s="541"/>
      <c r="DO500" s="541"/>
      <c r="DP500" s="541"/>
      <c r="DQ500" s="541"/>
      <c r="DR500" s="541"/>
      <c r="DS500" s="541"/>
      <c r="DT500" s="541"/>
      <c r="DU500" s="541"/>
      <c r="DV500" s="541"/>
      <c r="DW500" s="541"/>
      <c r="DX500" s="541"/>
      <c r="DY500" s="541"/>
      <c r="DZ500" s="541"/>
      <c r="EA500" s="541"/>
      <c r="EB500" s="541"/>
      <c r="EC500" s="541"/>
      <c r="ED500" s="541"/>
      <c r="EE500" s="541"/>
      <c r="EF500" s="541"/>
      <c r="EG500" s="541"/>
      <c r="EH500" s="541"/>
      <c r="EI500" s="541"/>
      <c r="EJ500" s="541"/>
      <c r="EK500" s="541"/>
      <c r="EL500" s="541"/>
      <c r="EM500" s="541"/>
      <c r="EN500" s="541"/>
      <c r="EO500" s="541"/>
      <c r="EP500" s="541"/>
      <c r="EQ500" s="541"/>
      <c r="ER500" s="541"/>
      <c r="ES500" s="541"/>
      <c r="ET500" s="541"/>
      <c r="EU500" s="541"/>
      <c r="EV500" s="541"/>
      <c r="EW500" s="541"/>
      <c r="EX500" s="541"/>
      <c r="EY500" s="541"/>
      <c r="EZ500" s="541"/>
      <c r="FA500" s="541"/>
      <c r="FB500" s="541"/>
      <c r="FC500" s="541"/>
      <c r="FD500" s="541"/>
      <c r="FE500" s="541"/>
      <c r="FF500" s="541"/>
      <c r="FG500" s="541"/>
      <c r="FH500" s="541"/>
      <c r="FI500" s="541"/>
      <c r="FJ500" s="541"/>
      <c r="FK500" s="541"/>
      <c r="FL500" s="541"/>
      <c r="FM500" s="541"/>
      <c r="FN500" s="541"/>
      <c r="FO500" s="541"/>
      <c r="FP500" s="541"/>
      <c r="FQ500" s="541"/>
      <c r="FR500" s="541"/>
      <c r="FS500" s="541"/>
      <c r="FT500" s="541"/>
      <c r="FU500" s="541"/>
      <c r="FV500" s="541"/>
      <c r="FW500" s="541"/>
      <c r="FX500" s="541"/>
      <c r="FY500" s="541"/>
      <c r="FZ500" s="541"/>
      <c r="GA500" s="541"/>
      <c r="GB500" s="541"/>
      <c r="GC500" s="541"/>
      <c r="GD500" s="541"/>
      <c r="GE500" s="541"/>
      <c r="GF500" s="541"/>
      <c r="GG500" s="541"/>
      <c r="GH500" s="541"/>
      <c r="GI500" s="541"/>
      <c r="GJ500" s="541"/>
      <c r="GK500" s="541"/>
      <c r="GL500" s="541"/>
      <c r="GM500" s="541"/>
      <c r="GN500" s="541"/>
      <c r="GO500" s="541"/>
      <c r="GP500" s="541"/>
      <c r="GQ500" s="541"/>
      <c r="GR500" s="541"/>
      <c r="GS500" s="541"/>
      <c r="GT500" s="541"/>
      <c r="GU500" s="541"/>
      <c r="GV500" s="541"/>
      <c r="GW500" s="541"/>
      <c r="GX500" s="541"/>
      <c r="GY500" s="541"/>
      <c r="GZ500" s="541"/>
      <c r="HA500" s="541"/>
      <c r="HB500" s="541"/>
      <c r="HC500" s="541"/>
      <c r="HD500" s="541"/>
      <c r="HE500" s="541"/>
      <c r="HF500" s="541"/>
      <c r="HG500" s="541"/>
      <c r="HH500" s="541"/>
      <c r="HI500" s="541"/>
      <c r="HJ500" s="541"/>
      <c r="HK500" s="541"/>
      <c r="HL500" s="541"/>
      <c r="HM500" s="541"/>
      <c r="HN500" s="541"/>
      <c r="HO500" s="541"/>
      <c r="HP500" s="541"/>
      <c r="HQ500" s="541"/>
      <c r="HR500" s="541"/>
      <c r="HS500" s="541"/>
      <c r="HT500" s="541"/>
      <c r="HU500" s="541"/>
      <c r="HV500" s="541"/>
      <c r="HW500" s="541"/>
      <c r="HX500" s="541"/>
      <c r="HY500" s="541"/>
      <c r="HZ500" s="541"/>
      <c r="IA500" s="541"/>
      <c r="IB500" s="541"/>
      <c r="IC500" s="541"/>
      <c r="ID500" s="541"/>
      <c r="IE500" s="541"/>
      <c r="IF500" s="541"/>
      <c r="IG500" s="541"/>
      <c r="IH500" s="541"/>
      <c r="II500" s="541"/>
      <c r="IJ500" s="541"/>
      <c r="IK500" s="541"/>
      <c r="IL500" s="541"/>
      <c r="IM500" s="541"/>
      <c r="IN500" s="541"/>
      <c r="IO500" s="541"/>
      <c r="IP500" s="541"/>
      <c r="IQ500" s="541"/>
      <c r="IR500" s="541"/>
      <c r="IS500" s="541"/>
      <c r="IT500" s="541"/>
    </row>
    <row r="501" spans="1:254" s="548" customFormat="1" ht="15" customHeight="1" x14ac:dyDescent="0.3">
      <c r="A501" s="541"/>
      <c r="B501" s="541"/>
      <c r="C501" s="542"/>
      <c r="D501" s="541"/>
      <c r="E501" s="541"/>
      <c r="F501" s="543"/>
      <c r="G501" s="541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870"/>
      <c r="T501" s="328"/>
      <c r="U501" s="330"/>
      <c r="V501" s="330"/>
      <c r="W501" s="330"/>
      <c r="X501" s="330"/>
      <c r="Y501" s="330"/>
      <c r="Z501" s="330"/>
      <c r="AA501" s="330"/>
      <c r="AB501" s="330"/>
      <c r="AC501" s="330"/>
      <c r="AD501" s="330"/>
      <c r="AE501" s="330"/>
      <c r="AF501" s="330"/>
      <c r="AG501" s="330"/>
      <c r="AH501" s="545"/>
      <c r="AI501" s="545"/>
      <c r="AJ501" s="545"/>
      <c r="AK501" s="545"/>
      <c r="AL501" s="546"/>
      <c r="AM501" s="546"/>
      <c r="AN501" s="546"/>
      <c r="AO501" s="546"/>
      <c r="AP501" s="546"/>
      <c r="AQ501" s="546"/>
      <c r="AR501" s="546"/>
      <c r="AS501" s="546"/>
      <c r="AT501" s="546"/>
      <c r="AU501" s="546"/>
      <c r="AV501" s="547"/>
      <c r="AW501" s="547"/>
      <c r="AX501" s="547"/>
      <c r="AY501" s="547"/>
      <c r="AZ501" s="547"/>
      <c r="BA501" s="547"/>
      <c r="BB501" s="547"/>
      <c r="BC501" s="547"/>
      <c r="BD501" s="547"/>
      <c r="BE501" s="547"/>
      <c r="BF501" s="547"/>
      <c r="BG501" s="541"/>
      <c r="BH501" s="541"/>
      <c r="BI501" s="541"/>
      <c r="BJ501" s="541"/>
      <c r="BK501" s="541"/>
      <c r="BL501" s="541"/>
      <c r="BM501" s="541"/>
      <c r="BN501" s="541"/>
      <c r="BO501" s="541"/>
      <c r="BP501" s="541"/>
      <c r="BQ501" s="541"/>
      <c r="BR501" s="541"/>
      <c r="BS501" s="541"/>
      <c r="BT501" s="541"/>
      <c r="BU501" s="541"/>
      <c r="BV501" s="541"/>
      <c r="BW501" s="541"/>
      <c r="BX501" s="541"/>
      <c r="BY501" s="541"/>
      <c r="BZ501" s="541"/>
      <c r="CA501" s="541"/>
      <c r="CB501" s="541"/>
      <c r="CC501" s="541"/>
      <c r="CD501" s="541"/>
      <c r="CE501" s="541"/>
      <c r="CF501" s="541"/>
      <c r="CG501" s="541"/>
      <c r="CH501" s="541"/>
      <c r="CI501" s="541"/>
      <c r="CJ501" s="541"/>
      <c r="CK501" s="541"/>
      <c r="CL501" s="541"/>
      <c r="CM501" s="541"/>
      <c r="CN501" s="541"/>
      <c r="CO501" s="541"/>
      <c r="CP501" s="541"/>
      <c r="CQ501" s="541"/>
      <c r="CR501" s="541"/>
      <c r="CS501" s="541"/>
      <c r="CT501" s="541"/>
      <c r="CU501" s="541"/>
      <c r="CV501" s="541"/>
      <c r="CW501" s="541"/>
      <c r="CX501" s="541"/>
      <c r="CY501" s="541"/>
      <c r="CZ501" s="541"/>
      <c r="DA501" s="541"/>
      <c r="DB501" s="541"/>
      <c r="DC501" s="541"/>
      <c r="DD501" s="541"/>
      <c r="DE501" s="541"/>
      <c r="DF501" s="541"/>
      <c r="DG501" s="541"/>
      <c r="DH501" s="541"/>
      <c r="DI501" s="541"/>
      <c r="DJ501" s="541"/>
      <c r="DK501" s="541"/>
      <c r="DL501" s="541"/>
      <c r="DM501" s="541"/>
      <c r="DN501" s="541"/>
      <c r="DO501" s="541"/>
      <c r="DP501" s="541"/>
      <c r="DQ501" s="541"/>
      <c r="DR501" s="541"/>
      <c r="DS501" s="541"/>
      <c r="DT501" s="541"/>
      <c r="DU501" s="541"/>
      <c r="DV501" s="541"/>
      <c r="DW501" s="541"/>
      <c r="DX501" s="541"/>
      <c r="DY501" s="541"/>
      <c r="DZ501" s="541"/>
      <c r="EA501" s="541"/>
      <c r="EB501" s="541"/>
      <c r="EC501" s="541"/>
      <c r="ED501" s="541"/>
      <c r="EE501" s="541"/>
      <c r="EF501" s="541"/>
      <c r="EG501" s="541"/>
      <c r="EH501" s="541"/>
      <c r="EI501" s="541"/>
      <c r="EJ501" s="541"/>
      <c r="EK501" s="541"/>
      <c r="EL501" s="541"/>
      <c r="EM501" s="541"/>
      <c r="EN501" s="541"/>
      <c r="EO501" s="541"/>
      <c r="EP501" s="541"/>
      <c r="EQ501" s="541"/>
      <c r="ER501" s="541"/>
      <c r="ES501" s="541"/>
      <c r="ET501" s="541"/>
      <c r="EU501" s="541"/>
      <c r="EV501" s="541"/>
      <c r="EW501" s="541"/>
      <c r="EX501" s="541"/>
      <c r="EY501" s="541"/>
      <c r="EZ501" s="541"/>
      <c r="FA501" s="541"/>
      <c r="FB501" s="541"/>
      <c r="FC501" s="541"/>
      <c r="FD501" s="541"/>
      <c r="FE501" s="541"/>
      <c r="FF501" s="541"/>
      <c r="FG501" s="541"/>
      <c r="FH501" s="541"/>
      <c r="FI501" s="541"/>
      <c r="FJ501" s="541"/>
      <c r="FK501" s="541"/>
      <c r="FL501" s="541"/>
      <c r="FM501" s="541"/>
      <c r="FN501" s="541"/>
      <c r="FO501" s="541"/>
      <c r="FP501" s="541"/>
      <c r="FQ501" s="541"/>
      <c r="FR501" s="541"/>
      <c r="FS501" s="541"/>
      <c r="FT501" s="541"/>
      <c r="FU501" s="541"/>
      <c r="FV501" s="541"/>
      <c r="FW501" s="541"/>
      <c r="FX501" s="541"/>
      <c r="FY501" s="541"/>
      <c r="FZ501" s="541"/>
      <c r="GA501" s="541"/>
      <c r="GB501" s="541"/>
      <c r="GC501" s="541"/>
      <c r="GD501" s="541"/>
      <c r="GE501" s="541"/>
      <c r="GF501" s="541"/>
      <c r="GG501" s="541"/>
      <c r="GH501" s="541"/>
      <c r="GI501" s="541"/>
      <c r="GJ501" s="541"/>
      <c r="GK501" s="541"/>
      <c r="GL501" s="541"/>
      <c r="GM501" s="541"/>
      <c r="GN501" s="541"/>
      <c r="GO501" s="541"/>
      <c r="GP501" s="541"/>
      <c r="GQ501" s="541"/>
      <c r="GR501" s="541"/>
      <c r="GS501" s="541"/>
      <c r="GT501" s="541"/>
      <c r="GU501" s="541"/>
      <c r="GV501" s="541"/>
      <c r="GW501" s="541"/>
      <c r="GX501" s="541"/>
      <c r="GY501" s="541"/>
      <c r="GZ501" s="541"/>
      <c r="HA501" s="541"/>
      <c r="HB501" s="541"/>
      <c r="HC501" s="541"/>
      <c r="HD501" s="541"/>
      <c r="HE501" s="541"/>
      <c r="HF501" s="541"/>
      <c r="HG501" s="541"/>
      <c r="HH501" s="541"/>
      <c r="HI501" s="541"/>
      <c r="HJ501" s="541"/>
      <c r="HK501" s="541"/>
      <c r="HL501" s="541"/>
      <c r="HM501" s="541"/>
      <c r="HN501" s="541"/>
      <c r="HO501" s="541"/>
      <c r="HP501" s="541"/>
      <c r="HQ501" s="541"/>
      <c r="HR501" s="541"/>
      <c r="HS501" s="541"/>
      <c r="HT501" s="541"/>
      <c r="HU501" s="541"/>
      <c r="HV501" s="541"/>
      <c r="HW501" s="541"/>
      <c r="HX501" s="541"/>
      <c r="HY501" s="541"/>
      <c r="HZ501" s="541"/>
      <c r="IA501" s="541"/>
      <c r="IB501" s="541"/>
      <c r="IC501" s="541"/>
      <c r="ID501" s="541"/>
      <c r="IE501" s="541"/>
      <c r="IF501" s="541"/>
      <c r="IG501" s="541"/>
      <c r="IH501" s="541"/>
      <c r="II501" s="541"/>
      <c r="IJ501" s="541"/>
      <c r="IK501" s="541"/>
      <c r="IL501" s="541"/>
      <c r="IM501" s="541"/>
      <c r="IN501" s="541"/>
      <c r="IO501" s="541"/>
      <c r="IP501" s="541"/>
      <c r="IQ501" s="541"/>
      <c r="IR501" s="541"/>
      <c r="IS501" s="541"/>
      <c r="IT501" s="541"/>
    </row>
    <row r="502" spans="1:254" s="548" customFormat="1" ht="15" customHeight="1" x14ac:dyDescent="0.3">
      <c r="A502" s="541"/>
      <c r="B502" s="541"/>
      <c r="C502" s="542"/>
      <c r="D502" s="541"/>
      <c r="E502" s="541"/>
      <c r="F502" s="543"/>
      <c r="G502" s="541"/>
      <c r="H502" s="541"/>
      <c r="I502" s="541"/>
      <c r="J502" s="541"/>
      <c r="K502" s="541"/>
      <c r="L502" s="541"/>
      <c r="M502" s="541"/>
      <c r="N502" s="541"/>
      <c r="O502" s="541"/>
      <c r="P502" s="541"/>
      <c r="Q502" s="541"/>
      <c r="R502" s="541"/>
      <c r="S502" s="870"/>
      <c r="T502" s="328"/>
      <c r="U502" s="330"/>
      <c r="V502" s="330"/>
      <c r="W502" s="330"/>
      <c r="X502" s="330"/>
      <c r="Y502" s="330"/>
      <c r="Z502" s="330"/>
      <c r="AA502" s="330"/>
      <c r="AB502" s="330"/>
      <c r="AC502" s="330"/>
      <c r="AD502" s="330"/>
      <c r="AE502" s="330"/>
      <c r="AF502" s="330"/>
      <c r="AG502" s="330"/>
      <c r="AH502" s="545"/>
      <c r="AI502" s="545"/>
      <c r="AJ502" s="545"/>
      <c r="AK502" s="545"/>
      <c r="AL502" s="546"/>
      <c r="AM502" s="546"/>
      <c r="AN502" s="546"/>
      <c r="AO502" s="546"/>
      <c r="AP502" s="546"/>
      <c r="AQ502" s="546"/>
      <c r="AR502" s="546"/>
      <c r="AS502" s="546"/>
      <c r="AT502" s="546"/>
      <c r="AU502" s="546"/>
      <c r="AV502" s="547"/>
      <c r="AW502" s="547"/>
      <c r="AX502" s="547"/>
      <c r="AY502" s="547"/>
      <c r="AZ502" s="547"/>
      <c r="BA502" s="547"/>
      <c r="BB502" s="547"/>
      <c r="BC502" s="547"/>
      <c r="BD502" s="547"/>
      <c r="BE502" s="547"/>
      <c r="BF502" s="547"/>
      <c r="BG502" s="541"/>
      <c r="BH502" s="541"/>
      <c r="BI502" s="541"/>
      <c r="BJ502" s="541"/>
      <c r="BK502" s="541"/>
      <c r="BL502" s="541"/>
      <c r="BM502" s="541"/>
      <c r="BN502" s="541"/>
      <c r="BO502" s="541"/>
      <c r="BP502" s="541"/>
      <c r="BQ502" s="541"/>
      <c r="BR502" s="541"/>
      <c r="BS502" s="541"/>
      <c r="BT502" s="541"/>
      <c r="BU502" s="541"/>
      <c r="BV502" s="541"/>
      <c r="BW502" s="541"/>
      <c r="BX502" s="541"/>
      <c r="BY502" s="541"/>
      <c r="BZ502" s="541"/>
      <c r="CA502" s="541"/>
      <c r="CB502" s="541"/>
      <c r="CC502" s="541"/>
      <c r="CD502" s="541"/>
      <c r="CE502" s="541"/>
      <c r="CF502" s="541"/>
      <c r="CG502" s="541"/>
      <c r="CH502" s="541"/>
      <c r="CI502" s="541"/>
      <c r="CJ502" s="541"/>
      <c r="CK502" s="541"/>
      <c r="CL502" s="541"/>
      <c r="CM502" s="541"/>
      <c r="CN502" s="541"/>
      <c r="CO502" s="541"/>
      <c r="CP502" s="541"/>
      <c r="CQ502" s="541"/>
      <c r="CR502" s="541"/>
      <c r="CS502" s="541"/>
      <c r="CT502" s="541"/>
      <c r="CU502" s="541"/>
      <c r="CV502" s="541"/>
      <c r="CW502" s="541"/>
      <c r="CX502" s="541"/>
      <c r="CY502" s="541"/>
      <c r="CZ502" s="541"/>
      <c r="DA502" s="541"/>
      <c r="DB502" s="541"/>
      <c r="DC502" s="541"/>
      <c r="DD502" s="541"/>
      <c r="DE502" s="541"/>
      <c r="DF502" s="541"/>
      <c r="DG502" s="541"/>
      <c r="DH502" s="541"/>
      <c r="DI502" s="541"/>
      <c r="DJ502" s="541"/>
      <c r="DK502" s="541"/>
      <c r="DL502" s="541"/>
      <c r="DM502" s="541"/>
      <c r="DN502" s="541"/>
      <c r="DO502" s="541"/>
      <c r="DP502" s="541"/>
      <c r="DQ502" s="541"/>
      <c r="DR502" s="541"/>
      <c r="DS502" s="541"/>
      <c r="DT502" s="541"/>
      <c r="DU502" s="541"/>
      <c r="DV502" s="541"/>
      <c r="DW502" s="541"/>
      <c r="DX502" s="541"/>
      <c r="DY502" s="541"/>
      <c r="DZ502" s="541"/>
      <c r="EA502" s="541"/>
      <c r="EB502" s="541"/>
      <c r="EC502" s="541"/>
      <c r="ED502" s="541"/>
      <c r="EE502" s="541"/>
      <c r="EF502" s="541"/>
      <c r="EG502" s="541"/>
      <c r="EH502" s="541"/>
      <c r="EI502" s="541"/>
      <c r="EJ502" s="541"/>
      <c r="EK502" s="541"/>
      <c r="EL502" s="541"/>
      <c r="EM502" s="541"/>
      <c r="EN502" s="541"/>
      <c r="EO502" s="541"/>
      <c r="EP502" s="541"/>
      <c r="EQ502" s="541"/>
      <c r="ER502" s="541"/>
      <c r="ES502" s="541"/>
      <c r="ET502" s="541"/>
      <c r="EU502" s="541"/>
      <c r="EV502" s="541"/>
      <c r="EW502" s="541"/>
      <c r="EX502" s="541"/>
      <c r="EY502" s="541"/>
      <c r="EZ502" s="541"/>
      <c r="FA502" s="541"/>
      <c r="FB502" s="541"/>
      <c r="FC502" s="541"/>
      <c r="FD502" s="541"/>
      <c r="FE502" s="541"/>
      <c r="FF502" s="541"/>
      <c r="FG502" s="541"/>
      <c r="FH502" s="541"/>
      <c r="FI502" s="541"/>
      <c r="FJ502" s="541"/>
      <c r="FK502" s="541"/>
      <c r="FL502" s="541"/>
      <c r="FM502" s="541"/>
      <c r="FN502" s="541"/>
      <c r="FO502" s="541"/>
      <c r="FP502" s="541"/>
      <c r="FQ502" s="541"/>
      <c r="FR502" s="541"/>
      <c r="FS502" s="541"/>
      <c r="FT502" s="541"/>
      <c r="FU502" s="541"/>
      <c r="FV502" s="541"/>
      <c r="FW502" s="541"/>
      <c r="FX502" s="541"/>
      <c r="FY502" s="541"/>
      <c r="FZ502" s="541"/>
      <c r="GA502" s="541"/>
      <c r="GB502" s="541"/>
      <c r="GC502" s="541"/>
      <c r="GD502" s="541"/>
      <c r="GE502" s="541"/>
      <c r="GF502" s="541"/>
      <c r="GG502" s="541"/>
      <c r="GH502" s="541"/>
      <c r="GI502" s="541"/>
      <c r="GJ502" s="541"/>
      <c r="GK502" s="541"/>
      <c r="GL502" s="541"/>
      <c r="GM502" s="541"/>
      <c r="GN502" s="541"/>
      <c r="GO502" s="541"/>
      <c r="GP502" s="541"/>
      <c r="GQ502" s="541"/>
      <c r="GR502" s="541"/>
      <c r="GS502" s="541"/>
      <c r="GT502" s="541"/>
      <c r="GU502" s="541"/>
      <c r="GV502" s="541"/>
      <c r="GW502" s="541"/>
      <c r="GX502" s="541"/>
      <c r="GY502" s="541"/>
      <c r="GZ502" s="541"/>
      <c r="HA502" s="541"/>
      <c r="HB502" s="541"/>
      <c r="HC502" s="541"/>
      <c r="HD502" s="541"/>
      <c r="HE502" s="541"/>
      <c r="HF502" s="541"/>
      <c r="HG502" s="541"/>
      <c r="HH502" s="541"/>
      <c r="HI502" s="541"/>
      <c r="HJ502" s="541"/>
      <c r="HK502" s="541"/>
      <c r="HL502" s="541"/>
      <c r="HM502" s="541"/>
      <c r="HN502" s="541"/>
      <c r="HO502" s="541"/>
      <c r="HP502" s="541"/>
      <c r="HQ502" s="541"/>
      <c r="HR502" s="541"/>
      <c r="HS502" s="541"/>
      <c r="HT502" s="541"/>
      <c r="HU502" s="541"/>
      <c r="HV502" s="541"/>
      <c r="HW502" s="541"/>
      <c r="HX502" s="541"/>
      <c r="HY502" s="541"/>
      <c r="HZ502" s="541"/>
      <c r="IA502" s="541"/>
      <c r="IB502" s="541"/>
      <c r="IC502" s="541"/>
      <c r="ID502" s="541"/>
      <c r="IE502" s="541"/>
      <c r="IF502" s="541"/>
      <c r="IG502" s="541"/>
      <c r="IH502" s="541"/>
      <c r="II502" s="541"/>
      <c r="IJ502" s="541"/>
      <c r="IK502" s="541"/>
      <c r="IL502" s="541"/>
      <c r="IM502" s="541"/>
      <c r="IN502" s="541"/>
      <c r="IO502" s="541"/>
      <c r="IP502" s="541"/>
      <c r="IQ502" s="541"/>
      <c r="IR502" s="541"/>
      <c r="IS502" s="541"/>
      <c r="IT502" s="541"/>
    </row>
    <row r="503" spans="1:254" s="548" customFormat="1" ht="15" customHeight="1" x14ac:dyDescent="0.3">
      <c r="A503" s="541"/>
      <c r="B503" s="541"/>
      <c r="C503" s="542"/>
      <c r="D503" s="541"/>
      <c r="E503" s="541"/>
      <c r="F503" s="543"/>
      <c r="G503" s="541"/>
      <c r="H503" s="541"/>
      <c r="I503" s="541"/>
      <c r="J503" s="541"/>
      <c r="K503" s="541"/>
      <c r="L503" s="541"/>
      <c r="M503" s="541"/>
      <c r="N503" s="541"/>
      <c r="O503" s="541"/>
      <c r="P503" s="541"/>
      <c r="Q503" s="541"/>
      <c r="R503" s="541"/>
      <c r="S503" s="870"/>
      <c r="T503" s="328"/>
      <c r="U503" s="330"/>
      <c r="V503" s="330"/>
      <c r="W503" s="330"/>
      <c r="X503" s="330"/>
      <c r="Y503" s="330"/>
      <c r="Z503" s="330"/>
      <c r="AA503" s="330"/>
      <c r="AB503" s="330"/>
      <c r="AC503" s="330"/>
      <c r="AD503" s="330"/>
      <c r="AE503" s="330"/>
      <c r="AF503" s="330"/>
      <c r="AG503" s="330"/>
      <c r="AH503" s="545"/>
      <c r="AI503" s="545"/>
      <c r="AJ503" s="545"/>
      <c r="AK503" s="545"/>
      <c r="AL503" s="546"/>
      <c r="AM503" s="546"/>
      <c r="AN503" s="546"/>
      <c r="AO503" s="546"/>
      <c r="AP503" s="546"/>
      <c r="AQ503" s="546"/>
      <c r="AR503" s="546"/>
      <c r="AS503" s="546"/>
      <c r="AT503" s="546"/>
      <c r="AU503" s="546"/>
      <c r="AV503" s="547"/>
      <c r="AW503" s="547"/>
      <c r="AX503" s="547"/>
      <c r="AY503" s="547"/>
      <c r="AZ503" s="547"/>
      <c r="BA503" s="547"/>
      <c r="BB503" s="547"/>
      <c r="BC503" s="547"/>
      <c r="BD503" s="547"/>
      <c r="BE503" s="547"/>
      <c r="BF503" s="547"/>
      <c r="BG503" s="541"/>
      <c r="BH503" s="541"/>
      <c r="BI503" s="541"/>
      <c r="BJ503" s="541"/>
      <c r="BK503" s="541"/>
      <c r="BL503" s="541"/>
      <c r="BM503" s="541"/>
      <c r="BN503" s="541"/>
      <c r="BO503" s="541"/>
      <c r="BP503" s="541"/>
      <c r="BQ503" s="541"/>
      <c r="BR503" s="541"/>
      <c r="BS503" s="541"/>
      <c r="BT503" s="541"/>
      <c r="BU503" s="541"/>
      <c r="BV503" s="541"/>
      <c r="BW503" s="541"/>
      <c r="BX503" s="541"/>
      <c r="BY503" s="541"/>
      <c r="BZ503" s="541"/>
      <c r="CA503" s="541"/>
      <c r="CB503" s="541"/>
      <c r="CC503" s="541"/>
      <c r="CD503" s="541"/>
      <c r="CE503" s="541"/>
      <c r="CF503" s="541"/>
      <c r="CG503" s="541"/>
      <c r="CH503" s="541"/>
      <c r="CI503" s="541"/>
      <c r="CJ503" s="541"/>
      <c r="CK503" s="541"/>
      <c r="CL503" s="541"/>
      <c r="CM503" s="541"/>
      <c r="CN503" s="541"/>
      <c r="CO503" s="541"/>
      <c r="CP503" s="541"/>
      <c r="CQ503" s="541"/>
      <c r="CR503" s="541"/>
      <c r="CS503" s="541"/>
      <c r="CT503" s="541"/>
      <c r="CU503" s="541"/>
      <c r="CV503" s="541"/>
      <c r="CW503" s="541"/>
      <c r="CX503" s="541"/>
      <c r="CY503" s="541"/>
      <c r="CZ503" s="541"/>
      <c r="DA503" s="541"/>
      <c r="DB503" s="541"/>
      <c r="DC503" s="541"/>
      <c r="DD503" s="541"/>
      <c r="DE503" s="541"/>
      <c r="DF503" s="541"/>
      <c r="DG503" s="541"/>
      <c r="DH503" s="541"/>
      <c r="DI503" s="541"/>
      <c r="DJ503" s="541"/>
      <c r="DK503" s="541"/>
      <c r="DL503" s="541"/>
      <c r="DM503" s="541"/>
      <c r="DN503" s="541"/>
      <c r="DO503" s="541"/>
      <c r="DP503" s="541"/>
      <c r="DQ503" s="541"/>
      <c r="DR503" s="541"/>
      <c r="DS503" s="541"/>
      <c r="DT503" s="541"/>
      <c r="DU503" s="541"/>
      <c r="DV503" s="541"/>
      <c r="DW503" s="541"/>
      <c r="DX503" s="541"/>
      <c r="DY503" s="541"/>
      <c r="DZ503" s="541"/>
      <c r="EA503" s="541"/>
      <c r="EB503" s="541"/>
      <c r="EC503" s="541"/>
      <c r="ED503" s="541"/>
      <c r="EE503" s="541"/>
      <c r="EF503" s="541"/>
      <c r="EG503" s="541"/>
      <c r="EH503" s="541"/>
      <c r="EI503" s="541"/>
      <c r="EJ503" s="541"/>
      <c r="EK503" s="541"/>
      <c r="EL503" s="541"/>
      <c r="EM503" s="541"/>
      <c r="EN503" s="541"/>
      <c r="EO503" s="541"/>
      <c r="EP503" s="541"/>
      <c r="EQ503" s="541"/>
      <c r="ER503" s="541"/>
      <c r="ES503" s="541"/>
      <c r="ET503" s="541"/>
      <c r="EU503" s="541"/>
      <c r="EV503" s="541"/>
      <c r="EW503" s="541"/>
      <c r="EX503" s="541"/>
      <c r="EY503" s="541"/>
      <c r="EZ503" s="541"/>
      <c r="FA503" s="541"/>
      <c r="FB503" s="541"/>
      <c r="FC503" s="541"/>
      <c r="FD503" s="541"/>
      <c r="FE503" s="541"/>
      <c r="FF503" s="541"/>
      <c r="FG503" s="541"/>
      <c r="FH503" s="541"/>
      <c r="FI503" s="541"/>
      <c r="FJ503" s="541"/>
      <c r="FK503" s="541"/>
      <c r="FL503" s="541"/>
      <c r="FM503" s="541"/>
      <c r="FN503" s="541"/>
      <c r="FO503" s="541"/>
      <c r="FP503" s="541"/>
      <c r="FQ503" s="541"/>
      <c r="FR503" s="541"/>
      <c r="FS503" s="541"/>
      <c r="FT503" s="541"/>
      <c r="FU503" s="541"/>
      <c r="FV503" s="541"/>
      <c r="FW503" s="541"/>
      <c r="FX503" s="541"/>
      <c r="FY503" s="541"/>
      <c r="FZ503" s="541"/>
      <c r="GA503" s="541"/>
      <c r="GB503" s="541"/>
      <c r="GC503" s="541"/>
      <c r="GD503" s="541"/>
      <c r="GE503" s="541"/>
      <c r="GF503" s="541"/>
      <c r="GG503" s="541"/>
      <c r="GH503" s="541"/>
      <c r="GI503" s="541"/>
      <c r="GJ503" s="541"/>
      <c r="GK503" s="541"/>
      <c r="GL503" s="541"/>
      <c r="GM503" s="541"/>
      <c r="GN503" s="541"/>
      <c r="GO503" s="541"/>
      <c r="GP503" s="541"/>
      <c r="GQ503" s="541"/>
      <c r="GR503" s="541"/>
      <c r="GS503" s="541"/>
      <c r="GT503" s="541"/>
      <c r="GU503" s="541"/>
      <c r="GV503" s="541"/>
      <c r="GW503" s="541"/>
      <c r="GX503" s="541"/>
      <c r="GY503" s="541"/>
      <c r="GZ503" s="541"/>
      <c r="HA503" s="541"/>
      <c r="HB503" s="541"/>
      <c r="HC503" s="541"/>
      <c r="HD503" s="541"/>
      <c r="HE503" s="541"/>
      <c r="HF503" s="541"/>
      <c r="HG503" s="541"/>
      <c r="HH503" s="541"/>
      <c r="HI503" s="541"/>
      <c r="HJ503" s="541"/>
      <c r="HK503" s="541"/>
      <c r="HL503" s="541"/>
      <c r="HM503" s="541"/>
      <c r="HN503" s="541"/>
      <c r="HO503" s="541"/>
      <c r="HP503" s="541"/>
      <c r="HQ503" s="541"/>
      <c r="HR503" s="541"/>
      <c r="HS503" s="541"/>
      <c r="HT503" s="541"/>
      <c r="HU503" s="541"/>
      <c r="HV503" s="541"/>
      <c r="HW503" s="541"/>
      <c r="HX503" s="541"/>
      <c r="HY503" s="541"/>
      <c r="HZ503" s="541"/>
      <c r="IA503" s="541"/>
      <c r="IB503" s="541"/>
      <c r="IC503" s="541"/>
      <c r="ID503" s="541"/>
      <c r="IE503" s="541"/>
      <c r="IF503" s="541"/>
      <c r="IG503" s="541"/>
      <c r="IH503" s="541"/>
      <c r="II503" s="541"/>
      <c r="IJ503" s="541"/>
      <c r="IK503" s="541"/>
      <c r="IL503" s="541"/>
      <c r="IM503" s="541"/>
      <c r="IN503" s="541"/>
      <c r="IO503" s="541"/>
      <c r="IP503" s="541"/>
      <c r="IQ503" s="541"/>
      <c r="IR503" s="541"/>
      <c r="IS503" s="541"/>
      <c r="IT503" s="541"/>
    </row>
    <row r="504" spans="1:254" s="548" customFormat="1" ht="15" customHeight="1" x14ac:dyDescent="0.3">
      <c r="A504" s="541"/>
      <c r="B504" s="541"/>
      <c r="C504" s="542"/>
      <c r="D504" s="541"/>
      <c r="E504" s="541"/>
      <c r="F504" s="543"/>
      <c r="G504" s="541"/>
      <c r="H504" s="541"/>
      <c r="I504" s="541"/>
      <c r="J504" s="541"/>
      <c r="K504" s="541"/>
      <c r="L504" s="541"/>
      <c r="M504" s="541"/>
      <c r="N504" s="541"/>
      <c r="O504" s="541"/>
      <c r="P504" s="541"/>
      <c r="Q504" s="541"/>
      <c r="R504" s="541"/>
      <c r="S504" s="870"/>
      <c r="T504" s="328"/>
      <c r="U504" s="330"/>
      <c r="V504" s="330"/>
      <c r="W504" s="330"/>
      <c r="X504" s="330"/>
      <c r="Y504" s="330"/>
      <c r="Z504" s="330"/>
      <c r="AA504" s="330"/>
      <c r="AB504" s="330"/>
      <c r="AC504" s="330"/>
      <c r="AD504" s="330"/>
      <c r="AE504" s="330"/>
      <c r="AF504" s="330"/>
      <c r="AG504" s="330"/>
      <c r="AH504" s="545"/>
      <c r="AI504" s="545"/>
      <c r="AJ504" s="545"/>
      <c r="AK504" s="545"/>
      <c r="AL504" s="546"/>
      <c r="AM504" s="546"/>
      <c r="AN504" s="546"/>
      <c r="AO504" s="546"/>
      <c r="AP504" s="546"/>
      <c r="AQ504" s="546"/>
      <c r="AR504" s="546"/>
      <c r="AS504" s="546"/>
      <c r="AT504" s="546"/>
      <c r="AU504" s="546"/>
      <c r="AV504" s="547"/>
      <c r="AW504" s="547"/>
      <c r="AX504" s="547"/>
      <c r="AY504" s="547"/>
      <c r="AZ504" s="547"/>
      <c r="BA504" s="547"/>
      <c r="BB504" s="547"/>
      <c r="BC504" s="547"/>
      <c r="BD504" s="547"/>
      <c r="BE504" s="547"/>
      <c r="BF504" s="547"/>
      <c r="BG504" s="541"/>
      <c r="BH504" s="541"/>
      <c r="BI504" s="541"/>
      <c r="BJ504" s="541"/>
      <c r="BK504" s="541"/>
      <c r="BL504" s="541"/>
      <c r="BM504" s="541"/>
      <c r="BN504" s="541"/>
      <c r="BO504" s="541"/>
      <c r="BP504" s="541"/>
      <c r="BQ504" s="541"/>
      <c r="BR504" s="541"/>
      <c r="BS504" s="541"/>
      <c r="BT504" s="541"/>
      <c r="BU504" s="541"/>
      <c r="BV504" s="541"/>
      <c r="BW504" s="541"/>
      <c r="BX504" s="541"/>
      <c r="BY504" s="541"/>
      <c r="BZ504" s="541"/>
      <c r="CA504" s="541"/>
      <c r="CB504" s="541"/>
      <c r="CC504" s="541"/>
      <c r="CD504" s="541"/>
      <c r="CE504" s="541"/>
      <c r="CF504" s="541"/>
      <c r="CG504" s="541"/>
      <c r="CH504" s="541"/>
      <c r="CI504" s="541"/>
      <c r="CJ504" s="541"/>
      <c r="CK504" s="541"/>
      <c r="CL504" s="541"/>
      <c r="CM504" s="541"/>
      <c r="CN504" s="541"/>
      <c r="CO504" s="541"/>
      <c r="CP504" s="541"/>
      <c r="CQ504" s="541"/>
      <c r="CR504" s="541"/>
      <c r="CS504" s="541"/>
      <c r="CT504" s="541"/>
      <c r="CU504" s="541"/>
      <c r="CV504" s="541"/>
      <c r="CW504" s="541"/>
      <c r="CX504" s="541"/>
      <c r="CY504" s="541"/>
      <c r="CZ504" s="541"/>
      <c r="DA504" s="541"/>
      <c r="DB504" s="541"/>
      <c r="DC504" s="541"/>
      <c r="DD504" s="541"/>
      <c r="DE504" s="541"/>
      <c r="DF504" s="541"/>
      <c r="DG504" s="541"/>
      <c r="DH504" s="541"/>
      <c r="DI504" s="541"/>
      <c r="DJ504" s="541"/>
      <c r="DK504" s="541"/>
      <c r="DL504" s="541"/>
      <c r="DM504" s="541"/>
      <c r="DN504" s="541"/>
      <c r="DO504" s="541"/>
      <c r="DP504" s="541"/>
      <c r="DQ504" s="541"/>
      <c r="DR504" s="541"/>
      <c r="DS504" s="541"/>
      <c r="DT504" s="541"/>
      <c r="DU504" s="541"/>
      <c r="DV504" s="541"/>
      <c r="DW504" s="541"/>
      <c r="DX504" s="541"/>
      <c r="DY504" s="541"/>
      <c r="DZ504" s="541"/>
      <c r="EA504" s="541"/>
      <c r="EB504" s="541"/>
      <c r="EC504" s="541"/>
      <c r="ED504" s="541"/>
      <c r="EE504" s="541"/>
      <c r="EF504" s="541"/>
      <c r="EG504" s="541"/>
      <c r="EH504" s="541"/>
      <c r="EI504" s="541"/>
      <c r="EJ504" s="541"/>
      <c r="EK504" s="541"/>
      <c r="EL504" s="541"/>
      <c r="EM504" s="541"/>
      <c r="EN504" s="541"/>
      <c r="EO504" s="541"/>
      <c r="EP504" s="541"/>
      <c r="EQ504" s="541"/>
      <c r="ER504" s="541"/>
      <c r="ES504" s="541"/>
      <c r="ET504" s="541"/>
      <c r="EU504" s="541"/>
      <c r="EV504" s="541"/>
      <c r="EW504" s="541"/>
      <c r="EX504" s="541"/>
      <c r="EY504" s="541"/>
      <c r="EZ504" s="541"/>
      <c r="FA504" s="541"/>
      <c r="FB504" s="541"/>
      <c r="FC504" s="541"/>
      <c r="FD504" s="541"/>
      <c r="FE504" s="541"/>
      <c r="FF504" s="541"/>
      <c r="FG504" s="541"/>
      <c r="FH504" s="541"/>
      <c r="FI504" s="541"/>
      <c r="FJ504" s="541"/>
      <c r="FK504" s="541"/>
      <c r="FL504" s="541"/>
      <c r="FM504" s="541"/>
      <c r="FN504" s="541"/>
      <c r="FO504" s="541"/>
      <c r="FP504" s="541"/>
      <c r="FQ504" s="541"/>
      <c r="FR504" s="541"/>
      <c r="FS504" s="541"/>
      <c r="FT504" s="541"/>
      <c r="FU504" s="541"/>
      <c r="FV504" s="541"/>
      <c r="FW504" s="541"/>
      <c r="FX504" s="541"/>
      <c r="FY504" s="541"/>
      <c r="FZ504" s="541"/>
      <c r="GA504" s="541"/>
      <c r="GB504" s="541"/>
      <c r="GC504" s="541"/>
      <c r="GD504" s="541"/>
      <c r="GE504" s="541"/>
      <c r="GF504" s="541"/>
      <c r="GG504" s="541"/>
      <c r="GH504" s="541"/>
      <c r="GI504" s="541"/>
      <c r="GJ504" s="541"/>
      <c r="GK504" s="541"/>
      <c r="GL504" s="541"/>
      <c r="GM504" s="541"/>
      <c r="GN504" s="541"/>
      <c r="GO504" s="541"/>
      <c r="GP504" s="541"/>
      <c r="GQ504" s="541"/>
      <c r="GR504" s="541"/>
      <c r="GS504" s="541"/>
      <c r="GT504" s="541"/>
      <c r="GU504" s="541"/>
      <c r="GV504" s="541"/>
      <c r="GW504" s="541"/>
      <c r="GX504" s="541"/>
      <c r="GY504" s="541"/>
      <c r="GZ504" s="541"/>
      <c r="HA504" s="541"/>
      <c r="HB504" s="541"/>
      <c r="HC504" s="541"/>
      <c r="HD504" s="541"/>
      <c r="HE504" s="541"/>
      <c r="HF504" s="541"/>
      <c r="HG504" s="541"/>
      <c r="HH504" s="541"/>
      <c r="HI504" s="541"/>
      <c r="HJ504" s="541"/>
      <c r="HK504" s="541"/>
      <c r="HL504" s="541"/>
      <c r="HM504" s="541"/>
      <c r="HN504" s="541"/>
      <c r="HO504" s="541"/>
      <c r="HP504" s="541"/>
      <c r="HQ504" s="541"/>
      <c r="HR504" s="541"/>
      <c r="HS504" s="541"/>
      <c r="HT504" s="541"/>
      <c r="HU504" s="541"/>
      <c r="HV504" s="541"/>
      <c r="HW504" s="541"/>
      <c r="HX504" s="541"/>
      <c r="HY504" s="541"/>
      <c r="HZ504" s="541"/>
      <c r="IA504" s="541"/>
      <c r="IB504" s="541"/>
      <c r="IC504" s="541"/>
      <c r="ID504" s="541"/>
      <c r="IE504" s="541"/>
      <c r="IF504" s="541"/>
      <c r="IG504" s="541"/>
      <c r="IH504" s="541"/>
      <c r="II504" s="541"/>
      <c r="IJ504" s="541"/>
      <c r="IK504" s="541"/>
      <c r="IL504" s="541"/>
      <c r="IM504" s="541"/>
      <c r="IN504" s="541"/>
      <c r="IO504" s="541"/>
      <c r="IP504" s="541"/>
      <c r="IQ504" s="541"/>
      <c r="IR504" s="541"/>
      <c r="IS504" s="541"/>
      <c r="IT504" s="541"/>
    </row>
    <row r="505" spans="1:254" s="548" customFormat="1" ht="15" customHeight="1" x14ac:dyDescent="0.3">
      <c r="A505" s="541"/>
      <c r="B505" s="541"/>
      <c r="C505" s="542"/>
      <c r="D505" s="541"/>
      <c r="E505" s="541"/>
      <c r="F505" s="543"/>
      <c r="G505" s="541"/>
      <c r="H505" s="541"/>
      <c r="I505" s="541"/>
      <c r="J505" s="541"/>
      <c r="K505" s="541"/>
      <c r="L505" s="541"/>
      <c r="M505" s="541"/>
      <c r="N505" s="541"/>
      <c r="O505" s="541"/>
      <c r="P505" s="541"/>
      <c r="Q505" s="541"/>
      <c r="R505" s="541"/>
      <c r="S505" s="870"/>
      <c r="T505" s="328"/>
      <c r="U505" s="330"/>
      <c r="V505" s="330"/>
      <c r="W505" s="330"/>
      <c r="X505" s="330"/>
      <c r="Y505" s="330"/>
      <c r="Z505" s="330"/>
      <c r="AA505" s="330"/>
      <c r="AB505" s="330"/>
      <c r="AC505" s="330"/>
      <c r="AD505" s="330"/>
      <c r="AE505" s="330"/>
      <c r="AF505" s="330"/>
      <c r="AG505" s="330"/>
      <c r="AH505" s="545"/>
      <c r="AI505" s="545"/>
      <c r="AJ505" s="545"/>
      <c r="AK505" s="545"/>
      <c r="AL505" s="546"/>
      <c r="AM505" s="546"/>
      <c r="AN505" s="546"/>
      <c r="AO505" s="546"/>
      <c r="AP505" s="546"/>
      <c r="AQ505" s="546"/>
      <c r="AR505" s="546"/>
      <c r="AS505" s="546"/>
      <c r="AT505" s="546"/>
      <c r="AU505" s="546"/>
      <c r="AV505" s="547"/>
      <c r="AW505" s="547"/>
      <c r="AX505" s="547"/>
      <c r="AY505" s="547"/>
      <c r="AZ505" s="547"/>
      <c r="BA505" s="547"/>
      <c r="BB505" s="547"/>
      <c r="BC505" s="547"/>
      <c r="BD505" s="547"/>
      <c r="BE505" s="547"/>
      <c r="BF505" s="547"/>
      <c r="BG505" s="541"/>
      <c r="BH505" s="541"/>
      <c r="BI505" s="541"/>
      <c r="BJ505" s="541"/>
      <c r="BK505" s="541"/>
      <c r="BL505" s="541"/>
      <c r="BM505" s="541"/>
      <c r="BN505" s="541"/>
      <c r="BO505" s="541"/>
      <c r="BP505" s="541"/>
      <c r="BQ505" s="541"/>
      <c r="BR505" s="541"/>
      <c r="BS505" s="541"/>
      <c r="BT505" s="541"/>
      <c r="BU505" s="541"/>
      <c r="BV505" s="541"/>
      <c r="BW505" s="541"/>
      <c r="BX505" s="541"/>
      <c r="BY505" s="541"/>
      <c r="BZ505" s="541"/>
      <c r="CA505" s="541"/>
      <c r="CB505" s="541"/>
      <c r="CC505" s="541"/>
      <c r="CD505" s="541"/>
      <c r="CE505" s="541"/>
      <c r="CF505" s="541"/>
      <c r="CG505" s="541"/>
      <c r="CH505" s="541"/>
      <c r="CI505" s="541"/>
      <c r="CJ505" s="541"/>
      <c r="CK505" s="541"/>
      <c r="CL505" s="541"/>
      <c r="CM505" s="541"/>
      <c r="CN505" s="541"/>
      <c r="CO505" s="541"/>
      <c r="CP505" s="541"/>
      <c r="CQ505" s="541"/>
      <c r="CR505" s="541"/>
      <c r="CS505" s="541"/>
      <c r="CT505" s="541"/>
      <c r="CU505" s="541"/>
      <c r="CV505" s="541"/>
      <c r="CW505" s="541"/>
      <c r="CX505" s="541"/>
      <c r="CY505" s="541"/>
      <c r="CZ505" s="541"/>
      <c r="DA505" s="541"/>
      <c r="DB505" s="541"/>
      <c r="DC505" s="541"/>
      <c r="DD505" s="541"/>
      <c r="DE505" s="541"/>
      <c r="DF505" s="541"/>
      <c r="DG505" s="541"/>
      <c r="DH505" s="541"/>
      <c r="DI505" s="541"/>
      <c r="DJ505" s="541"/>
      <c r="DK505" s="541"/>
      <c r="DL505" s="541"/>
      <c r="DM505" s="541"/>
      <c r="DN505" s="541"/>
      <c r="DO505" s="541"/>
      <c r="DP505" s="541"/>
      <c r="DQ505" s="541"/>
      <c r="DR505" s="541"/>
      <c r="DS505" s="541"/>
      <c r="DT505" s="541"/>
      <c r="DU505" s="541"/>
      <c r="DV505" s="541"/>
      <c r="DW505" s="541"/>
      <c r="DX505" s="541"/>
      <c r="DY505" s="541"/>
      <c r="DZ505" s="541"/>
      <c r="EA505" s="541"/>
      <c r="EB505" s="541"/>
      <c r="EC505" s="541"/>
      <c r="ED505" s="541"/>
      <c r="EE505" s="541"/>
      <c r="EF505" s="541"/>
      <c r="EG505" s="541"/>
      <c r="EH505" s="541"/>
      <c r="EI505" s="541"/>
      <c r="EJ505" s="541"/>
      <c r="EK505" s="541"/>
      <c r="EL505" s="541"/>
      <c r="EM505" s="541"/>
      <c r="EN505" s="541"/>
      <c r="EO505" s="541"/>
      <c r="EP505" s="541"/>
      <c r="EQ505" s="541"/>
      <c r="ER505" s="541"/>
      <c r="ES505" s="541"/>
      <c r="ET505" s="541"/>
      <c r="EU505" s="541"/>
      <c r="EV505" s="541"/>
      <c r="EW505" s="541"/>
      <c r="EX505" s="541"/>
      <c r="EY505" s="541"/>
      <c r="EZ505" s="541"/>
      <c r="FA505" s="541"/>
      <c r="FB505" s="541"/>
      <c r="FC505" s="541"/>
      <c r="FD505" s="541"/>
      <c r="FE505" s="541"/>
      <c r="FF505" s="541"/>
      <c r="FG505" s="541"/>
      <c r="FH505" s="541"/>
      <c r="FI505" s="541"/>
      <c r="FJ505" s="541"/>
      <c r="FK505" s="541"/>
      <c r="FL505" s="541"/>
      <c r="FM505" s="541"/>
      <c r="FN505" s="541"/>
      <c r="FO505" s="541"/>
      <c r="FP505" s="541"/>
      <c r="FQ505" s="541"/>
      <c r="FR505" s="541"/>
      <c r="FS505" s="541"/>
      <c r="FT505" s="541"/>
      <c r="FU505" s="541"/>
      <c r="FV505" s="541"/>
      <c r="FW505" s="541"/>
      <c r="FX505" s="541"/>
      <c r="FY505" s="541"/>
      <c r="FZ505" s="541"/>
      <c r="GA505" s="541"/>
      <c r="GB505" s="541"/>
      <c r="GC505" s="541"/>
      <c r="GD505" s="541"/>
      <c r="GE505" s="541"/>
      <c r="GF505" s="541"/>
      <c r="GG505" s="541"/>
      <c r="GH505" s="541"/>
      <c r="GI505" s="541"/>
      <c r="GJ505" s="541"/>
      <c r="GK505" s="541"/>
      <c r="GL505" s="541"/>
      <c r="GM505" s="541"/>
      <c r="GN505" s="541"/>
      <c r="GO505" s="541"/>
      <c r="GP505" s="541"/>
      <c r="GQ505" s="541"/>
      <c r="GR505" s="541"/>
      <c r="GS505" s="541"/>
      <c r="GT505" s="541"/>
      <c r="GU505" s="541"/>
      <c r="GV505" s="541"/>
      <c r="GW505" s="541"/>
      <c r="GX505" s="541"/>
      <c r="GY505" s="541"/>
      <c r="GZ505" s="541"/>
      <c r="HA505" s="541"/>
      <c r="HB505" s="541"/>
      <c r="HC505" s="541"/>
      <c r="HD505" s="541"/>
      <c r="HE505" s="541"/>
      <c r="HF505" s="541"/>
      <c r="HG505" s="541"/>
      <c r="HH505" s="541"/>
      <c r="HI505" s="541"/>
      <c r="HJ505" s="541"/>
      <c r="HK505" s="541"/>
      <c r="HL505" s="541"/>
      <c r="HM505" s="541"/>
      <c r="HN505" s="541"/>
      <c r="HO505" s="541"/>
      <c r="HP505" s="541"/>
      <c r="HQ505" s="541"/>
      <c r="HR505" s="541"/>
      <c r="HS505" s="541"/>
      <c r="HT505" s="541"/>
      <c r="HU505" s="541"/>
      <c r="HV505" s="541"/>
      <c r="HW505" s="541"/>
      <c r="HX505" s="541"/>
      <c r="HY505" s="541"/>
      <c r="HZ505" s="541"/>
      <c r="IA505" s="541"/>
      <c r="IB505" s="541"/>
      <c r="IC505" s="541"/>
      <c r="ID505" s="541"/>
      <c r="IE505" s="541"/>
      <c r="IF505" s="541"/>
      <c r="IG505" s="541"/>
      <c r="IH505" s="541"/>
      <c r="II505" s="541"/>
      <c r="IJ505" s="541"/>
      <c r="IK505" s="541"/>
      <c r="IL505" s="541"/>
      <c r="IM505" s="541"/>
      <c r="IN505" s="541"/>
      <c r="IO505" s="541"/>
      <c r="IP505" s="541"/>
      <c r="IQ505" s="541"/>
      <c r="IR505" s="541"/>
      <c r="IS505" s="541"/>
      <c r="IT505" s="541"/>
    </row>
    <row r="506" spans="1:254" s="548" customFormat="1" ht="15" customHeight="1" x14ac:dyDescent="0.3">
      <c r="A506" s="541"/>
      <c r="B506" s="541"/>
      <c r="C506" s="542"/>
      <c r="D506" s="541"/>
      <c r="E506" s="541"/>
      <c r="F506" s="543"/>
      <c r="G506" s="541"/>
      <c r="H506" s="541"/>
      <c r="I506" s="541"/>
      <c r="J506" s="541"/>
      <c r="K506" s="541"/>
      <c r="L506" s="541"/>
      <c r="M506" s="541"/>
      <c r="N506" s="541"/>
      <c r="O506" s="541"/>
      <c r="P506" s="541"/>
      <c r="Q506" s="541"/>
      <c r="R506" s="541"/>
      <c r="S506" s="870"/>
      <c r="T506" s="328"/>
      <c r="U506" s="330"/>
      <c r="V506" s="330"/>
      <c r="W506" s="330"/>
      <c r="X506" s="330"/>
      <c r="Y506" s="330"/>
      <c r="Z506" s="330"/>
      <c r="AA506" s="330"/>
      <c r="AB506" s="330"/>
      <c r="AC506" s="330"/>
      <c r="AD506" s="330"/>
      <c r="AE506" s="330"/>
      <c r="AF506" s="330"/>
      <c r="AG506" s="330"/>
      <c r="AH506" s="545"/>
      <c r="AI506" s="545"/>
      <c r="AJ506" s="545"/>
      <c r="AK506" s="545"/>
      <c r="AL506" s="546"/>
      <c r="AM506" s="546"/>
      <c r="AN506" s="546"/>
      <c r="AO506" s="546"/>
      <c r="AP506" s="546"/>
      <c r="AQ506" s="546"/>
      <c r="AR506" s="546"/>
      <c r="AS506" s="546"/>
      <c r="AT506" s="546"/>
      <c r="AU506" s="546"/>
      <c r="AV506" s="547"/>
      <c r="AW506" s="547"/>
      <c r="AX506" s="547"/>
      <c r="AY506" s="547"/>
      <c r="AZ506" s="547"/>
      <c r="BA506" s="547"/>
      <c r="BB506" s="547"/>
      <c r="BC506" s="547"/>
      <c r="BD506" s="547"/>
      <c r="BE506" s="547"/>
      <c r="BF506" s="547"/>
      <c r="BG506" s="541"/>
      <c r="BH506" s="541"/>
      <c r="BI506" s="541"/>
      <c r="BJ506" s="541"/>
      <c r="BK506" s="541"/>
      <c r="BL506" s="541"/>
      <c r="BM506" s="541"/>
      <c r="BN506" s="541"/>
      <c r="BO506" s="541"/>
      <c r="BP506" s="541"/>
      <c r="BQ506" s="541"/>
      <c r="BR506" s="541"/>
      <c r="BS506" s="541"/>
      <c r="BT506" s="541"/>
      <c r="BU506" s="541"/>
      <c r="BV506" s="541"/>
      <c r="BW506" s="541"/>
      <c r="BX506" s="541"/>
      <c r="BY506" s="541"/>
      <c r="BZ506" s="541"/>
      <c r="CA506" s="541"/>
      <c r="CB506" s="541"/>
      <c r="CC506" s="541"/>
      <c r="CD506" s="541"/>
      <c r="CE506" s="541"/>
      <c r="CF506" s="541"/>
      <c r="CG506" s="541"/>
      <c r="CH506" s="541"/>
      <c r="CI506" s="541"/>
      <c r="CJ506" s="541"/>
      <c r="CK506" s="541"/>
      <c r="CL506" s="541"/>
      <c r="CM506" s="541"/>
      <c r="CN506" s="541"/>
      <c r="CO506" s="541"/>
      <c r="CP506" s="541"/>
      <c r="CQ506" s="541"/>
      <c r="CR506" s="541"/>
      <c r="CS506" s="541"/>
      <c r="CT506" s="541"/>
      <c r="CU506" s="541"/>
      <c r="CV506" s="541"/>
      <c r="CW506" s="541"/>
      <c r="CX506" s="541"/>
      <c r="CY506" s="541"/>
      <c r="CZ506" s="541"/>
      <c r="DA506" s="541"/>
      <c r="DB506" s="541"/>
      <c r="DC506" s="541"/>
      <c r="DD506" s="541"/>
      <c r="DE506" s="541"/>
      <c r="DF506" s="541"/>
      <c r="DG506" s="541"/>
      <c r="DH506" s="541"/>
      <c r="DI506" s="541"/>
      <c r="DJ506" s="541"/>
      <c r="DK506" s="541"/>
      <c r="DL506" s="541"/>
      <c r="DM506" s="541"/>
      <c r="DN506" s="541"/>
      <c r="DO506" s="541"/>
      <c r="DP506" s="541"/>
      <c r="DQ506" s="541"/>
      <c r="DR506" s="541"/>
      <c r="DS506" s="541"/>
      <c r="DT506" s="541"/>
      <c r="DU506" s="541"/>
      <c r="DV506" s="541"/>
      <c r="DW506" s="541"/>
      <c r="DX506" s="541"/>
      <c r="DY506" s="541"/>
      <c r="DZ506" s="541"/>
      <c r="EA506" s="541"/>
      <c r="EB506" s="541"/>
      <c r="EC506" s="541"/>
      <c r="ED506" s="541"/>
      <c r="EE506" s="541"/>
      <c r="EF506" s="541"/>
      <c r="EG506" s="541"/>
      <c r="EH506" s="541"/>
      <c r="EI506" s="541"/>
      <c r="EJ506" s="541"/>
      <c r="EK506" s="541"/>
      <c r="EL506" s="541"/>
      <c r="EM506" s="541"/>
      <c r="EN506" s="541"/>
      <c r="EO506" s="541"/>
      <c r="EP506" s="541"/>
      <c r="EQ506" s="541"/>
      <c r="ER506" s="541"/>
      <c r="ES506" s="541"/>
      <c r="ET506" s="541"/>
      <c r="EU506" s="541"/>
      <c r="EV506" s="541"/>
      <c r="EW506" s="541"/>
      <c r="EX506" s="541"/>
      <c r="EY506" s="541"/>
      <c r="EZ506" s="541"/>
      <c r="FA506" s="541"/>
      <c r="FB506" s="541"/>
      <c r="FC506" s="541"/>
      <c r="FD506" s="541"/>
      <c r="FE506" s="541"/>
      <c r="FF506" s="541"/>
      <c r="FG506" s="541"/>
      <c r="FH506" s="541"/>
      <c r="FI506" s="541"/>
      <c r="FJ506" s="541"/>
      <c r="FK506" s="541"/>
      <c r="FL506" s="541"/>
      <c r="FM506" s="541"/>
      <c r="FN506" s="541"/>
      <c r="FO506" s="541"/>
      <c r="FP506" s="541"/>
      <c r="FQ506" s="541"/>
      <c r="FR506" s="541"/>
      <c r="FS506" s="541"/>
      <c r="FT506" s="541"/>
      <c r="FU506" s="541"/>
      <c r="FV506" s="541"/>
      <c r="FW506" s="541"/>
      <c r="FX506" s="541"/>
      <c r="FY506" s="541"/>
      <c r="FZ506" s="541"/>
      <c r="GA506" s="541"/>
      <c r="GB506" s="541"/>
      <c r="GC506" s="541"/>
      <c r="GD506" s="541"/>
      <c r="GE506" s="541"/>
      <c r="GF506" s="541"/>
      <c r="GG506" s="541"/>
      <c r="GH506" s="541"/>
      <c r="GI506" s="541"/>
      <c r="GJ506" s="541"/>
      <c r="GK506" s="541"/>
      <c r="GL506" s="541"/>
      <c r="GM506" s="541"/>
      <c r="GN506" s="541"/>
      <c r="GO506" s="541"/>
      <c r="GP506" s="541"/>
      <c r="GQ506" s="541"/>
      <c r="GR506" s="541"/>
      <c r="GS506" s="541"/>
      <c r="GT506" s="541"/>
      <c r="GU506" s="541"/>
      <c r="GV506" s="541"/>
      <c r="GW506" s="541"/>
      <c r="GX506" s="541"/>
      <c r="GY506" s="541"/>
      <c r="GZ506" s="541"/>
      <c r="HA506" s="541"/>
      <c r="HB506" s="541"/>
      <c r="HC506" s="541"/>
      <c r="HD506" s="541"/>
      <c r="HE506" s="541"/>
      <c r="HF506" s="541"/>
      <c r="HG506" s="541"/>
      <c r="HH506" s="541"/>
      <c r="HI506" s="541"/>
      <c r="HJ506" s="541"/>
      <c r="HK506" s="541"/>
      <c r="HL506" s="541"/>
      <c r="HM506" s="541"/>
      <c r="HN506" s="541"/>
      <c r="HO506" s="541"/>
      <c r="HP506" s="541"/>
      <c r="HQ506" s="541"/>
      <c r="HR506" s="541"/>
      <c r="HS506" s="541"/>
      <c r="HT506" s="541"/>
      <c r="HU506" s="541"/>
      <c r="HV506" s="541"/>
      <c r="HW506" s="541"/>
      <c r="HX506" s="541"/>
      <c r="HY506" s="541"/>
      <c r="HZ506" s="541"/>
      <c r="IA506" s="541"/>
      <c r="IB506" s="541"/>
      <c r="IC506" s="541"/>
      <c r="ID506" s="541"/>
      <c r="IE506" s="541"/>
      <c r="IF506" s="541"/>
      <c r="IG506" s="541"/>
      <c r="IH506" s="541"/>
      <c r="II506" s="541"/>
      <c r="IJ506" s="541"/>
      <c r="IK506" s="541"/>
      <c r="IL506" s="541"/>
      <c r="IM506" s="541"/>
      <c r="IN506" s="541"/>
      <c r="IO506" s="541"/>
      <c r="IP506" s="541"/>
      <c r="IQ506" s="541"/>
      <c r="IR506" s="541"/>
      <c r="IS506" s="541"/>
      <c r="IT506" s="541"/>
    </row>
    <row r="507" spans="1:254" s="548" customFormat="1" ht="15" customHeight="1" x14ac:dyDescent="0.3">
      <c r="A507" s="541"/>
      <c r="B507" s="541"/>
      <c r="C507" s="542"/>
      <c r="D507" s="541"/>
      <c r="E507" s="541"/>
      <c r="F507" s="543"/>
      <c r="G507" s="541"/>
      <c r="H507" s="541"/>
      <c r="I507" s="541"/>
      <c r="J507" s="541"/>
      <c r="K507" s="541"/>
      <c r="L507" s="541"/>
      <c r="M507" s="541"/>
      <c r="N507" s="541"/>
      <c r="O507" s="541"/>
      <c r="P507" s="541"/>
      <c r="Q507" s="541"/>
      <c r="R507" s="541"/>
      <c r="S507" s="870"/>
      <c r="T507" s="328"/>
      <c r="U507" s="330"/>
      <c r="V507" s="330"/>
      <c r="W507" s="330"/>
      <c r="X507" s="330"/>
      <c r="Y507" s="330"/>
      <c r="Z507" s="330"/>
      <c r="AA507" s="330"/>
      <c r="AB507" s="330"/>
      <c r="AC507" s="330"/>
      <c r="AD507" s="330"/>
      <c r="AE507" s="330"/>
      <c r="AF507" s="330"/>
      <c r="AG507" s="330"/>
      <c r="AH507" s="545"/>
      <c r="AI507" s="545"/>
      <c r="AJ507" s="545"/>
      <c r="AK507" s="545"/>
      <c r="AL507" s="546"/>
      <c r="AM507" s="546"/>
      <c r="AN507" s="546"/>
      <c r="AO507" s="546"/>
      <c r="AP507" s="546"/>
      <c r="AQ507" s="546"/>
      <c r="AR507" s="546"/>
      <c r="AS507" s="546"/>
      <c r="AT507" s="546"/>
      <c r="AU507" s="546"/>
      <c r="AV507" s="547"/>
      <c r="AW507" s="547"/>
      <c r="AX507" s="547"/>
      <c r="AY507" s="547"/>
      <c r="AZ507" s="547"/>
      <c r="BA507" s="547"/>
      <c r="BB507" s="547"/>
      <c r="BC507" s="547"/>
      <c r="BD507" s="547"/>
      <c r="BE507" s="547"/>
      <c r="BF507" s="547"/>
      <c r="BG507" s="541"/>
      <c r="BH507" s="541"/>
      <c r="BI507" s="541"/>
      <c r="BJ507" s="541"/>
      <c r="BK507" s="541"/>
      <c r="BL507" s="541"/>
      <c r="BM507" s="541"/>
      <c r="BN507" s="541"/>
      <c r="BO507" s="541"/>
      <c r="BP507" s="541"/>
      <c r="BQ507" s="541"/>
      <c r="BR507" s="541"/>
      <c r="BS507" s="541"/>
      <c r="BT507" s="541"/>
      <c r="BU507" s="541"/>
      <c r="BV507" s="541"/>
      <c r="BW507" s="541"/>
      <c r="BX507" s="541"/>
      <c r="BY507" s="541"/>
      <c r="BZ507" s="541"/>
      <c r="CA507" s="541"/>
      <c r="CB507" s="541"/>
      <c r="CC507" s="541"/>
      <c r="CD507" s="541"/>
      <c r="CE507" s="541"/>
      <c r="CF507" s="541"/>
      <c r="CG507" s="541"/>
      <c r="CH507" s="541"/>
      <c r="CI507" s="541"/>
      <c r="CJ507" s="541"/>
      <c r="CK507" s="541"/>
      <c r="CL507" s="541"/>
      <c r="CM507" s="541"/>
      <c r="CN507" s="541"/>
      <c r="CO507" s="541"/>
      <c r="CP507" s="541"/>
      <c r="CQ507" s="541"/>
      <c r="CR507" s="541"/>
      <c r="CS507" s="541"/>
      <c r="CT507" s="541"/>
      <c r="CU507" s="541"/>
      <c r="CV507" s="541"/>
      <c r="CW507" s="541"/>
      <c r="CX507" s="541"/>
      <c r="CY507" s="541"/>
      <c r="CZ507" s="541"/>
      <c r="DA507" s="541"/>
      <c r="DB507" s="541"/>
      <c r="DC507" s="541"/>
      <c r="DD507" s="541"/>
      <c r="DE507" s="541"/>
      <c r="DF507" s="541"/>
      <c r="DG507" s="541"/>
      <c r="DH507" s="541"/>
      <c r="DI507" s="541"/>
      <c r="DJ507" s="541"/>
      <c r="DK507" s="541"/>
      <c r="DL507" s="541"/>
      <c r="DM507" s="541"/>
      <c r="DN507" s="541"/>
      <c r="DO507" s="541"/>
      <c r="DP507" s="541"/>
      <c r="DQ507" s="541"/>
      <c r="DR507" s="541"/>
      <c r="DS507" s="541"/>
      <c r="DT507" s="541"/>
      <c r="DU507" s="541"/>
      <c r="DV507" s="541"/>
      <c r="DW507" s="541"/>
      <c r="DX507" s="541"/>
      <c r="DY507" s="541"/>
      <c r="DZ507" s="541"/>
      <c r="EA507" s="541"/>
      <c r="EB507" s="541"/>
      <c r="EC507" s="541"/>
      <c r="ED507" s="541"/>
      <c r="EE507" s="541"/>
      <c r="EF507" s="541"/>
      <c r="EG507" s="541"/>
      <c r="EH507" s="541"/>
      <c r="EI507" s="541"/>
      <c r="EJ507" s="541"/>
      <c r="EK507" s="541"/>
      <c r="EL507" s="541"/>
      <c r="EM507" s="541"/>
      <c r="EN507" s="541"/>
      <c r="EO507" s="541"/>
      <c r="EP507" s="541"/>
      <c r="EQ507" s="541"/>
      <c r="ER507" s="541"/>
      <c r="ES507" s="541"/>
      <c r="ET507" s="541"/>
      <c r="EU507" s="541"/>
      <c r="EV507" s="541"/>
      <c r="EW507" s="541"/>
      <c r="EX507" s="541"/>
      <c r="EY507" s="541"/>
      <c r="EZ507" s="541"/>
      <c r="FA507" s="541"/>
      <c r="FB507" s="541"/>
      <c r="FC507" s="541"/>
      <c r="FD507" s="541"/>
      <c r="FE507" s="541"/>
      <c r="FF507" s="541"/>
      <c r="FG507" s="541"/>
      <c r="FH507" s="541"/>
      <c r="FI507" s="541"/>
      <c r="FJ507" s="541"/>
      <c r="FK507" s="541"/>
      <c r="FL507" s="541"/>
      <c r="FM507" s="541"/>
      <c r="FN507" s="541"/>
      <c r="FO507" s="541"/>
      <c r="FP507" s="541"/>
      <c r="FQ507" s="541"/>
      <c r="FR507" s="541"/>
      <c r="FS507" s="541"/>
      <c r="FT507" s="541"/>
      <c r="FU507" s="541"/>
      <c r="FV507" s="541"/>
      <c r="FW507" s="541"/>
      <c r="FX507" s="541"/>
      <c r="FY507" s="541"/>
      <c r="FZ507" s="541"/>
      <c r="GA507" s="541"/>
      <c r="GB507" s="541"/>
      <c r="GC507" s="541"/>
      <c r="GD507" s="541"/>
      <c r="GE507" s="541"/>
      <c r="GF507" s="541"/>
      <c r="GG507" s="541"/>
      <c r="GH507" s="541"/>
      <c r="GI507" s="541"/>
      <c r="GJ507" s="541"/>
      <c r="GK507" s="541"/>
      <c r="GL507" s="541"/>
      <c r="GM507" s="541"/>
      <c r="GN507" s="541"/>
      <c r="GO507" s="541"/>
      <c r="GP507" s="541"/>
      <c r="GQ507" s="541"/>
      <c r="GR507" s="541"/>
      <c r="GS507" s="541"/>
      <c r="GT507" s="541"/>
      <c r="GU507" s="541"/>
      <c r="GV507" s="541"/>
      <c r="GW507" s="541"/>
      <c r="GX507" s="541"/>
      <c r="GY507" s="541"/>
      <c r="GZ507" s="541"/>
      <c r="HA507" s="541"/>
      <c r="HB507" s="541"/>
      <c r="HC507" s="541"/>
      <c r="HD507" s="541"/>
      <c r="HE507" s="541"/>
      <c r="HF507" s="541"/>
      <c r="HG507" s="541"/>
      <c r="HH507" s="541"/>
      <c r="HI507" s="541"/>
      <c r="HJ507" s="541"/>
      <c r="HK507" s="541"/>
      <c r="HL507" s="541"/>
      <c r="HM507" s="541"/>
      <c r="HN507" s="541"/>
      <c r="HO507" s="541"/>
      <c r="HP507" s="541"/>
      <c r="HQ507" s="541"/>
      <c r="HR507" s="541"/>
      <c r="HS507" s="541"/>
      <c r="HT507" s="541"/>
      <c r="HU507" s="541"/>
      <c r="HV507" s="541"/>
      <c r="HW507" s="541"/>
      <c r="HX507" s="541"/>
      <c r="HY507" s="541"/>
      <c r="HZ507" s="541"/>
      <c r="IA507" s="541"/>
      <c r="IB507" s="541"/>
      <c r="IC507" s="541"/>
      <c r="ID507" s="541"/>
      <c r="IE507" s="541"/>
      <c r="IF507" s="541"/>
      <c r="IG507" s="541"/>
      <c r="IH507" s="541"/>
      <c r="II507" s="541"/>
      <c r="IJ507" s="541"/>
      <c r="IK507" s="541"/>
      <c r="IL507" s="541"/>
      <c r="IM507" s="541"/>
      <c r="IN507" s="541"/>
      <c r="IO507" s="541"/>
      <c r="IP507" s="541"/>
      <c r="IQ507" s="541"/>
      <c r="IR507" s="541"/>
      <c r="IS507" s="541"/>
      <c r="IT507" s="541"/>
    </row>
    <row r="508" spans="1:254" s="548" customFormat="1" ht="15" customHeight="1" x14ac:dyDescent="0.3">
      <c r="A508" s="541"/>
      <c r="B508" s="541"/>
      <c r="C508" s="542"/>
      <c r="D508" s="541"/>
      <c r="E508" s="541"/>
      <c r="F508" s="543"/>
      <c r="G508" s="541"/>
      <c r="H508" s="541"/>
      <c r="I508" s="541"/>
      <c r="J508" s="541"/>
      <c r="K508" s="541"/>
      <c r="L508" s="541"/>
      <c r="M508" s="541"/>
      <c r="N508" s="541"/>
      <c r="O508" s="541"/>
      <c r="P508" s="541"/>
      <c r="Q508" s="541"/>
      <c r="R508" s="541"/>
      <c r="S508" s="870"/>
      <c r="T508" s="328"/>
      <c r="U508" s="330"/>
      <c r="V508" s="330"/>
      <c r="W508" s="330"/>
      <c r="X508" s="330"/>
      <c r="Y508" s="330"/>
      <c r="Z508" s="330"/>
      <c r="AA508" s="330"/>
      <c r="AB508" s="330"/>
      <c r="AC508" s="330"/>
      <c r="AD508" s="330"/>
      <c r="AE508" s="330"/>
      <c r="AF508" s="330"/>
      <c r="AG508" s="330"/>
      <c r="AH508" s="545"/>
      <c r="AI508" s="545"/>
      <c r="AJ508" s="545"/>
      <c r="AK508" s="545"/>
      <c r="AL508" s="546"/>
      <c r="AM508" s="546"/>
      <c r="AN508" s="546"/>
      <c r="AO508" s="546"/>
      <c r="AP508" s="546"/>
      <c r="AQ508" s="546"/>
      <c r="AR508" s="546"/>
      <c r="AS508" s="546"/>
      <c r="AT508" s="546"/>
      <c r="AU508" s="546"/>
      <c r="AV508" s="547"/>
      <c r="AW508" s="547"/>
      <c r="AX508" s="547"/>
      <c r="AY508" s="547"/>
      <c r="AZ508" s="547"/>
      <c r="BA508" s="547"/>
      <c r="BB508" s="547"/>
      <c r="BC508" s="547"/>
      <c r="BD508" s="547"/>
      <c r="BE508" s="547"/>
      <c r="BF508" s="547"/>
      <c r="BG508" s="541"/>
      <c r="BH508" s="541"/>
      <c r="BI508" s="541"/>
      <c r="BJ508" s="541"/>
      <c r="BK508" s="541"/>
      <c r="BL508" s="541"/>
      <c r="BM508" s="541"/>
      <c r="BN508" s="541"/>
      <c r="BO508" s="541"/>
      <c r="BP508" s="541"/>
      <c r="BQ508" s="541"/>
      <c r="BR508" s="541"/>
      <c r="BS508" s="541"/>
      <c r="BT508" s="541"/>
      <c r="BU508" s="541"/>
      <c r="BV508" s="541"/>
      <c r="BW508" s="541"/>
      <c r="BX508" s="541"/>
      <c r="BY508" s="541"/>
      <c r="BZ508" s="541"/>
      <c r="CA508" s="541"/>
      <c r="CB508" s="541"/>
      <c r="CC508" s="541"/>
      <c r="CD508" s="541"/>
      <c r="CE508" s="541"/>
      <c r="CF508" s="541"/>
      <c r="CG508" s="541"/>
      <c r="CH508" s="541"/>
      <c r="CI508" s="541"/>
      <c r="CJ508" s="541"/>
      <c r="CK508" s="541"/>
      <c r="CL508" s="541"/>
      <c r="CM508" s="541"/>
      <c r="CN508" s="541"/>
      <c r="CO508" s="541"/>
      <c r="CP508" s="541"/>
      <c r="CQ508" s="541"/>
      <c r="CR508" s="541"/>
      <c r="CS508" s="541"/>
      <c r="CT508" s="541"/>
      <c r="CU508" s="541"/>
      <c r="CV508" s="541"/>
      <c r="CW508" s="541"/>
      <c r="CX508" s="541"/>
      <c r="CY508" s="541"/>
      <c r="CZ508" s="541"/>
      <c r="DA508" s="541"/>
      <c r="DB508" s="541"/>
      <c r="DC508" s="541"/>
      <c r="DD508" s="541"/>
      <c r="DE508" s="541"/>
      <c r="DF508" s="541"/>
      <c r="DG508" s="541"/>
      <c r="DH508" s="541"/>
      <c r="DI508" s="541"/>
      <c r="DJ508" s="541"/>
      <c r="DK508" s="541"/>
      <c r="DL508" s="541"/>
      <c r="DM508" s="541"/>
      <c r="DN508" s="541"/>
      <c r="DO508" s="541"/>
      <c r="DP508" s="541"/>
      <c r="DQ508" s="541"/>
      <c r="DR508" s="541"/>
      <c r="DS508" s="541"/>
      <c r="DT508" s="541"/>
      <c r="DU508" s="541"/>
      <c r="DV508" s="541"/>
      <c r="DW508" s="541"/>
      <c r="DX508" s="541"/>
      <c r="DY508" s="541"/>
      <c r="DZ508" s="541"/>
      <c r="EA508" s="541"/>
      <c r="EB508" s="541"/>
      <c r="EC508" s="541"/>
      <c r="ED508" s="541"/>
      <c r="EE508" s="541"/>
      <c r="EF508" s="541"/>
      <c r="EG508" s="541"/>
      <c r="EH508" s="541"/>
      <c r="EI508" s="541"/>
      <c r="EJ508" s="541"/>
      <c r="EK508" s="541"/>
      <c r="EL508" s="541"/>
      <c r="EM508" s="541"/>
      <c r="EN508" s="541"/>
      <c r="EO508" s="541"/>
      <c r="EP508" s="541"/>
      <c r="EQ508" s="541"/>
      <c r="ER508" s="541"/>
      <c r="ES508" s="541"/>
      <c r="ET508" s="541"/>
      <c r="EU508" s="541"/>
      <c r="EV508" s="541"/>
      <c r="EW508" s="541"/>
      <c r="EX508" s="541"/>
      <c r="EY508" s="541"/>
      <c r="EZ508" s="541"/>
      <c r="FA508" s="541"/>
      <c r="FB508" s="541"/>
      <c r="FC508" s="541"/>
      <c r="FD508" s="541"/>
      <c r="FE508" s="541"/>
      <c r="FF508" s="541"/>
      <c r="FG508" s="541"/>
      <c r="FH508" s="541"/>
      <c r="FI508" s="541"/>
      <c r="FJ508" s="541"/>
      <c r="FK508" s="541"/>
      <c r="FL508" s="541"/>
      <c r="FM508" s="541"/>
      <c r="FN508" s="541"/>
      <c r="FO508" s="541"/>
      <c r="FP508" s="541"/>
      <c r="FQ508" s="541"/>
      <c r="FR508" s="541"/>
      <c r="FS508" s="541"/>
      <c r="FT508" s="541"/>
      <c r="FU508" s="541"/>
      <c r="FV508" s="541"/>
      <c r="FW508" s="541"/>
      <c r="FX508" s="541"/>
      <c r="FY508" s="541"/>
      <c r="FZ508" s="541"/>
      <c r="GA508" s="541"/>
      <c r="GB508" s="541"/>
      <c r="GC508" s="541"/>
      <c r="GD508" s="541"/>
      <c r="GE508" s="541"/>
      <c r="GF508" s="541"/>
      <c r="GG508" s="541"/>
      <c r="GH508" s="541"/>
      <c r="GI508" s="541"/>
      <c r="GJ508" s="541"/>
      <c r="GK508" s="541"/>
      <c r="GL508" s="541"/>
      <c r="GM508" s="541"/>
      <c r="GN508" s="541"/>
      <c r="GO508" s="541"/>
      <c r="GP508" s="541"/>
      <c r="GQ508" s="541"/>
      <c r="GR508" s="541"/>
      <c r="GS508" s="541"/>
      <c r="GT508" s="541"/>
      <c r="GU508" s="541"/>
      <c r="GV508" s="541"/>
      <c r="GW508" s="541"/>
      <c r="GX508" s="541"/>
      <c r="GY508" s="541"/>
      <c r="GZ508" s="541"/>
      <c r="HA508" s="541"/>
      <c r="HB508" s="541"/>
      <c r="HC508" s="541"/>
      <c r="HD508" s="541"/>
      <c r="HE508" s="541"/>
      <c r="HF508" s="541"/>
      <c r="HG508" s="541"/>
      <c r="HH508" s="541"/>
      <c r="HI508" s="541"/>
      <c r="HJ508" s="541"/>
      <c r="HK508" s="541"/>
      <c r="HL508" s="541"/>
      <c r="HM508" s="541"/>
      <c r="HN508" s="541"/>
      <c r="HO508" s="541"/>
      <c r="HP508" s="541"/>
      <c r="HQ508" s="541"/>
      <c r="HR508" s="541"/>
      <c r="HS508" s="541"/>
      <c r="HT508" s="541"/>
      <c r="HU508" s="541"/>
      <c r="HV508" s="541"/>
      <c r="HW508" s="541"/>
      <c r="HX508" s="541"/>
      <c r="HY508" s="541"/>
      <c r="HZ508" s="541"/>
      <c r="IA508" s="541"/>
      <c r="IB508" s="541"/>
      <c r="IC508" s="541"/>
      <c r="ID508" s="541"/>
      <c r="IE508" s="541"/>
      <c r="IF508" s="541"/>
      <c r="IG508" s="541"/>
      <c r="IH508" s="541"/>
      <c r="II508" s="541"/>
      <c r="IJ508" s="541"/>
      <c r="IK508" s="541"/>
      <c r="IL508" s="541"/>
      <c r="IM508" s="541"/>
      <c r="IN508" s="541"/>
      <c r="IO508" s="541"/>
      <c r="IP508" s="541"/>
      <c r="IQ508" s="541"/>
      <c r="IR508" s="541"/>
      <c r="IS508" s="541"/>
      <c r="IT508" s="541"/>
    </row>
    <row r="509" spans="1:254" s="548" customFormat="1" ht="15" customHeight="1" x14ac:dyDescent="0.3">
      <c r="A509" s="541"/>
      <c r="B509" s="541"/>
      <c r="C509" s="542"/>
      <c r="D509" s="541"/>
      <c r="E509" s="541"/>
      <c r="F509" s="543"/>
      <c r="G509" s="541"/>
      <c r="H509" s="541"/>
      <c r="I509" s="541"/>
      <c r="J509" s="541"/>
      <c r="K509" s="541"/>
      <c r="L509" s="541"/>
      <c r="M509" s="541"/>
      <c r="N509" s="541"/>
      <c r="O509" s="541"/>
      <c r="P509" s="541"/>
      <c r="Q509" s="541"/>
      <c r="R509" s="541"/>
      <c r="S509" s="870"/>
      <c r="T509" s="328"/>
      <c r="U509" s="330"/>
      <c r="V509" s="330"/>
      <c r="W509" s="330"/>
      <c r="X509" s="330"/>
      <c r="Y509" s="330"/>
      <c r="Z509" s="330"/>
      <c r="AA509" s="330"/>
      <c r="AB509" s="330"/>
      <c r="AC509" s="330"/>
      <c r="AD509" s="330"/>
      <c r="AE509" s="330"/>
      <c r="AF509" s="330"/>
      <c r="AG509" s="330"/>
      <c r="AH509" s="545"/>
      <c r="AI509" s="545"/>
      <c r="AJ509" s="545"/>
      <c r="AK509" s="545"/>
      <c r="AL509" s="546"/>
      <c r="AM509" s="546"/>
      <c r="AN509" s="546"/>
      <c r="AO509" s="546"/>
      <c r="AP509" s="546"/>
      <c r="AQ509" s="546"/>
      <c r="AR509" s="546"/>
      <c r="AS509" s="546"/>
      <c r="AT509" s="546"/>
      <c r="AU509" s="546"/>
      <c r="AV509" s="547"/>
      <c r="AW509" s="547"/>
      <c r="AX509" s="547"/>
      <c r="AY509" s="547"/>
      <c r="AZ509" s="547"/>
      <c r="BA509" s="547"/>
      <c r="BB509" s="547"/>
      <c r="BC509" s="547"/>
      <c r="BD509" s="547"/>
      <c r="BE509" s="547"/>
      <c r="BF509" s="547"/>
      <c r="BG509" s="541"/>
      <c r="BH509" s="541"/>
      <c r="BI509" s="541"/>
      <c r="BJ509" s="541"/>
      <c r="BK509" s="541"/>
      <c r="BL509" s="541"/>
      <c r="BM509" s="541"/>
      <c r="BN509" s="541"/>
      <c r="BO509" s="541"/>
      <c r="BP509" s="541"/>
      <c r="BQ509" s="541"/>
      <c r="BR509" s="541"/>
      <c r="BS509" s="541"/>
      <c r="BT509" s="541"/>
      <c r="BU509" s="541"/>
      <c r="BV509" s="541"/>
      <c r="BW509" s="541"/>
      <c r="BX509" s="541"/>
      <c r="BY509" s="541"/>
      <c r="BZ509" s="541"/>
      <c r="CA509" s="541"/>
      <c r="CB509" s="541"/>
      <c r="CC509" s="541"/>
      <c r="CD509" s="541"/>
      <c r="CE509" s="541"/>
      <c r="CF509" s="541"/>
      <c r="CG509" s="541"/>
      <c r="CH509" s="541"/>
      <c r="CI509" s="541"/>
      <c r="CJ509" s="541"/>
      <c r="CK509" s="541"/>
      <c r="CL509" s="541"/>
      <c r="CM509" s="541"/>
      <c r="CN509" s="541"/>
      <c r="CO509" s="541"/>
      <c r="CP509" s="541"/>
      <c r="CQ509" s="541"/>
      <c r="CR509" s="541"/>
      <c r="CS509" s="541"/>
      <c r="CT509" s="541"/>
      <c r="CU509" s="541"/>
      <c r="CV509" s="541"/>
      <c r="CW509" s="541"/>
      <c r="CX509" s="541"/>
      <c r="CY509" s="541"/>
      <c r="CZ509" s="541"/>
      <c r="DA509" s="541"/>
      <c r="DB509" s="541"/>
      <c r="DC509" s="541"/>
      <c r="DD509" s="541"/>
      <c r="DE509" s="541"/>
      <c r="DF509" s="541"/>
      <c r="DG509" s="541"/>
      <c r="DH509" s="541"/>
      <c r="DI509" s="541"/>
      <c r="DJ509" s="541"/>
      <c r="DK509" s="541"/>
      <c r="DL509" s="541"/>
      <c r="DM509" s="541"/>
      <c r="DN509" s="541"/>
      <c r="DO509" s="541"/>
      <c r="DP509" s="541"/>
      <c r="DQ509" s="541"/>
      <c r="DR509" s="541"/>
      <c r="DS509" s="541"/>
      <c r="DT509" s="541"/>
      <c r="DU509" s="541"/>
      <c r="DV509" s="541"/>
      <c r="DW509" s="541"/>
      <c r="DX509" s="541"/>
      <c r="DY509" s="541"/>
      <c r="DZ509" s="541"/>
      <c r="EA509" s="541"/>
      <c r="EB509" s="541"/>
      <c r="EC509" s="541"/>
      <c r="ED509" s="541"/>
      <c r="EE509" s="541"/>
      <c r="EF509" s="541"/>
      <c r="EG509" s="541"/>
      <c r="EH509" s="541"/>
      <c r="EI509" s="541"/>
      <c r="EJ509" s="541"/>
      <c r="EK509" s="541"/>
      <c r="EL509" s="541"/>
      <c r="EM509" s="541"/>
      <c r="EN509" s="541"/>
      <c r="EO509" s="541"/>
      <c r="EP509" s="541"/>
      <c r="EQ509" s="541"/>
      <c r="ER509" s="541"/>
      <c r="ES509" s="541"/>
      <c r="ET509" s="541"/>
      <c r="EU509" s="541"/>
      <c r="EV509" s="541"/>
      <c r="EW509" s="541"/>
      <c r="EX509" s="541"/>
      <c r="EY509" s="541"/>
      <c r="EZ509" s="541"/>
      <c r="FA509" s="541"/>
      <c r="FB509" s="541"/>
      <c r="FC509" s="541"/>
      <c r="FD509" s="541"/>
      <c r="FE509" s="541"/>
      <c r="FF509" s="541"/>
      <c r="FG509" s="541"/>
      <c r="FH509" s="541"/>
      <c r="FI509" s="541"/>
      <c r="FJ509" s="541"/>
      <c r="FK509" s="541"/>
      <c r="FL509" s="541"/>
      <c r="FM509" s="541"/>
      <c r="FN509" s="541"/>
      <c r="FO509" s="541"/>
      <c r="FP509" s="541"/>
      <c r="FQ509" s="541"/>
      <c r="FR509" s="541"/>
      <c r="FS509" s="541"/>
      <c r="FT509" s="541"/>
      <c r="FU509" s="541"/>
      <c r="FV509" s="541"/>
      <c r="FW509" s="541"/>
      <c r="FX509" s="541"/>
      <c r="FY509" s="541"/>
      <c r="FZ509" s="541"/>
      <c r="GA509" s="541"/>
      <c r="GB509" s="541"/>
      <c r="GC509" s="541"/>
      <c r="GD509" s="541"/>
      <c r="GE509" s="541"/>
      <c r="GF509" s="541"/>
      <c r="GG509" s="541"/>
      <c r="GH509" s="541"/>
      <c r="GI509" s="541"/>
      <c r="GJ509" s="541"/>
      <c r="GK509" s="541"/>
      <c r="GL509" s="541"/>
      <c r="GM509" s="541"/>
      <c r="GN509" s="541"/>
      <c r="GO509" s="541"/>
      <c r="GP509" s="541"/>
      <c r="GQ509" s="541"/>
      <c r="GR509" s="541"/>
      <c r="GS509" s="541"/>
      <c r="GT509" s="541"/>
      <c r="GU509" s="541"/>
      <c r="GV509" s="541"/>
      <c r="GW509" s="541"/>
      <c r="GX509" s="541"/>
      <c r="GY509" s="541"/>
      <c r="GZ509" s="541"/>
      <c r="HA509" s="541"/>
      <c r="HB509" s="541"/>
      <c r="HC509" s="541"/>
      <c r="HD509" s="541"/>
      <c r="HE509" s="541"/>
      <c r="HF509" s="541"/>
      <c r="HG509" s="541"/>
      <c r="HH509" s="541"/>
      <c r="HI509" s="541"/>
      <c r="HJ509" s="541"/>
      <c r="HK509" s="541"/>
      <c r="HL509" s="541"/>
      <c r="HM509" s="541"/>
      <c r="HN509" s="541"/>
      <c r="HO509" s="541"/>
      <c r="HP509" s="541"/>
      <c r="HQ509" s="541"/>
      <c r="HR509" s="541"/>
      <c r="HS509" s="541"/>
      <c r="HT509" s="541"/>
      <c r="HU509" s="541"/>
      <c r="HV509" s="541"/>
      <c r="HW509" s="541"/>
      <c r="HX509" s="541"/>
      <c r="HY509" s="541"/>
      <c r="HZ509" s="541"/>
      <c r="IA509" s="541"/>
      <c r="IB509" s="541"/>
      <c r="IC509" s="541"/>
      <c r="ID509" s="541"/>
      <c r="IE509" s="541"/>
      <c r="IF509" s="541"/>
      <c r="IG509" s="541"/>
      <c r="IH509" s="541"/>
      <c r="II509" s="541"/>
      <c r="IJ509" s="541"/>
      <c r="IK509" s="541"/>
      <c r="IL509" s="541"/>
      <c r="IM509" s="541"/>
      <c r="IN509" s="541"/>
      <c r="IO509" s="541"/>
      <c r="IP509" s="541"/>
      <c r="IQ509" s="541"/>
      <c r="IR509" s="541"/>
      <c r="IS509" s="541"/>
      <c r="IT509" s="541"/>
    </row>
    <row r="510" spans="1:254" s="548" customFormat="1" ht="15" customHeight="1" x14ac:dyDescent="0.3">
      <c r="A510" s="541"/>
      <c r="B510" s="541"/>
      <c r="C510" s="542"/>
      <c r="D510" s="541"/>
      <c r="E510" s="541"/>
      <c r="F510" s="543"/>
      <c r="G510" s="541"/>
      <c r="H510" s="541"/>
      <c r="I510" s="541"/>
      <c r="J510" s="541"/>
      <c r="K510" s="541"/>
      <c r="L510" s="541"/>
      <c r="M510" s="541"/>
      <c r="N510" s="541"/>
      <c r="O510" s="541"/>
      <c r="P510" s="541"/>
      <c r="Q510" s="541"/>
      <c r="R510" s="541"/>
      <c r="S510" s="870"/>
      <c r="T510" s="328"/>
      <c r="U510" s="330"/>
      <c r="V510" s="330"/>
      <c r="W510" s="330"/>
      <c r="X510" s="330"/>
      <c r="Y510" s="330"/>
      <c r="Z510" s="330"/>
      <c r="AA510" s="330"/>
      <c r="AB510" s="330"/>
      <c r="AC510" s="330"/>
      <c r="AD510" s="330"/>
      <c r="AE510" s="330"/>
      <c r="AF510" s="330"/>
      <c r="AG510" s="330"/>
      <c r="AH510" s="545"/>
      <c r="AI510" s="545"/>
      <c r="AJ510" s="545"/>
      <c r="AK510" s="545"/>
      <c r="AL510" s="546"/>
      <c r="AM510" s="546"/>
      <c r="AN510" s="546"/>
      <c r="AO510" s="546"/>
      <c r="AP510" s="546"/>
      <c r="AQ510" s="546"/>
      <c r="AR510" s="546"/>
      <c r="AS510" s="546"/>
      <c r="AT510" s="546"/>
      <c r="AU510" s="546"/>
      <c r="AV510" s="547"/>
      <c r="AW510" s="547"/>
      <c r="AX510" s="547"/>
      <c r="AY510" s="547"/>
      <c r="AZ510" s="547"/>
      <c r="BA510" s="547"/>
      <c r="BB510" s="547"/>
      <c r="BC510" s="547"/>
      <c r="BD510" s="547"/>
      <c r="BE510" s="547"/>
      <c r="BF510" s="547"/>
      <c r="BG510" s="541"/>
      <c r="BH510" s="541"/>
      <c r="BI510" s="541"/>
      <c r="BJ510" s="541"/>
      <c r="BK510" s="541"/>
      <c r="BL510" s="541"/>
      <c r="BM510" s="541"/>
      <c r="BN510" s="541"/>
      <c r="BO510" s="541"/>
      <c r="BP510" s="541"/>
      <c r="BQ510" s="541"/>
      <c r="BR510" s="541"/>
      <c r="BS510" s="541"/>
      <c r="BT510" s="541"/>
      <c r="BU510" s="541"/>
      <c r="BV510" s="541"/>
      <c r="BW510" s="541"/>
      <c r="BX510" s="541"/>
      <c r="BY510" s="541"/>
      <c r="BZ510" s="541"/>
      <c r="CA510" s="541"/>
      <c r="CB510" s="541"/>
      <c r="CC510" s="541"/>
      <c r="CD510" s="541"/>
      <c r="CE510" s="541"/>
      <c r="CF510" s="541"/>
      <c r="CG510" s="541"/>
      <c r="CH510" s="541"/>
      <c r="CI510" s="541"/>
      <c r="CJ510" s="541"/>
      <c r="CK510" s="541"/>
      <c r="CL510" s="541"/>
      <c r="CM510" s="541"/>
      <c r="CN510" s="541"/>
      <c r="CO510" s="541"/>
      <c r="CP510" s="541"/>
      <c r="CQ510" s="541"/>
      <c r="CR510" s="541"/>
      <c r="CS510" s="541"/>
      <c r="CT510" s="541"/>
      <c r="CU510" s="541"/>
      <c r="CV510" s="541"/>
      <c r="CW510" s="541"/>
      <c r="CX510" s="541"/>
      <c r="CY510" s="541"/>
      <c r="CZ510" s="541"/>
      <c r="DA510" s="541"/>
      <c r="DB510" s="541"/>
      <c r="DC510" s="541"/>
      <c r="DD510" s="541"/>
      <c r="DE510" s="541"/>
      <c r="DF510" s="541"/>
      <c r="DG510" s="541"/>
      <c r="DH510" s="541"/>
      <c r="DI510" s="541"/>
      <c r="DJ510" s="541"/>
      <c r="DK510" s="541"/>
      <c r="DL510" s="541"/>
      <c r="DM510" s="541"/>
      <c r="DN510" s="541"/>
      <c r="DO510" s="541"/>
      <c r="DP510" s="541"/>
      <c r="DQ510" s="541"/>
      <c r="DR510" s="541"/>
      <c r="DS510" s="541"/>
      <c r="DT510" s="541"/>
      <c r="DU510" s="541"/>
      <c r="DV510" s="541"/>
      <c r="DW510" s="541"/>
      <c r="DX510" s="541"/>
      <c r="DY510" s="541"/>
      <c r="DZ510" s="541"/>
      <c r="EA510" s="541"/>
      <c r="EB510" s="541"/>
      <c r="EC510" s="541"/>
      <c r="ED510" s="541"/>
      <c r="EE510" s="541"/>
      <c r="EF510" s="541"/>
      <c r="EG510" s="541"/>
      <c r="EH510" s="541"/>
      <c r="EI510" s="541"/>
      <c r="EJ510" s="541"/>
      <c r="EK510" s="541"/>
      <c r="EL510" s="541"/>
      <c r="EM510" s="541"/>
      <c r="EN510" s="541"/>
      <c r="EO510" s="541"/>
      <c r="EP510" s="541"/>
      <c r="EQ510" s="541"/>
      <c r="ER510" s="541"/>
      <c r="ES510" s="541"/>
      <c r="ET510" s="541"/>
      <c r="EU510" s="541"/>
      <c r="EV510" s="541"/>
      <c r="EW510" s="541"/>
      <c r="EX510" s="541"/>
      <c r="EY510" s="541"/>
      <c r="EZ510" s="541"/>
      <c r="FA510" s="541"/>
      <c r="FB510" s="541"/>
      <c r="FC510" s="541"/>
      <c r="FD510" s="541"/>
      <c r="FE510" s="541"/>
      <c r="FF510" s="541"/>
      <c r="FG510" s="541"/>
      <c r="FH510" s="541"/>
      <c r="FI510" s="541"/>
      <c r="FJ510" s="541"/>
      <c r="FK510" s="541"/>
      <c r="FL510" s="541"/>
      <c r="FM510" s="541"/>
      <c r="FN510" s="541"/>
      <c r="FO510" s="541"/>
      <c r="FP510" s="541"/>
      <c r="FQ510" s="541"/>
      <c r="FR510" s="541"/>
      <c r="FS510" s="541"/>
      <c r="FT510" s="541"/>
      <c r="FU510" s="541"/>
      <c r="FV510" s="541"/>
      <c r="FW510" s="541"/>
      <c r="FX510" s="541"/>
      <c r="FY510" s="541"/>
      <c r="FZ510" s="541"/>
      <c r="GA510" s="541"/>
      <c r="GB510" s="541"/>
      <c r="GC510" s="541"/>
      <c r="GD510" s="541"/>
      <c r="GE510" s="541"/>
      <c r="GF510" s="541"/>
      <c r="GG510" s="541"/>
      <c r="GH510" s="541"/>
      <c r="GI510" s="541"/>
      <c r="GJ510" s="541"/>
      <c r="GK510" s="541"/>
      <c r="GL510" s="541"/>
      <c r="GM510" s="541"/>
      <c r="GN510" s="541"/>
      <c r="GO510" s="541"/>
      <c r="GP510" s="541"/>
      <c r="GQ510" s="541"/>
      <c r="GR510" s="541"/>
      <c r="GS510" s="541"/>
      <c r="GT510" s="541"/>
      <c r="GU510" s="541"/>
      <c r="GV510" s="541"/>
      <c r="GW510" s="541"/>
      <c r="GX510" s="541"/>
      <c r="GY510" s="541"/>
      <c r="GZ510" s="541"/>
      <c r="HA510" s="541"/>
      <c r="HB510" s="541"/>
      <c r="HC510" s="541"/>
      <c r="HD510" s="541"/>
      <c r="HE510" s="541"/>
      <c r="HF510" s="541"/>
      <c r="HG510" s="541"/>
      <c r="HH510" s="541"/>
      <c r="HI510" s="541"/>
      <c r="HJ510" s="541"/>
      <c r="HK510" s="541"/>
      <c r="HL510" s="541"/>
      <c r="HM510" s="541"/>
      <c r="HN510" s="541"/>
      <c r="HO510" s="541"/>
      <c r="HP510" s="541"/>
      <c r="HQ510" s="541"/>
      <c r="HR510" s="541"/>
      <c r="HS510" s="541"/>
      <c r="HT510" s="541"/>
      <c r="HU510" s="541"/>
      <c r="HV510" s="541"/>
      <c r="HW510" s="541"/>
      <c r="HX510" s="541"/>
      <c r="HY510" s="541"/>
      <c r="HZ510" s="541"/>
      <c r="IA510" s="541"/>
      <c r="IB510" s="541"/>
      <c r="IC510" s="541"/>
      <c r="ID510" s="541"/>
      <c r="IE510" s="541"/>
      <c r="IF510" s="541"/>
      <c r="IG510" s="541"/>
      <c r="IH510" s="541"/>
      <c r="II510" s="541"/>
      <c r="IJ510" s="541"/>
      <c r="IK510" s="541"/>
      <c r="IL510" s="541"/>
      <c r="IM510" s="541"/>
      <c r="IN510" s="541"/>
      <c r="IO510" s="541"/>
      <c r="IP510" s="541"/>
      <c r="IQ510" s="541"/>
      <c r="IR510" s="541"/>
      <c r="IS510" s="541"/>
      <c r="IT510" s="541"/>
    </row>
    <row r="511" spans="1:254" s="548" customFormat="1" ht="15" customHeight="1" x14ac:dyDescent="0.3">
      <c r="A511" s="541"/>
      <c r="B511" s="541"/>
      <c r="C511" s="542"/>
      <c r="D511" s="541"/>
      <c r="E511" s="541"/>
      <c r="F511" s="543"/>
      <c r="G511" s="541"/>
      <c r="H511" s="541"/>
      <c r="I511" s="541"/>
      <c r="J511" s="541"/>
      <c r="K511" s="541"/>
      <c r="L511" s="541"/>
      <c r="M511" s="541"/>
      <c r="N511" s="541"/>
      <c r="O511" s="541"/>
      <c r="P511" s="541"/>
      <c r="Q511" s="541"/>
      <c r="R511" s="541"/>
      <c r="S511" s="870"/>
      <c r="T511" s="328"/>
      <c r="U511" s="330"/>
      <c r="V511" s="330"/>
      <c r="W511" s="330"/>
      <c r="X511" s="330"/>
      <c r="Y511" s="330"/>
      <c r="Z511" s="330"/>
      <c r="AA511" s="330"/>
      <c r="AB511" s="330"/>
      <c r="AC511" s="330"/>
      <c r="AD511" s="330"/>
      <c r="AE511" s="330"/>
      <c r="AF511" s="330"/>
      <c r="AG511" s="330"/>
      <c r="AH511" s="545"/>
      <c r="AI511" s="545"/>
      <c r="AJ511" s="545"/>
      <c r="AK511" s="545"/>
      <c r="AL511" s="546"/>
      <c r="AM511" s="546"/>
      <c r="AN511" s="546"/>
      <c r="AO511" s="546"/>
      <c r="AP511" s="546"/>
      <c r="AQ511" s="546"/>
      <c r="AR511" s="546"/>
      <c r="AS511" s="546"/>
      <c r="AT511" s="546"/>
      <c r="AU511" s="546"/>
      <c r="AV511" s="547"/>
      <c r="AW511" s="547"/>
      <c r="AX511" s="547"/>
      <c r="AY511" s="547"/>
      <c r="AZ511" s="547"/>
      <c r="BA511" s="547"/>
      <c r="BB511" s="547"/>
      <c r="BC511" s="547"/>
      <c r="BD511" s="547"/>
      <c r="BE511" s="547"/>
      <c r="BF511" s="547"/>
      <c r="BG511" s="541"/>
      <c r="BH511" s="541"/>
      <c r="BI511" s="541"/>
      <c r="BJ511" s="541"/>
      <c r="BK511" s="541"/>
      <c r="BL511" s="541"/>
      <c r="BM511" s="541"/>
      <c r="BN511" s="541"/>
      <c r="BO511" s="541"/>
      <c r="BP511" s="541"/>
      <c r="BQ511" s="541"/>
      <c r="BR511" s="541"/>
      <c r="BS511" s="541"/>
      <c r="BT511" s="541"/>
      <c r="BU511" s="541"/>
      <c r="BV511" s="541"/>
      <c r="BW511" s="541"/>
      <c r="BX511" s="541"/>
      <c r="BY511" s="541"/>
      <c r="BZ511" s="541"/>
      <c r="CA511" s="541"/>
      <c r="CB511" s="541"/>
      <c r="CC511" s="541"/>
      <c r="CD511" s="541"/>
      <c r="CE511" s="541"/>
      <c r="CF511" s="541"/>
      <c r="CG511" s="541"/>
      <c r="CH511" s="541"/>
      <c r="CI511" s="541"/>
      <c r="CJ511" s="541"/>
      <c r="CK511" s="541"/>
      <c r="CL511" s="541"/>
      <c r="CM511" s="541"/>
      <c r="CN511" s="541"/>
      <c r="CO511" s="541"/>
      <c r="CP511" s="541"/>
      <c r="CQ511" s="541"/>
      <c r="CR511" s="541"/>
      <c r="CS511" s="541"/>
      <c r="CT511" s="541"/>
      <c r="CU511" s="541"/>
      <c r="CV511" s="541"/>
      <c r="CW511" s="541"/>
      <c r="CX511" s="541"/>
      <c r="CY511" s="541"/>
      <c r="CZ511" s="541"/>
      <c r="DA511" s="541"/>
      <c r="DB511" s="541"/>
      <c r="DC511" s="541"/>
      <c r="DD511" s="541"/>
      <c r="DE511" s="541"/>
      <c r="DF511" s="541"/>
      <c r="DG511" s="541"/>
      <c r="DH511" s="541"/>
      <c r="DI511" s="541"/>
      <c r="DJ511" s="541"/>
      <c r="DK511" s="541"/>
      <c r="DL511" s="541"/>
      <c r="DM511" s="541"/>
      <c r="DN511" s="541"/>
      <c r="DO511" s="541"/>
      <c r="DP511" s="541"/>
      <c r="DQ511" s="541"/>
      <c r="DR511" s="541"/>
      <c r="DS511" s="541"/>
      <c r="DT511" s="541"/>
      <c r="DU511" s="541"/>
      <c r="DV511" s="541"/>
      <c r="DW511" s="541"/>
      <c r="DX511" s="541"/>
      <c r="DY511" s="541"/>
      <c r="DZ511" s="541"/>
      <c r="EA511" s="541"/>
      <c r="EB511" s="541"/>
      <c r="EC511" s="541"/>
      <c r="ED511" s="541"/>
      <c r="EE511" s="541"/>
      <c r="EF511" s="541"/>
      <c r="EG511" s="541"/>
      <c r="EH511" s="541"/>
      <c r="EI511" s="541"/>
      <c r="EJ511" s="541"/>
      <c r="EK511" s="541"/>
      <c r="EL511" s="541"/>
      <c r="EM511" s="541"/>
      <c r="EN511" s="541"/>
      <c r="EO511" s="541"/>
      <c r="EP511" s="541"/>
      <c r="EQ511" s="541"/>
      <c r="ER511" s="541"/>
      <c r="ES511" s="541"/>
      <c r="ET511" s="541"/>
      <c r="EU511" s="541"/>
      <c r="EV511" s="541"/>
      <c r="EW511" s="541"/>
      <c r="EX511" s="541"/>
      <c r="EY511" s="541"/>
      <c r="EZ511" s="541"/>
      <c r="FA511" s="541"/>
      <c r="FB511" s="541"/>
      <c r="FC511" s="541"/>
      <c r="FD511" s="541"/>
      <c r="FE511" s="541"/>
      <c r="FF511" s="541"/>
      <c r="FG511" s="541"/>
      <c r="FH511" s="541"/>
      <c r="FI511" s="541"/>
      <c r="FJ511" s="541"/>
      <c r="FK511" s="541"/>
      <c r="FL511" s="541"/>
      <c r="FM511" s="541"/>
      <c r="FN511" s="541"/>
      <c r="FO511" s="541"/>
      <c r="FP511" s="541"/>
      <c r="FQ511" s="541"/>
      <c r="FR511" s="541"/>
      <c r="FS511" s="541"/>
      <c r="FT511" s="541"/>
      <c r="FU511" s="541"/>
      <c r="FV511" s="541"/>
      <c r="FW511" s="541"/>
      <c r="FX511" s="541"/>
      <c r="FY511" s="541"/>
      <c r="FZ511" s="541"/>
      <c r="GA511" s="541"/>
      <c r="GB511" s="541"/>
      <c r="GC511" s="541"/>
      <c r="GD511" s="541"/>
      <c r="GE511" s="541"/>
      <c r="GF511" s="541"/>
      <c r="GG511" s="541"/>
      <c r="GH511" s="541"/>
      <c r="GI511" s="541"/>
      <c r="GJ511" s="541"/>
      <c r="GK511" s="541"/>
      <c r="GL511" s="541"/>
      <c r="GM511" s="541"/>
      <c r="GN511" s="541"/>
      <c r="GO511" s="541"/>
      <c r="GP511" s="541"/>
      <c r="GQ511" s="541"/>
      <c r="GR511" s="541"/>
      <c r="GS511" s="541"/>
      <c r="GT511" s="541"/>
      <c r="GU511" s="541"/>
      <c r="GV511" s="541"/>
      <c r="GW511" s="541"/>
      <c r="GX511" s="541"/>
      <c r="GY511" s="541"/>
      <c r="GZ511" s="541"/>
      <c r="HA511" s="541"/>
      <c r="HB511" s="541"/>
      <c r="HC511" s="541"/>
      <c r="HD511" s="541"/>
      <c r="HE511" s="541"/>
      <c r="HF511" s="541"/>
      <c r="HG511" s="541"/>
      <c r="HH511" s="541"/>
      <c r="HI511" s="541"/>
      <c r="HJ511" s="541"/>
      <c r="HK511" s="541"/>
      <c r="HL511" s="541"/>
      <c r="HM511" s="541"/>
      <c r="HN511" s="541"/>
      <c r="HO511" s="541"/>
      <c r="HP511" s="541"/>
      <c r="HQ511" s="541"/>
      <c r="HR511" s="541"/>
      <c r="HS511" s="541"/>
      <c r="HT511" s="541"/>
      <c r="HU511" s="541"/>
      <c r="HV511" s="541"/>
      <c r="HW511" s="541"/>
      <c r="HX511" s="541"/>
      <c r="HY511" s="541"/>
      <c r="HZ511" s="541"/>
      <c r="IA511" s="541"/>
      <c r="IB511" s="541"/>
      <c r="IC511" s="541"/>
      <c r="ID511" s="541"/>
      <c r="IE511" s="541"/>
      <c r="IF511" s="541"/>
      <c r="IG511" s="541"/>
      <c r="IH511" s="541"/>
      <c r="II511" s="541"/>
      <c r="IJ511" s="541"/>
      <c r="IK511" s="541"/>
      <c r="IL511" s="541"/>
      <c r="IM511" s="541"/>
      <c r="IN511" s="541"/>
      <c r="IO511" s="541"/>
      <c r="IP511" s="541"/>
      <c r="IQ511" s="541"/>
      <c r="IR511" s="541"/>
      <c r="IS511" s="541"/>
      <c r="IT511" s="541"/>
    </row>
    <row r="512" spans="1:254" s="548" customFormat="1" ht="15" customHeight="1" x14ac:dyDescent="0.3">
      <c r="A512" s="541"/>
      <c r="B512" s="541"/>
      <c r="C512" s="542"/>
      <c r="D512" s="541"/>
      <c r="E512" s="541"/>
      <c r="F512" s="543"/>
      <c r="G512" s="541"/>
      <c r="H512" s="541"/>
      <c r="I512" s="541"/>
      <c r="J512" s="541"/>
      <c r="K512" s="541"/>
      <c r="L512" s="541"/>
      <c r="M512" s="541"/>
      <c r="N512" s="541"/>
      <c r="O512" s="541"/>
      <c r="P512" s="541"/>
      <c r="Q512" s="541"/>
      <c r="R512" s="541"/>
      <c r="S512" s="870"/>
      <c r="T512" s="328"/>
      <c r="U512" s="330"/>
      <c r="V512" s="330"/>
      <c r="W512" s="330"/>
      <c r="X512" s="330"/>
      <c r="Y512" s="330"/>
      <c r="Z512" s="330"/>
      <c r="AA512" s="330"/>
      <c r="AB512" s="330"/>
      <c r="AC512" s="330"/>
      <c r="AD512" s="330"/>
      <c r="AE512" s="330"/>
      <c r="AF512" s="330"/>
      <c r="AG512" s="330"/>
      <c r="AH512" s="545"/>
      <c r="AI512" s="545"/>
      <c r="AJ512" s="545"/>
      <c r="AK512" s="545"/>
      <c r="AL512" s="546"/>
      <c r="AM512" s="546"/>
      <c r="AN512" s="546"/>
      <c r="AO512" s="546"/>
      <c r="AP512" s="546"/>
      <c r="AQ512" s="546"/>
      <c r="AR512" s="546"/>
      <c r="AS512" s="546"/>
      <c r="AT512" s="546"/>
      <c r="AU512" s="546"/>
      <c r="AV512" s="547"/>
      <c r="AW512" s="547"/>
      <c r="AX512" s="547"/>
      <c r="AY512" s="547"/>
      <c r="AZ512" s="547"/>
      <c r="BA512" s="547"/>
      <c r="BB512" s="547"/>
      <c r="BC512" s="547"/>
      <c r="BD512" s="547"/>
      <c r="BE512" s="547"/>
      <c r="BF512" s="547"/>
      <c r="BG512" s="541"/>
      <c r="BH512" s="541"/>
      <c r="BI512" s="541"/>
      <c r="BJ512" s="541"/>
      <c r="BK512" s="541"/>
      <c r="BL512" s="541"/>
      <c r="BM512" s="541"/>
      <c r="BN512" s="541"/>
      <c r="BO512" s="541"/>
      <c r="BP512" s="541"/>
      <c r="BQ512" s="541"/>
      <c r="BR512" s="541"/>
      <c r="BS512" s="541"/>
      <c r="BT512" s="541"/>
      <c r="BU512" s="541"/>
      <c r="BV512" s="541"/>
      <c r="BW512" s="541"/>
      <c r="BX512" s="541"/>
      <c r="BY512" s="541"/>
      <c r="BZ512" s="541"/>
      <c r="CA512" s="541"/>
      <c r="CB512" s="541"/>
      <c r="CC512" s="541"/>
      <c r="CD512" s="541"/>
      <c r="CE512" s="541"/>
      <c r="CF512" s="541"/>
      <c r="CG512" s="541"/>
      <c r="CH512" s="541"/>
      <c r="CI512" s="541"/>
      <c r="CJ512" s="541"/>
      <c r="CK512" s="541"/>
      <c r="CL512" s="541"/>
      <c r="CM512" s="541"/>
      <c r="CN512" s="541"/>
      <c r="CO512" s="541"/>
      <c r="CP512" s="541"/>
      <c r="CQ512" s="541"/>
      <c r="CR512" s="541"/>
      <c r="CS512" s="541"/>
      <c r="CT512" s="541"/>
      <c r="CU512" s="541"/>
      <c r="CV512" s="541"/>
      <c r="CW512" s="541"/>
      <c r="CX512" s="541"/>
      <c r="CY512" s="541"/>
      <c r="CZ512" s="541"/>
      <c r="DA512" s="541"/>
      <c r="DB512" s="541"/>
      <c r="DC512" s="541"/>
      <c r="DD512" s="541"/>
      <c r="DE512" s="541"/>
      <c r="DF512" s="541"/>
      <c r="DG512" s="541"/>
      <c r="DH512" s="541"/>
      <c r="DI512" s="541"/>
      <c r="DJ512" s="541"/>
      <c r="DK512" s="541"/>
      <c r="DL512" s="541"/>
      <c r="DM512" s="541"/>
      <c r="DN512" s="541"/>
      <c r="DO512" s="541"/>
      <c r="DP512" s="541"/>
      <c r="DQ512" s="541"/>
      <c r="DR512" s="541"/>
      <c r="DS512" s="541"/>
      <c r="DT512" s="541"/>
      <c r="DU512" s="541"/>
      <c r="DV512" s="541"/>
      <c r="DW512" s="541"/>
      <c r="DX512" s="541"/>
      <c r="DY512" s="541"/>
      <c r="DZ512" s="541"/>
      <c r="EA512" s="541"/>
      <c r="EB512" s="541"/>
      <c r="EC512" s="541"/>
      <c r="ED512" s="541"/>
      <c r="EE512" s="541"/>
      <c r="EF512" s="541"/>
      <c r="EG512" s="541"/>
      <c r="EH512" s="541"/>
      <c r="EI512" s="541"/>
      <c r="EJ512" s="541"/>
      <c r="EK512" s="541"/>
      <c r="EL512" s="541"/>
      <c r="EM512" s="541"/>
      <c r="EN512" s="541"/>
      <c r="EO512" s="541"/>
      <c r="EP512" s="541"/>
      <c r="EQ512" s="541"/>
      <c r="ER512" s="541"/>
      <c r="ES512" s="541"/>
      <c r="ET512" s="541"/>
      <c r="EU512" s="541"/>
      <c r="EV512" s="541"/>
      <c r="EW512" s="541"/>
      <c r="EX512" s="541"/>
      <c r="EY512" s="541"/>
      <c r="EZ512" s="541"/>
      <c r="FA512" s="541"/>
      <c r="FB512" s="541"/>
      <c r="FC512" s="541"/>
      <c r="FD512" s="541"/>
      <c r="FE512" s="541"/>
      <c r="FF512" s="541"/>
      <c r="FG512" s="541"/>
      <c r="FH512" s="541"/>
      <c r="FI512" s="541"/>
      <c r="FJ512" s="541"/>
      <c r="FK512" s="541"/>
      <c r="FL512" s="541"/>
      <c r="FM512" s="541"/>
      <c r="FN512" s="541"/>
      <c r="FO512" s="541"/>
      <c r="FP512" s="541"/>
      <c r="FQ512" s="541"/>
      <c r="FR512" s="541"/>
      <c r="FS512" s="541"/>
      <c r="FT512" s="541"/>
      <c r="FU512" s="541"/>
      <c r="FV512" s="541"/>
      <c r="FW512" s="541"/>
      <c r="FX512" s="541"/>
      <c r="FY512" s="541"/>
      <c r="FZ512" s="541"/>
      <c r="GA512" s="541"/>
      <c r="GB512" s="541"/>
      <c r="GC512" s="541"/>
      <c r="GD512" s="541"/>
      <c r="GE512" s="541"/>
      <c r="GF512" s="541"/>
      <c r="GG512" s="541"/>
      <c r="GH512" s="541"/>
      <c r="GI512" s="541"/>
      <c r="GJ512" s="541"/>
      <c r="GK512" s="541"/>
      <c r="GL512" s="541"/>
      <c r="GM512" s="541"/>
      <c r="GN512" s="541"/>
      <c r="GO512" s="541"/>
      <c r="GP512" s="541"/>
      <c r="GQ512" s="541"/>
      <c r="GR512" s="541"/>
      <c r="GS512" s="541"/>
      <c r="GT512" s="541"/>
      <c r="GU512" s="541"/>
      <c r="GV512" s="541"/>
      <c r="GW512" s="541"/>
      <c r="GX512" s="541"/>
      <c r="GY512" s="541"/>
      <c r="GZ512" s="541"/>
      <c r="HA512" s="541"/>
      <c r="HB512" s="541"/>
      <c r="HC512" s="541"/>
      <c r="HD512" s="541"/>
      <c r="HE512" s="541"/>
      <c r="HF512" s="541"/>
      <c r="HG512" s="541"/>
      <c r="HH512" s="541"/>
      <c r="HI512" s="541"/>
      <c r="HJ512" s="541"/>
      <c r="HK512" s="541"/>
      <c r="HL512" s="541"/>
      <c r="HM512" s="541"/>
      <c r="HN512" s="541"/>
      <c r="HO512" s="541"/>
      <c r="HP512" s="541"/>
      <c r="HQ512" s="541"/>
      <c r="HR512" s="541"/>
      <c r="HS512" s="541"/>
      <c r="HT512" s="541"/>
      <c r="HU512" s="541"/>
      <c r="HV512" s="541"/>
      <c r="HW512" s="541"/>
      <c r="HX512" s="541"/>
      <c r="HY512" s="541"/>
      <c r="HZ512" s="541"/>
      <c r="IA512" s="541"/>
      <c r="IB512" s="541"/>
      <c r="IC512" s="541"/>
      <c r="ID512" s="541"/>
      <c r="IE512" s="541"/>
      <c r="IF512" s="541"/>
      <c r="IG512" s="541"/>
      <c r="IH512" s="541"/>
      <c r="II512" s="541"/>
      <c r="IJ512" s="541"/>
      <c r="IK512" s="541"/>
      <c r="IL512" s="541"/>
      <c r="IM512" s="541"/>
      <c r="IN512" s="541"/>
      <c r="IO512" s="541"/>
      <c r="IP512" s="541"/>
      <c r="IQ512" s="541"/>
      <c r="IR512" s="541"/>
      <c r="IS512" s="541"/>
      <c r="IT512" s="541"/>
    </row>
    <row r="513" spans="1:254" s="548" customFormat="1" ht="15" customHeight="1" x14ac:dyDescent="0.3">
      <c r="A513" s="541"/>
      <c r="B513" s="541"/>
      <c r="C513" s="542"/>
      <c r="D513" s="541"/>
      <c r="E513" s="541"/>
      <c r="F513" s="543"/>
      <c r="G513" s="541"/>
      <c r="H513" s="541"/>
      <c r="I513" s="541"/>
      <c r="J513" s="541"/>
      <c r="K513" s="541"/>
      <c r="L513" s="541"/>
      <c r="M513" s="541"/>
      <c r="N513" s="541"/>
      <c r="O513" s="541"/>
      <c r="P513" s="541"/>
      <c r="Q513" s="541"/>
      <c r="R513" s="541"/>
      <c r="S513" s="870"/>
      <c r="T513" s="328"/>
      <c r="U513" s="330"/>
      <c r="V513" s="330"/>
      <c r="W513" s="330"/>
      <c r="X513" s="330"/>
      <c r="Y513" s="330"/>
      <c r="Z513" s="330"/>
      <c r="AA513" s="330"/>
      <c r="AB513" s="330"/>
      <c r="AC513" s="330"/>
      <c r="AD513" s="330"/>
      <c r="AE513" s="330"/>
      <c r="AF513" s="330"/>
      <c r="AG513" s="330"/>
      <c r="AH513" s="545"/>
      <c r="AI513" s="545"/>
      <c r="AJ513" s="545"/>
      <c r="AK513" s="545"/>
      <c r="AL513" s="546"/>
      <c r="AM513" s="546"/>
      <c r="AN513" s="546"/>
      <c r="AO513" s="546"/>
      <c r="AP513" s="546"/>
      <c r="AQ513" s="546"/>
      <c r="AR513" s="546"/>
      <c r="AS513" s="546"/>
      <c r="AT513" s="546"/>
      <c r="AU513" s="546"/>
      <c r="AV513" s="547"/>
      <c r="AW513" s="547"/>
      <c r="AX513" s="547"/>
      <c r="AY513" s="547"/>
      <c r="AZ513" s="547"/>
      <c r="BA513" s="547"/>
      <c r="BB513" s="547"/>
      <c r="BC513" s="547"/>
      <c r="BD513" s="547"/>
      <c r="BE513" s="547"/>
      <c r="BF513" s="547"/>
      <c r="BG513" s="541"/>
      <c r="BH513" s="541"/>
      <c r="BI513" s="541"/>
      <c r="BJ513" s="541"/>
      <c r="BK513" s="541"/>
      <c r="BL513" s="541"/>
      <c r="BM513" s="541"/>
      <c r="BN513" s="541"/>
      <c r="BO513" s="541"/>
      <c r="BP513" s="541"/>
      <c r="BQ513" s="541"/>
      <c r="BR513" s="541"/>
      <c r="BS513" s="541"/>
      <c r="BT513" s="541"/>
      <c r="BU513" s="541"/>
      <c r="BV513" s="541"/>
      <c r="BW513" s="541"/>
      <c r="BX513" s="541"/>
      <c r="BY513" s="541"/>
      <c r="BZ513" s="541"/>
      <c r="CA513" s="541"/>
      <c r="CB513" s="541"/>
      <c r="CC513" s="541"/>
      <c r="CD513" s="541"/>
      <c r="CE513" s="541"/>
      <c r="CF513" s="541"/>
      <c r="CG513" s="541"/>
      <c r="CH513" s="541"/>
      <c r="CI513" s="541"/>
      <c r="CJ513" s="541"/>
      <c r="CK513" s="541"/>
      <c r="CL513" s="541"/>
      <c r="CM513" s="541"/>
      <c r="CN513" s="541"/>
      <c r="CO513" s="541"/>
      <c r="CP513" s="541"/>
      <c r="CQ513" s="541"/>
      <c r="CR513" s="541"/>
      <c r="CS513" s="541"/>
      <c r="CT513" s="541"/>
      <c r="CU513" s="541"/>
      <c r="CV513" s="541"/>
      <c r="CW513" s="541"/>
      <c r="CX513" s="541"/>
      <c r="CY513" s="541"/>
      <c r="CZ513" s="541"/>
      <c r="DA513" s="541"/>
      <c r="DB513" s="541"/>
      <c r="DC513" s="541"/>
      <c r="DD513" s="541"/>
      <c r="DE513" s="541"/>
      <c r="DF513" s="541"/>
      <c r="DG513" s="541"/>
      <c r="DH513" s="541"/>
      <c r="DI513" s="541"/>
      <c r="DJ513" s="541"/>
      <c r="DK513" s="541"/>
      <c r="DL513" s="541"/>
      <c r="DM513" s="541"/>
      <c r="DN513" s="541"/>
      <c r="DO513" s="541"/>
      <c r="DP513" s="541"/>
      <c r="DQ513" s="541"/>
      <c r="DR513" s="541"/>
      <c r="DS513" s="541"/>
      <c r="DT513" s="541"/>
      <c r="DU513" s="541"/>
      <c r="DV513" s="541"/>
      <c r="DW513" s="541"/>
      <c r="DX513" s="541"/>
      <c r="DY513" s="541"/>
      <c r="DZ513" s="541"/>
      <c r="EA513" s="541"/>
      <c r="EB513" s="541"/>
      <c r="EC513" s="541"/>
      <c r="ED513" s="541"/>
      <c r="EE513" s="541"/>
      <c r="EF513" s="541"/>
      <c r="EG513" s="541"/>
      <c r="EH513" s="541"/>
      <c r="EI513" s="541"/>
      <c r="EJ513" s="541"/>
      <c r="EK513" s="541"/>
      <c r="EL513" s="541"/>
      <c r="EM513" s="541"/>
      <c r="EN513" s="541"/>
      <c r="EO513" s="541"/>
      <c r="EP513" s="541"/>
      <c r="EQ513" s="541"/>
      <c r="ER513" s="541"/>
      <c r="ES513" s="541"/>
      <c r="ET513" s="541"/>
      <c r="EU513" s="541"/>
      <c r="EV513" s="541"/>
      <c r="EW513" s="541"/>
      <c r="EX513" s="541"/>
      <c r="EY513" s="541"/>
      <c r="EZ513" s="541"/>
      <c r="FA513" s="541"/>
      <c r="FB513" s="541"/>
      <c r="FC513" s="541"/>
      <c r="FD513" s="541"/>
      <c r="FE513" s="541"/>
      <c r="FF513" s="541"/>
      <c r="FG513" s="541"/>
      <c r="FH513" s="541"/>
      <c r="FI513" s="541"/>
      <c r="FJ513" s="541"/>
      <c r="FK513" s="541"/>
      <c r="FL513" s="541"/>
      <c r="FM513" s="541"/>
      <c r="FN513" s="541"/>
      <c r="FO513" s="541"/>
      <c r="FP513" s="541"/>
      <c r="FQ513" s="541"/>
      <c r="FR513" s="541"/>
      <c r="FS513" s="541"/>
      <c r="FT513" s="541"/>
      <c r="FU513" s="541"/>
      <c r="FV513" s="541"/>
      <c r="FW513" s="541"/>
      <c r="FX513" s="541"/>
      <c r="FY513" s="541"/>
      <c r="FZ513" s="541"/>
      <c r="GA513" s="541"/>
      <c r="GB513" s="541"/>
      <c r="GC513" s="541"/>
      <c r="GD513" s="541"/>
      <c r="GE513" s="541"/>
      <c r="GF513" s="541"/>
      <c r="GG513" s="541"/>
      <c r="GH513" s="541"/>
      <c r="GI513" s="541"/>
      <c r="GJ513" s="541"/>
      <c r="GK513" s="541"/>
      <c r="GL513" s="541"/>
      <c r="GM513" s="541"/>
      <c r="GN513" s="541"/>
      <c r="GO513" s="541"/>
      <c r="GP513" s="541"/>
      <c r="GQ513" s="541"/>
      <c r="GR513" s="541"/>
      <c r="GS513" s="541"/>
      <c r="GT513" s="541"/>
      <c r="GU513" s="541"/>
      <c r="GV513" s="541"/>
      <c r="GW513" s="541"/>
      <c r="GX513" s="541"/>
      <c r="GY513" s="541"/>
      <c r="GZ513" s="541"/>
      <c r="HA513" s="541"/>
      <c r="HB513" s="541"/>
      <c r="HC513" s="541"/>
      <c r="HD513" s="541"/>
      <c r="HE513" s="541"/>
      <c r="HF513" s="541"/>
      <c r="HG513" s="541"/>
      <c r="HH513" s="541"/>
      <c r="HI513" s="541"/>
      <c r="HJ513" s="541"/>
      <c r="HK513" s="541"/>
      <c r="HL513" s="541"/>
      <c r="HM513" s="541"/>
      <c r="HN513" s="541"/>
      <c r="HO513" s="541"/>
      <c r="HP513" s="541"/>
      <c r="HQ513" s="541"/>
      <c r="HR513" s="541"/>
      <c r="HS513" s="541"/>
      <c r="HT513" s="541"/>
      <c r="HU513" s="541"/>
      <c r="HV513" s="541"/>
      <c r="HW513" s="541"/>
      <c r="HX513" s="541"/>
      <c r="HY513" s="541"/>
      <c r="HZ513" s="541"/>
      <c r="IA513" s="541"/>
      <c r="IB513" s="541"/>
      <c r="IC513" s="541"/>
      <c r="ID513" s="541"/>
      <c r="IE513" s="541"/>
      <c r="IF513" s="541"/>
      <c r="IG513" s="541"/>
      <c r="IH513" s="541"/>
      <c r="II513" s="541"/>
      <c r="IJ513" s="541"/>
      <c r="IK513" s="541"/>
      <c r="IL513" s="541"/>
      <c r="IM513" s="541"/>
      <c r="IN513" s="541"/>
      <c r="IO513" s="541"/>
      <c r="IP513" s="541"/>
      <c r="IQ513" s="541"/>
      <c r="IR513" s="541"/>
      <c r="IS513" s="541"/>
      <c r="IT513" s="541"/>
    </row>
    <row r="514" spans="1:254" ht="15" customHeight="1" x14ac:dyDescent="0.3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254" ht="15" customHeight="1" x14ac:dyDescent="0.3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254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254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254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254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254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254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254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254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254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254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254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254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254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A733" s="541"/>
      <c r="B733" s="541"/>
      <c r="C733" s="542"/>
      <c r="D733" s="541"/>
      <c r="E733" s="541"/>
      <c r="F733" s="549"/>
      <c r="G733" s="541"/>
      <c r="I733" s="541"/>
      <c r="K733" s="541"/>
      <c r="L733" s="541"/>
      <c r="Q733" s="541"/>
      <c r="R733" s="541"/>
    </row>
    <row r="734" spans="1:18" ht="15" customHeight="1" x14ac:dyDescent="0.3">
      <c r="A734" s="541"/>
      <c r="B734" s="541"/>
      <c r="C734" s="542"/>
      <c r="D734" s="541"/>
      <c r="E734" s="541"/>
      <c r="F734" s="549"/>
      <c r="G734" s="541"/>
      <c r="I734" s="541"/>
      <c r="K734" s="541"/>
      <c r="L734" s="541"/>
      <c r="Q734" s="541"/>
      <c r="R734" s="541"/>
    </row>
    <row r="735" spans="1:18" ht="15" customHeight="1" x14ac:dyDescent="0.3">
      <c r="A735" s="541"/>
      <c r="B735" s="541"/>
      <c r="C735" s="542"/>
      <c r="D735" s="541"/>
      <c r="E735" s="541"/>
      <c r="F735" s="549"/>
      <c r="G735" s="541"/>
      <c r="I735" s="541"/>
      <c r="K735" s="541"/>
      <c r="L735" s="541"/>
      <c r="Q735" s="541"/>
      <c r="R735" s="541"/>
    </row>
    <row r="736" spans="1:18" ht="15" customHeight="1" x14ac:dyDescent="0.3">
      <c r="A736" s="541"/>
      <c r="B736" s="541"/>
      <c r="C736" s="542"/>
      <c r="D736" s="541"/>
      <c r="E736" s="541"/>
      <c r="F736" s="549"/>
      <c r="G736" s="541"/>
      <c r="I736" s="541"/>
      <c r="K736" s="541"/>
      <c r="L736" s="541"/>
      <c r="Q736" s="541"/>
      <c r="R736" s="541"/>
    </row>
    <row r="737" spans="1:18" ht="15" customHeight="1" x14ac:dyDescent="0.3">
      <c r="A737" s="541"/>
      <c r="B737" s="541"/>
      <c r="C737" s="542"/>
      <c r="D737" s="541"/>
      <c r="E737" s="541"/>
      <c r="F737" s="549"/>
      <c r="G737" s="541"/>
      <c r="I737" s="541"/>
      <c r="K737" s="541"/>
      <c r="L737" s="541"/>
      <c r="Q737" s="541"/>
      <c r="R737" s="541"/>
    </row>
    <row r="738" spans="1:18" ht="15" customHeight="1" x14ac:dyDescent="0.3">
      <c r="A738" s="541"/>
      <c r="B738" s="541"/>
      <c r="C738" s="542"/>
      <c r="D738" s="541"/>
      <c r="E738" s="541"/>
      <c r="F738" s="549"/>
      <c r="G738" s="541"/>
      <c r="I738" s="541"/>
      <c r="K738" s="541"/>
      <c r="L738" s="541"/>
      <c r="Q738" s="541"/>
      <c r="R738" s="541"/>
    </row>
    <row r="739" spans="1:18" ht="15" customHeight="1" x14ac:dyDescent="0.3">
      <c r="A739" s="541"/>
      <c r="B739" s="541"/>
      <c r="C739" s="542"/>
      <c r="D739" s="541"/>
      <c r="E739" s="541"/>
      <c r="F739" s="549"/>
      <c r="G739" s="541"/>
      <c r="I739" s="541"/>
      <c r="K739" s="541"/>
      <c r="L739" s="541"/>
      <c r="Q739" s="541"/>
      <c r="R739" s="541"/>
    </row>
    <row r="740" spans="1:18" ht="15" customHeight="1" x14ac:dyDescent="0.3">
      <c r="A740" s="541"/>
      <c r="B740" s="541"/>
      <c r="C740" s="542"/>
      <c r="D740" s="541"/>
      <c r="E740" s="541"/>
      <c r="F740" s="549"/>
      <c r="G740" s="541"/>
      <c r="I740" s="541"/>
      <c r="K740" s="541"/>
      <c r="L740" s="541"/>
      <c r="Q740" s="541"/>
      <c r="R740" s="541"/>
    </row>
    <row r="741" spans="1:18" ht="15" customHeight="1" x14ac:dyDescent="0.3">
      <c r="A741" s="541"/>
      <c r="B741" s="541"/>
      <c r="C741" s="542"/>
      <c r="D741" s="541"/>
      <c r="E741" s="541"/>
      <c r="F741" s="549"/>
      <c r="G741" s="541"/>
      <c r="I741" s="541"/>
      <c r="K741" s="541"/>
      <c r="L741" s="541"/>
      <c r="Q741" s="541"/>
      <c r="R741" s="541"/>
    </row>
    <row r="742" spans="1:18" ht="15" customHeight="1" x14ac:dyDescent="0.3">
      <c r="A742" s="541"/>
      <c r="B742" s="541"/>
      <c r="C742" s="542"/>
      <c r="D742" s="541"/>
      <c r="E742" s="541"/>
      <c r="F742" s="549"/>
      <c r="G742" s="541"/>
      <c r="I742" s="541"/>
      <c r="K742" s="541"/>
      <c r="L742" s="541"/>
      <c r="Q742" s="541"/>
      <c r="R742" s="541"/>
    </row>
    <row r="743" spans="1:18" ht="15" customHeight="1" x14ac:dyDescent="0.3">
      <c r="A743" s="541"/>
      <c r="B743" s="541"/>
      <c r="C743" s="542"/>
      <c r="D743" s="541"/>
      <c r="E743" s="541"/>
      <c r="F743" s="549"/>
      <c r="G743" s="541"/>
      <c r="I743" s="541"/>
      <c r="K743" s="541"/>
      <c r="L743" s="541"/>
      <c r="Q743" s="541"/>
      <c r="R743" s="541"/>
    </row>
    <row r="744" spans="1:18" ht="15" customHeight="1" x14ac:dyDescent="0.3">
      <c r="A744" s="541"/>
      <c r="B744" s="541"/>
      <c r="C744" s="542"/>
      <c r="D744" s="541"/>
      <c r="E744" s="541"/>
      <c r="F744" s="549"/>
      <c r="G744" s="541"/>
      <c r="I744" s="541"/>
      <c r="K744" s="541"/>
      <c r="L744" s="541"/>
      <c r="Q744" s="541"/>
      <c r="R744" s="541"/>
    </row>
    <row r="745" spans="1:18" ht="15" customHeight="1" x14ac:dyDescent="0.3">
      <c r="A745" s="541"/>
      <c r="B745" s="541"/>
      <c r="C745" s="542"/>
      <c r="D745" s="541"/>
      <c r="E745" s="541"/>
      <c r="F745" s="549"/>
      <c r="G745" s="541"/>
      <c r="I745" s="541"/>
      <c r="K745" s="541"/>
      <c r="L745" s="541"/>
      <c r="Q745" s="541"/>
      <c r="R745" s="541"/>
    </row>
    <row r="746" spans="1:18" ht="15" customHeight="1" x14ac:dyDescent="0.3">
      <c r="A746" s="541"/>
      <c r="B746" s="541"/>
      <c r="C746" s="542"/>
      <c r="D746" s="541"/>
      <c r="E746" s="541"/>
      <c r="F746" s="549"/>
      <c r="G746" s="541"/>
      <c r="I746" s="541"/>
      <c r="K746" s="541"/>
      <c r="L746" s="541"/>
      <c r="Q746" s="541"/>
      <c r="R746" s="541"/>
    </row>
    <row r="747" spans="1:18" ht="15" customHeight="1" x14ac:dyDescent="0.3">
      <c r="A747" s="541"/>
      <c r="B747" s="541"/>
      <c r="C747" s="542"/>
      <c r="D747" s="541"/>
      <c r="E747" s="541"/>
      <c r="F747" s="549"/>
      <c r="G747" s="541"/>
      <c r="I747" s="541"/>
      <c r="K747" s="541"/>
      <c r="L747" s="541"/>
      <c r="Q747" s="541"/>
      <c r="R747" s="541"/>
    </row>
    <row r="748" spans="1:18" ht="15" customHeight="1" x14ac:dyDescent="0.3">
      <c r="A748" s="541"/>
      <c r="B748" s="541"/>
      <c r="C748" s="542"/>
      <c r="D748" s="541"/>
      <c r="E748" s="541"/>
      <c r="F748" s="549"/>
      <c r="G748" s="541"/>
      <c r="I748" s="541"/>
      <c r="K748" s="541"/>
      <c r="L748" s="541"/>
      <c r="Q748" s="541"/>
      <c r="R748" s="541"/>
    </row>
    <row r="749" spans="1:18" ht="15" customHeight="1" x14ac:dyDescent="0.3">
      <c r="A749" s="541"/>
      <c r="B749" s="541"/>
      <c r="C749" s="542"/>
      <c r="D749" s="541"/>
      <c r="E749" s="541"/>
      <c r="F749" s="549"/>
      <c r="G749" s="541"/>
      <c r="I749" s="541"/>
      <c r="K749" s="541"/>
      <c r="L749" s="541"/>
      <c r="Q749" s="541"/>
      <c r="R749" s="541"/>
    </row>
    <row r="750" spans="1:18" ht="15" customHeight="1" x14ac:dyDescent="0.3">
      <c r="A750" s="541"/>
      <c r="B750" s="541"/>
      <c r="C750" s="542"/>
      <c r="D750" s="541"/>
      <c r="E750" s="541"/>
      <c r="F750" s="549"/>
      <c r="G750" s="541"/>
      <c r="I750" s="541"/>
      <c r="K750" s="541"/>
      <c r="L750" s="541"/>
      <c r="Q750" s="541"/>
      <c r="R750" s="541"/>
    </row>
    <row r="751" spans="1:18" ht="15" customHeight="1" x14ac:dyDescent="0.3">
      <c r="A751" s="541"/>
      <c r="B751" s="541"/>
      <c r="C751" s="542"/>
      <c r="D751" s="541"/>
      <c r="E751" s="541"/>
      <c r="F751" s="549"/>
      <c r="G751" s="541"/>
      <c r="I751" s="541"/>
      <c r="K751" s="541"/>
      <c r="L751" s="541"/>
      <c r="Q751" s="541"/>
      <c r="R751" s="541"/>
    </row>
    <row r="752" spans="1:18" ht="15" customHeight="1" x14ac:dyDescent="0.3">
      <c r="A752" s="541"/>
      <c r="B752" s="541"/>
      <c r="C752" s="542"/>
      <c r="D752" s="541"/>
      <c r="E752" s="541"/>
      <c r="F752" s="549"/>
      <c r="G752" s="541"/>
      <c r="I752" s="541"/>
      <c r="K752" s="541"/>
      <c r="L752" s="541"/>
      <c r="Q752" s="541"/>
      <c r="R752" s="541"/>
    </row>
    <row r="753" spans="1:18" ht="15" customHeight="1" x14ac:dyDescent="0.3">
      <c r="A753" s="541"/>
      <c r="B753" s="541"/>
      <c r="C753" s="542"/>
      <c r="D753" s="541"/>
      <c r="E753" s="541"/>
      <c r="F753" s="549"/>
      <c r="G753" s="541"/>
      <c r="I753" s="541"/>
      <c r="K753" s="541"/>
      <c r="L753" s="541"/>
      <c r="Q753" s="541"/>
      <c r="R753" s="541"/>
    </row>
    <row r="754" spans="1:18" ht="15" customHeight="1" x14ac:dyDescent="0.3">
      <c r="A754" s="541"/>
      <c r="B754" s="541"/>
      <c r="C754" s="542"/>
      <c r="D754" s="541"/>
      <c r="E754" s="541"/>
      <c r="F754" s="549"/>
      <c r="G754" s="541"/>
      <c r="I754" s="541"/>
      <c r="K754" s="541"/>
      <c r="L754" s="541"/>
      <c r="Q754" s="541"/>
      <c r="R754" s="541"/>
    </row>
    <row r="755" spans="1:18" ht="15" customHeight="1" x14ac:dyDescent="0.3">
      <c r="A755" s="541"/>
      <c r="B755" s="541"/>
      <c r="C755" s="542"/>
      <c r="D755" s="541"/>
      <c r="E755" s="541"/>
      <c r="F755" s="549"/>
      <c r="G755" s="541"/>
      <c r="I755" s="541"/>
      <c r="K755" s="541"/>
      <c r="L755" s="541"/>
      <c r="Q755" s="541"/>
      <c r="R755" s="541"/>
    </row>
    <row r="756" spans="1:18" ht="15" customHeight="1" x14ac:dyDescent="0.3">
      <c r="A756" s="541"/>
      <c r="B756" s="541"/>
      <c r="C756" s="542"/>
      <c r="D756" s="541"/>
      <c r="E756" s="541"/>
      <c r="F756" s="549"/>
      <c r="G756" s="541"/>
      <c r="I756" s="541"/>
      <c r="K756" s="541"/>
      <c r="L756" s="541"/>
      <c r="Q756" s="541"/>
      <c r="R756" s="541"/>
    </row>
    <row r="757" spans="1:18" ht="15" customHeight="1" x14ac:dyDescent="0.3">
      <c r="A757" s="541"/>
      <c r="B757" s="541"/>
      <c r="C757" s="542"/>
      <c r="D757" s="541"/>
      <c r="E757" s="541"/>
      <c r="F757" s="549"/>
      <c r="G757" s="541"/>
      <c r="I757" s="541"/>
      <c r="K757" s="541"/>
      <c r="L757" s="541"/>
      <c r="Q757" s="541"/>
      <c r="R757" s="541"/>
    </row>
    <row r="758" spans="1:18" ht="15" customHeight="1" x14ac:dyDescent="0.3">
      <c r="A758" s="541"/>
      <c r="B758" s="541"/>
      <c r="C758" s="542"/>
      <c r="D758" s="541"/>
      <c r="E758" s="541"/>
      <c r="F758" s="549"/>
      <c r="G758" s="541"/>
      <c r="I758" s="541"/>
      <c r="K758" s="541"/>
      <c r="L758" s="541"/>
      <c r="Q758" s="541"/>
      <c r="R758" s="541"/>
    </row>
    <row r="759" spans="1:18" ht="15" customHeight="1" x14ac:dyDescent="0.3">
      <c r="A759" s="541"/>
      <c r="B759" s="541"/>
      <c r="C759" s="542"/>
      <c r="D759" s="541"/>
      <c r="E759" s="541"/>
      <c r="F759" s="549"/>
      <c r="G759" s="541"/>
      <c r="I759" s="541"/>
      <c r="K759" s="541"/>
      <c r="L759" s="541"/>
      <c r="Q759" s="541"/>
      <c r="R759" s="541"/>
    </row>
    <row r="760" spans="1:18" ht="15" customHeight="1" x14ac:dyDescent="0.3">
      <c r="A760" s="541"/>
      <c r="B760" s="541"/>
      <c r="C760" s="542"/>
      <c r="D760" s="541"/>
      <c r="E760" s="541"/>
      <c r="F760" s="549"/>
      <c r="G760" s="541"/>
      <c r="I760" s="541"/>
      <c r="K760" s="541"/>
      <c r="L760" s="541"/>
      <c r="Q760" s="541"/>
      <c r="R760" s="541"/>
    </row>
    <row r="761" spans="1:18" ht="15" customHeight="1" x14ac:dyDescent="0.3">
      <c r="A761" s="541"/>
      <c r="B761" s="541"/>
      <c r="C761" s="542"/>
      <c r="D761" s="541"/>
      <c r="E761" s="541"/>
      <c r="F761" s="549"/>
      <c r="G761" s="541"/>
      <c r="I761" s="541"/>
      <c r="K761" s="541"/>
      <c r="L761" s="541"/>
      <c r="Q761" s="541"/>
      <c r="R761" s="541"/>
    </row>
    <row r="762" spans="1:18" ht="15" customHeight="1" x14ac:dyDescent="0.3">
      <c r="A762" s="541"/>
      <c r="B762" s="541"/>
      <c r="C762" s="542"/>
      <c r="D762" s="541"/>
      <c r="E762" s="541"/>
      <c r="F762" s="549"/>
      <c r="G762" s="541"/>
      <c r="I762" s="541"/>
      <c r="K762" s="541"/>
      <c r="L762" s="541"/>
      <c r="Q762" s="541"/>
      <c r="R762" s="541"/>
    </row>
    <row r="763" spans="1:18" ht="15" customHeight="1" x14ac:dyDescent="0.3">
      <c r="Q763" s="541"/>
      <c r="R763" s="541"/>
    </row>
    <row r="764" spans="1:18" ht="15" customHeight="1" x14ac:dyDescent="0.3">
      <c r="Q764" s="541"/>
      <c r="R764" s="541"/>
    </row>
  </sheetData>
  <mergeCells count="36">
    <mergeCell ref="B8:C8"/>
    <mergeCell ref="B434:D434"/>
    <mergeCell ref="B427:D427"/>
    <mergeCell ref="B152:D152"/>
    <mergeCell ref="B159:C159"/>
    <mergeCell ref="B239:D239"/>
    <mergeCell ref="B262:C262"/>
    <mergeCell ref="B284:C284"/>
    <mergeCell ref="B282:D282"/>
    <mergeCell ref="B389:D389"/>
    <mergeCell ref="B396:D396"/>
    <mergeCell ref="B403:D403"/>
    <mergeCell ref="B154:C154"/>
    <mergeCell ref="B157:D157"/>
    <mergeCell ref="B420:D420"/>
    <mergeCell ref="B432:D432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</mergeCells>
  <conditionalFormatting sqref="C1:C1048576">
    <cfRule type="duplicateValues" dxfId="7" priority="1"/>
    <cfRule type="duplicateValues" dxfId="6" priority="2"/>
  </conditionalFormatting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56"/>
  <sheetViews>
    <sheetView zoomScaleNormal="100" workbookViewId="0">
      <pane xSplit="3" ySplit="5" topLeftCell="N297" activePane="bottomRight" state="frozen"/>
      <selection pane="topRight" activeCell="D1" sqref="D1"/>
      <selection pane="bottomLeft" activeCell="A6" sqref="A6"/>
      <selection pane="bottomRight" activeCell="R304" sqref="R304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hidden="1" customWidth="1"/>
    <col min="18" max="18" width="16.6640625" style="510" customWidth="1"/>
    <col min="19" max="19" width="13" style="858" hidden="1" customWidth="1"/>
    <col min="20" max="20" width="4.33203125" style="510" hidden="1" customWidth="1"/>
    <col min="21" max="21" width="14.109375" style="506" hidden="1" customWidth="1"/>
    <col min="22" max="22" width="3.88671875" style="314" hidden="1" customWidth="1"/>
    <col min="23" max="23" width="11" style="314" hidden="1" customWidth="1"/>
    <col min="24" max="24" width="3.6640625" style="314" hidden="1" customWidth="1"/>
    <col min="25" max="25" width="6.109375" style="314" hidden="1" customWidth="1"/>
    <col min="26" max="26" width="6.33203125" style="314" hidden="1" customWidth="1"/>
    <col min="27" max="27" width="7.33203125" style="314" hidden="1" customWidth="1"/>
    <col min="28" max="28" width="7.33203125" style="510" hidden="1" customWidth="1"/>
    <col min="29" max="29" width="13" style="510" hidden="1" customWidth="1"/>
    <col min="30" max="30" width="11" style="510" hidden="1" customWidth="1"/>
    <col min="31" max="39" width="7.33203125" style="507" hidden="1" customWidth="1"/>
    <col min="40" max="42" width="0.33203125" style="507" hidden="1" customWidth="1"/>
    <col min="43" max="53" width="0.33203125" style="506" hidden="1" customWidth="1"/>
    <col min="54" max="249" width="0.33203125" style="510" hidden="1" customWidth="1"/>
    <col min="250" max="16384" width="0.33203125" style="511" hidden="1"/>
  </cols>
  <sheetData>
    <row r="1" spans="1:250" s="316" customFormat="1" ht="27.6" x14ac:dyDescent="0.45">
      <c r="A1" s="1016" t="s">
        <v>1653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850"/>
      <c r="U1" s="313"/>
      <c r="V1" s="515" t="s">
        <v>0</v>
      </c>
      <c r="W1" s="516">
        <f>'Debtors Listing Islamic (Cost)'!V1</f>
        <v>4.0810000000000004</v>
      </c>
      <c r="X1" s="515" t="s">
        <v>1</v>
      </c>
      <c r="Y1" s="517">
        <f>'Debtors Listing Islamic (Cost)'!X1</f>
        <v>4.7016999999999998</v>
      </c>
      <c r="Z1" s="515" t="s">
        <v>2</v>
      </c>
      <c r="AA1" s="516">
        <f>'Debtors Listing Islamic (Cost)'!Z1</f>
        <v>3.1854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1016"/>
      <c r="B2" s="1016"/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  <c r="P2" s="1016"/>
      <c r="Q2" s="1016"/>
      <c r="R2" s="1016"/>
      <c r="S2" s="850"/>
      <c r="U2" s="313"/>
      <c r="V2" s="515" t="s">
        <v>3</v>
      </c>
      <c r="W2" s="517">
        <f>'Debtors Listing Islamic (Cost)'!V2</f>
        <v>5.4923999999999999</v>
      </c>
      <c r="X2" s="515" t="s">
        <v>4</v>
      </c>
      <c r="Y2" s="517">
        <f>'Debtors Listing Islamic (Cost)'!X2</f>
        <v>2.8734000000000002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1014"/>
      <c r="B3" s="1014"/>
      <c r="C3" s="1014"/>
      <c r="D3" s="1014"/>
      <c r="E3" s="1014"/>
      <c r="F3" s="1014"/>
      <c r="G3" s="1014"/>
      <c r="H3" s="1014"/>
      <c r="I3" s="1014"/>
      <c r="J3" s="1014"/>
      <c r="K3" s="1014"/>
      <c r="L3" s="1014"/>
      <c r="M3" s="1014"/>
      <c r="N3" s="1014"/>
      <c r="O3" s="1014"/>
      <c r="P3" s="1014"/>
      <c r="Q3" s="1014"/>
      <c r="R3" s="1014"/>
      <c r="S3" s="851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985" t="s">
        <v>5</v>
      </c>
      <c r="B4" s="987" t="s">
        <v>6</v>
      </c>
      <c r="C4" s="979" t="s">
        <v>7</v>
      </c>
      <c r="D4" s="979" t="s">
        <v>8</v>
      </c>
      <c r="E4" s="989" t="s">
        <v>9</v>
      </c>
      <c r="F4" s="977" t="s">
        <v>10</v>
      </c>
      <c r="G4" s="979" t="s">
        <v>1438</v>
      </c>
      <c r="H4" s="989" t="s">
        <v>11</v>
      </c>
      <c r="I4" s="979" t="s">
        <v>12</v>
      </c>
      <c r="J4" s="979" t="s">
        <v>13</v>
      </c>
      <c r="K4" s="979" t="s">
        <v>212</v>
      </c>
      <c r="L4" s="989" t="s">
        <v>15</v>
      </c>
      <c r="M4" s="979" t="s">
        <v>16</v>
      </c>
      <c r="N4" s="979" t="s">
        <v>213</v>
      </c>
      <c r="O4" s="979" t="s">
        <v>12</v>
      </c>
      <c r="P4" s="979" t="s">
        <v>18</v>
      </c>
      <c r="Q4" s="979" t="s">
        <v>212</v>
      </c>
      <c r="R4" s="982" t="s">
        <v>1439</v>
      </c>
      <c r="S4" s="1013"/>
      <c r="T4" s="994"/>
      <c r="U4" s="994" t="s">
        <v>20</v>
      </c>
      <c r="V4" s="1015"/>
      <c r="W4" s="994" t="s">
        <v>21</v>
      </c>
      <c r="X4" s="1015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986"/>
      <c r="B5" s="988"/>
      <c r="C5" s="981"/>
      <c r="D5" s="980"/>
      <c r="E5" s="981"/>
      <c r="F5" s="978"/>
      <c r="G5" s="980"/>
      <c r="H5" s="981"/>
      <c r="I5" s="981"/>
      <c r="J5" s="981"/>
      <c r="K5" s="981"/>
      <c r="L5" s="981"/>
      <c r="M5" s="980"/>
      <c r="N5" s="981"/>
      <c r="O5" s="981"/>
      <c r="P5" s="981"/>
      <c r="Q5" s="981"/>
      <c r="R5" s="983"/>
      <c r="S5" s="1013"/>
      <c r="T5" s="995"/>
      <c r="U5" s="995"/>
      <c r="V5" s="1015"/>
      <c r="W5" s="995"/>
      <c r="X5" s="1015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1018" t="s">
        <v>23</v>
      </c>
      <c r="C6" s="1018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1020" t="s">
        <v>24</v>
      </c>
      <c r="C8" s="1020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84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65" si="1">R18-W18</f>
        <v>0</v>
      </c>
      <c r="T18" s="333" t="str">
        <f t="shared" ref="T18:T44" si="2">D18</f>
        <v>MYR</v>
      </c>
      <c r="U18" s="327"/>
      <c r="V18" s="333"/>
      <c r="W18" s="333">
        <f t="shared" ref="W18:W35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1568</v>
      </c>
      <c r="C19" s="361">
        <v>501285</v>
      </c>
      <c r="D19" s="451" t="s">
        <v>26</v>
      </c>
      <c r="E19" s="361"/>
      <c r="F19" s="371"/>
      <c r="G19" s="611">
        <v>53602.990000000005</v>
      </c>
      <c r="H19" s="365"/>
      <c r="I19" s="365"/>
      <c r="J19" s="365"/>
      <c r="K19" s="368">
        <v>28981.82</v>
      </c>
      <c r="L19" s="367"/>
      <c r="M19" s="367"/>
      <c r="N19" s="368">
        <v>21995.97</v>
      </c>
      <c r="O19" s="364"/>
      <c r="P19" s="365"/>
      <c r="Q19" s="367"/>
      <c r="R19" s="379">
        <f t="shared" si="0"/>
        <v>60588.84</v>
      </c>
      <c r="S19" s="567">
        <f t="shared" si="1"/>
        <v>-1.0516309601371177E-2</v>
      </c>
      <c r="T19" s="333" t="str">
        <f t="shared" si="2"/>
        <v>MYR</v>
      </c>
      <c r="U19" s="327">
        <v>60588.850516309598</v>
      </c>
      <c r="V19" s="333"/>
      <c r="W19" s="333">
        <f t="shared" si="3"/>
        <v>60588.850516309598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80463.050000000017</v>
      </c>
      <c r="H20" s="436"/>
      <c r="I20" s="365"/>
      <c r="J20" s="365"/>
      <c r="K20" s="368">
        <v>52215.59</v>
      </c>
      <c r="L20" s="367"/>
      <c r="M20" s="365"/>
      <c r="N20" s="368">
        <v>83203.399999999994</v>
      </c>
      <c r="O20" s="364"/>
      <c r="P20" s="365"/>
      <c r="Q20" s="367"/>
      <c r="R20" s="379">
        <f t="shared" si="0"/>
        <v>49475.24000000002</v>
      </c>
      <c r="S20" s="567">
        <f t="shared" si="1"/>
        <v>-3.3291231375187635E-4</v>
      </c>
      <c r="T20" s="333" t="str">
        <f t="shared" si="2"/>
        <v>MYR</v>
      </c>
      <c r="U20" s="327">
        <v>49475.240332912334</v>
      </c>
      <c r="V20" s="333"/>
      <c r="W20" s="333">
        <f t="shared" si="3"/>
        <v>49475.240332912334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519510.74999999977</v>
      </c>
      <c r="H21" s="436"/>
      <c r="I21" s="365"/>
      <c r="J21" s="365"/>
      <c r="K21" s="368">
        <v>185865.3</v>
      </c>
      <c r="L21" s="367"/>
      <c r="M21" s="436"/>
      <c r="N21" s="368">
        <v>583821.24</v>
      </c>
      <c r="O21" s="364"/>
      <c r="P21" s="365"/>
      <c r="Q21" s="367"/>
      <c r="R21" s="379">
        <f t="shared" si="0"/>
        <v>121554.80999999982</v>
      </c>
      <c r="S21" s="567">
        <f t="shared" si="1"/>
        <v>6.0155751561978832E-3</v>
      </c>
      <c r="T21" s="333" t="str">
        <f t="shared" si="2"/>
        <v>MYR</v>
      </c>
      <c r="U21" s="327">
        <v>121554.80398442467</v>
      </c>
      <c r="V21" s="333"/>
      <c r="W21" s="333">
        <f t="shared" si="3"/>
        <v>121554.80398442467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1569</v>
      </c>
      <c r="C22" s="361">
        <v>501291</v>
      </c>
      <c r="D22" s="362" t="s">
        <v>26</v>
      </c>
      <c r="E22" s="361"/>
      <c r="F22" s="371"/>
      <c r="G22" s="775">
        <v>726607.4</v>
      </c>
      <c r="H22" s="436"/>
      <c r="I22" s="365"/>
      <c r="J22" s="365"/>
      <c r="K22" s="368">
        <v>264168.94</v>
      </c>
      <c r="L22" s="367"/>
      <c r="M22" s="436"/>
      <c r="N22" s="368">
        <v>26212.240000000002</v>
      </c>
      <c r="O22" s="364"/>
      <c r="P22" s="365"/>
      <c r="Q22" s="367"/>
      <c r="R22" s="379">
        <f t="shared" si="0"/>
        <v>964564.10000000009</v>
      </c>
      <c r="S22" s="567">
        <f t="shared" si="1"/>
        <v>-2.4193846504203975E-2</v>
      </c>
      <c r="T22" s="333" t="str">
        <f t="shared" si="2"/>
        <v>MYR</v>
      </c>
      <c r="U22" s="327">
        <v>964564.1241938466</v>
      </c>
      <c r="V22" s="333"/>
      <c r="W22" s="333">
        <f t="shared" si="3"/>
        <v>964564.1241938466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7" t="s">
        <v>1649</v>
      </c>
      <c r="C23" s="361">
        <v>501350</v>
      </c>
      <c r="D23" s="451" t="s">
        <v>26</v>
      </c>
      <c r="E23" s="361"/>
      <c r="F23" s="371"/>
      <c r="G23" s="775">
        <v>2161.65</v>
      </c>
      <c r="H23" s="436"/>
      <c r="I23" s="365"/>
      <c r="J23" s="365"/>
      <c r="K23" s="368">
        <v>33505.480000000003</v>
      </c>
      <c r="L23" s="367"/>
      <c r="M23" s="436"/>
      <c r="N23" s="368"/>
      <c r="O23" s="364"/>
      <c r="P23" s="365"/>
      <c r="Q23" s="367"/>
      <c r="R23" s="379">
        <f t="shared" si="0"/>
        <v>35667.130000000005</v>
      </c>
      <c r="S23" s="567">
        <f t="shared" si="1"/>
        <v>6.7123287808499299E-3</v>
      </c>
      <c r="T23" s="333" t="str">
        <f t="shared" si="2"/>
        <v>MYR</v>
      </c>
      <c r="U23" s="327">
        <v>35667.123287671224</v>
      </c>
      <c r="V23" s="333"/>
      <c r="W23" s="333">
        <f t="shared" si="3"/>
        <v>35667.123287671224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0" t="s">
        <v>1656</v>
      </c>
      <c r="C24" s="361">
        <v>501356</v>
      </c>
      <c r="D24" s="451" t="s">
        <v>26</v>
      </c>
      <c r="E24" s="361"/>
      <c r="F24" s="371"/>
      <c r="G24" s="775">
        <v>0</v>
      </c>
      <c r="H24" s="436"/>
      <c r="I24" s="365"/>
      <c r="J24" s="365"/>
      <c r="K24" s="368">
        <v>588.53</v>
      </c>
      <c r="L24" s="367"/>
      <c r="M24" s="436"/>
      <c r="N24" s="368"/>
      <c r="O24" s="364"/>
      <c r="P24" s="365"/>
      <c r="Q24" s="367"/>
      <c r="R24" s="379">
        <f t="shared" si="0"/>
        <v>588.53</v>
      </c>
      <c r="S24" s="567">
        <f t="shared" si="1"/>
        <v>3.8736712327818168E-3</v>
      </c>
      <c r="T24" s="333" t="str">
        <f t="shared" si="2"/>
        <v>MYR</v>
      </c>
      <c r="U24" s="327">
        <v>588.52612632876719</v>
      </c>
      <c r="V24" s="333"/>
      <c r="W24" s="333">
        <f t="shared" si="3"/>
        <v>588.52612632876719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1347</v>
      </c>
      <c r="C25" s="361">
        <v>501129</v>
      </c>
      <c r="D25" s="451" t="s">
        <v>26</v>
      </c>
      <c r="E25" s="361"/>
      <c r="F25" s="371"/>
      <c r="G25" s="366">
        <v>16511.490000000002</v>
      </c>
      <c r="H25" s="436"/>
      <c r="I25" s="365"/>
      <c r="J25" s="365"/>
      <c r="K25" s="368">
        <v>14738.85</v>
      </c>
      <c r="L25" s="367"/>
      <c r="M25" s="436"/>
      <c r="N25" s="368">
        <v>13451.23</v>
      </c>
      <c r="O25" s="364"/>
      <c r="P25" s="365"/>
      <c r="Q25" s="367"/>
      <c r="R25" s="379">
        <f t="shared" si="0"/>
        <v>17799.110000000004</v>
      </c>
      <c r="S25" s="567">
        <f t="shared" si="1"/>
        <v>1.0273112333379686E-2</v>
      </c>
      <c r="T25" s="333" t="str">
        <f t="shared" si="2"/>
        <v>MYR</v>
      </c>
      <c r="U25" s="327">
        <v>17799.099726887671</v>
      </c>
      <c r="V25" s="333"/>
      <c r="W25" s="333">
        <f t="shared" si="3"/>
        <v>17799.099726887671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hidden="1" customHeight="1" x14ac:dyDescent="0.3">
      <c r="A26" s="359">
        <v>6</v>
      </c>
      <c r="B26" s="370" t="s">
        <v>1395</v>
      </c>
      <c r="C26" s="361">
        <v>501161</v>
      </c>
      <c r="D26" s="451" t="s">
        <v>26</v>
      </c>
      <c r="E26" s="361"/>
      <c r="F26" s="371"/>
      <c r="G26" s="775">
        <v>-1.5734258340671659E-10</v>
      </c>
      <c r="H26" s="436"/>
      <c r="I26" s="365"/>
      <c r="J26" s="365"/>
      <c r="K26" s="368"/>
      <c r="L26" s="367"/>
      <c r="M26" s="436"/>
      <c r="N26" s="368"/>
      <c r="O26" s="364"/>
      <c r="P26" s="365"/>
      <c r="Q26" s="367"/>
      <c r="R26" s="379">
        <f t="shared" si="0"/>
        <v>-1.5734258340671659E-10</v>
      </c>
      <c r="S26" s="567">
        <f t="shared" si="1"/>
        <v>-1.5734258340671659E-10</v>
      </c>
      <c r="T26" s="333" t="str">
        <f t="shared" si="2"/>
        <v>MYR</v>
      </c>
      <c r="U26" s="327"/>
      <c r="V26" s="333"/>
      <c r="W26" s="333">
        <f t="shared" si="3"/>
        <v>0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hidden="1" customHeight="1" x14ac:dyDescent="0.3">
      <c r="A27" s="359">
        <v>7</v>
      </c>
      <c r="B27" s="370" t="s">
        <v>1545</v>
      </c>
      <c r="C27" s="361">
        <v>501265</v>
      </c>
      <c r="D27" s="451" t="s">
        <v>26</v>
      </c>
      <c r="E27" s="361"/>
      <c r="F27" s="371"/>
      <c r="G27" s="775">
        <v>0</v>
      </c>
      <c r="H27" s="436"/>
      <c r="I27" s="365"/>
      <c r="J27" s="365"/>
      <c r="K27" s="368"/>
      <c r="L27" s="367"/>
      <c r="M27" s="436"/>
      <c r="N27" s="368"/>
      <c r="O27" s="364"/>
      <c r="P27" s="365"/>
      <c r="Q27" s="367"/>
      <c r="R27" s="379">
        <f t="shared" si="0"/>
        <v>0</v>
      </c>
      <c r="S27" s="567">
        <f t="shared" si="1"/>
        <v>0</v>
      </c>
      <c r="T27" s="333" t="str">
        <f t="shared" si="2"/>
        <v>MYR</v>
      </c>
      <c r="U27" s="327"/>
      <c r="V27" s="333"/>
      <c r="W27" s="333">
        <f t="shared" si="3"/>
        <v>0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hidden="1" customHeight="1" x14ac:dyDescent="0.3">
      <c r="A28" s="359">
        <v>7</v>
      </c>
      <c r="B28" s="370" t="s">
        <v>1483</v>
      </c>
      <c r="C28" s="361">
        <v>501231</v>
      </c>
      <c r="D28" s="451" t="s">
        <v>26</v>
      </c>
      <c r="E28" s="361"/>
      <c r="F28" s="371"/>
      <c r="G28" s="775">
        <v>-7.2759576141834259E-12</v>
      </c>
      <c r="H28" s="436"/>
      <c r="I28" s="365"/>
      <c r="J28" s="365"/>
      <c r="K28" s="368"/>
      <c r="L28" s="367"/>
      <c r="M28" s="436"/>
      <c r="N28" s="368"/>
      <c r="O28" s="364"/>
      <c r="P28" s="365"/>
      <c r="Q28" s="367"/>
      <c r="R28" s="379">
        <f t="shared" si="0"/>
        <v>-7.2759576141834259E-12</v>
      </c>
      <c r="S28" s="567">
        <f t="shared" si="1"/>
        <v>-7.2759576141834259E-12</v>
      </c>
      <c r="T28" s="333" t="str">
        <f t="shared" si="2"/>
        <v>MYR</v>
      </c>
      <c r="U28" s="327"/>
      <c r="V28" s="333"/>
      <c r="W28" s="333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customHeight="1" x14ac:dyDescent="0.3">
      <c r="A29" s="359">
        <v>8</v>
      </c>
      <c r="B29" s="370" t="s">
        <v>1657</v>
      </c>
      <c r="C29" s="361">
        <v>501351</v>
      </c>
      <c r="D29" s="451" t="s">
        <v>0</v>
      </c>
      <c r="E29" s="361"/>
      <c r="F29" s="371"/>
      <c r="G29" s="775">
        <v>0</v>
      </c>
      <c r="H29" s="436"/>
      <c r="I29" s="365"/>
      <c r="J29" s="365"/>
      <c r="K29" s="368">
        <v>84700.01</v>
      </c>
      <c r="L29" s="367"/>
      <c r="M29" s="436"/>
      <c r="N29" s="368"/>
      <c r="O29" s="364"/>
      <c r="P29" s="365"/>
      <c r="Q29" s="367"/>
      <c r="R29" s="379">
        <f t="shared" si="0"/>
        <v>84700.01</v>
      </c>
      <c r="S29" s="567">
        <f t="shared" si="1"/>
        <v>-1.1388888902729377E-2</v>
      </c>
      <c r="T29" s="333" t="str">
        <f t="shared" si="2"/>
        <v>USD</v>
      </c>
      <c r="U29" s="567">
        <v>20754.722222222223</v>
      </c>
      <c r="V29" s="333"/>
      <c r="W29" s="333">
        <f t="shared" ref="W29:W30" si="4">U29*$W$1</f>
        <v>84700.021388888897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customHeight="1" x14ac:dyDescent="0.3">
      <c r="A30" s="359">
        <v>9</v>
      </c>
      <c r="B30" s="370" t="s">
        <v>1658</v>
      </c>
      <c r="C30" s="361">
        <v>501352</v>
      </c>
      <c r="D30" s="451" t="s">
        <v>0</v>
      </c>
      <c r="E30" s="361"/>
      <c r="F30" s="371"/>
      <c r="G30" s="775">
        <v>0</v>
      </c>
      <c r="H30" s="436"/>
      <c r="I30" s="365"/>
      <c r="J30" s="365"/>
      <c r="K30" s="368">
        <v>176607.56</v>
      </c>
      <c r="L30" s="367"/>
      <c r="M30" s="436"/>
      <c r="N30" s="368"/>
      <c r="O30" s="364"/>
      <c r="P30" s="365"/>
      <c r="Q30" s="367"/>
      <c r="R30" s="379">
        <f t="shared" si="0"/>
        <v>176607.56</v>
      </c>
      <c r="S30" s="567">
        <f t="shared" si="1"/>
        <v>1.7777777742594481E-2</v>
      </c>
      <c r="T30" s="333" t="str">
        <f t="shared" si="2"/>
        <v>USD</v>
      </c>
      <c r="U30" s="567">
        <v>43275.555555555562</v>
      </c>
      <c r="V30" s="333"/>
      <c r="W30" s="333">
        <f t="shared" si="4"/>
        <v>176607.54222222226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D30" s="358"/>
      <c r="IP30" s="333"/>
    </row>
    <row r="31" spans="1:250" s="332" customFormat="1" ht="15" hidden="1" customHeight="1" x14ac:dyDescent="0.3">
      <c r="A31" s="359"/>
      <c r="B31" s="370"/>
      <c r="C31" s="361"/>
      <c r="D31" s="451"/>
      <c r="E31" s="361"/>
      <c r="F31" s="371"/>
      <c r="G31" s="775"/>
      <c r="H31" s="436"/>
      <c r="I31" s="365"/>
      <c r="J31" s="365"/>
      <c r="K31" s="368"/>
      <c r="L31" s="367"/>
      <c r="M31" s="436"/>
      <c r="N31" s="368"/>
      <c r="O31" s="364"/>
      <c r="P31" s="365"/>
      <c r="Q31" s="367"/>
      <c r="R31" s="379"/>
      <c r="S31" s="567"/>
      <c r="T31" s="333"/>
      <c r="U31" s="327"/>
      <c r="V31" s="333"/>
      <c r="W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D31" s="358"/>
      <c r="IP31" s="333"/>
    </row>
    <row r="32" spans="1:250" s="332" customFormat="1" ht="15" customHeight="1" x14ac:dyDescent="0.3">
      <c r="A32" s="359">
        <v>10</v>
      </c>
      <c r="B32" s="370" t="s">
        <v>1587</v>
      </c>
      <c r="C32" s="361">
        <v>501306</v>
      </c>
      <c r="D32" s="451" t="s">
        <v>26</v>
      </c>
      <c r="E32" s="361"/>
      <c r="F32" s="371"/>
      <c r="G32" s="775">
        <v>57650.450000000041</v>
      </c>
      <c r="H32" s="436"/>
      <c r="I32" s="365"/>
      <c r="J32" s="365"/>
      <c r="K32" s="368">
        <v>39949.81</v>
      </c>
      <c r="L32" s="367"/>
      <c r="M32" s="436"/>
      <c r="N32" s="368"/>
      <c r="O32" s="364"/>
      <c r="P32" s="365"/>
      <c r="Q32" s="367"/>
      <c r="R32" s="379">
        <f t="shared" si="0"/>
        <v>97600.260000000038</v>
      </c>
      <c r="S32" s="567">
        <f t="shared" si="1"/>
        <v>1.203997278935276E-3</v>
      </c>
      <c r="T32" s="333" t="str">
        <f t="shared" si="2"/>
        <v>MYR</v>
      </c>
      <c r="U32" s="327">
        <v>97600.258796002759</v>
      </c>
      <c r="V32" s="333"/>
      <c r="W32" s="333">
        <f t="shared" si="3"/>
        <v>97600.258796002759</v>
      </c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D32" s="358"/>
      <c r="IP32" s="333"/>
    </row>
    <row r="33" spans="1:250" s="332" customFormat="1" ht="15" hidden="1" customHeight="1" x14ac:dyDescent="0.3">
      <c r="A33" s="359">
        <v>8</v>
      </c>
      <c r="B33" s="370" t="s">
        <v>1368</v>
      </c>
      <c r="C33" s="361">
        <v>501137</v>
      </c>
      <c r="D33" s="451" t="s">
        <v>26</v>
      </c>
      <c r="E33" s="361"/>
      <c r="F33" s="371"/>
      <c r="G33" s="775">
        <v>0</v>
      </c>
      <c r="H33" s="436"/>
      <c r="I33" s="365"/>
      <c r="J33" s="365"/>
      <c r="K33" s="368"/>
      <c r="L33" s="367"/>
      <c r="M33" s="436"/>
      <c r="N33" s="368"/>
      <c r="O33" s="364"/>
      <c r="P33" s="365"/>
      <c r="Q33" s="367"/>
      <c r="R33" s="379">
        <f t="shared" si="0"/>
        <v>0</v>
      </c>
      <c r="S33" s="567">
        <f t="shared" si="1"/>
        <v>0</v>
      </c>
      <c r="T33" s="333" t="str">
        <f t="shared" si="2"/>
        <v>MYR</v>
      </c>
      <c r="U33" s="327"/>
      <c r="V33" s="333"/>
      <c r="W33" s="333">
        <f t="shared" si="3"/>
        <v>0</v>
      </c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D33" s="358"/>
      <c r="IP33" s="333"/>
    </row>
    <row r="34" spans="1:250" s="332" customFormat="1" ht="15" customHeight="1" x14ac:dyDescent="0.3">
      <c r="A34" s="359">
        <v>11</v>
      </c>
      <c r="B34" s="377" t="s">
        <v>1348</v>
      </c>
      <c r="C34" s="361">
        <v>501131</v>
      </c>
      <c r="D34" s="362" t="s">
        <v>26</v>
      </c>
      <c r="E34" s="361"/>
      <c r="F34" s="371"/>
      <c r="G34" s="775">
        <v>19007.850000000002</v>
      </c>
      <c r="H34" s="436"/>
      <c r="I34" s="365"/>
      <c r="J34" s="365"/>
      <c r="K34" s="368">
        <v>10689.54</v>
      </c>
      <c r="L34" s="367"/>
      <c r="M34" s="436"/>
      <c r="N34" s="368">
        <f>9695.8+14.08</f>
        <v>9709.8799999999992</v>
      </c>
      <c r="O34" s="364"/>
      <c r="P34" s="365"/>
      <c r="Q34" s="367"/>
      <c r="R34" s="379">
        <f t="shared" si="0"/>
        <v>19987.510000000002</v>
      </c>
      <c r="S34" s="567">
        <f t="shared" si="1"/>
        <v>-4.1657315014163032E-3</v>
      </c>
      <c r="T34" s="333" t="str">
        <f t="shared" si="2"/>
        <v>MYR</v>
      </c>
      <c r="U34" s="327">
        <v>19987.514165731503</v>
      </c>
      <c r="V34" s="333"/>
      <c r="W34" s="333">
        <f t="shared" si="3"/>
        <v>19987.514165731503</v>
      </c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D34" s="358"/>
      <c r="IP34" s="333"/>
    </row>
    <row r="35" spans="1:250" s="332" customFormat="1" ht="15" customHeight="1" x14ac:dyDescent="0.3">
      <c r="A35" s="359">
        <v>12</v>
      </c>
      <c r="B35" s="370" t="s">
        <v>37</v>
      </c>
      <c r="C35" s="361">
        <v>501035</v>
      </c>
      <c r="D35" s="362" t="s">
        <v>26</v>
      </c>
      <c r="E35" s="361"/>
      <c r="F35" s="371"/>
      <c r="G35" s="365">
        <v>10038.290000000001</v>
      </c>
      <c r="H35" s="365"/>
      <c r="I35" s="365"/>
      <c r="J35" s="366"/>
      <c r="K35" s="366">
        <v>14144.87</v>
      </c>
      <c r="L35" s="365"/>
      <c r="M35" s="365"/>
      <c r="N35" s="368"/>
      <c r="O35" s="369"/>
      <c r="P35" s="366"/>
      <c r="Q35" s="367"/>
      <c r="R35" s="379">
        <f t="shared" si="0"/>
        <v>24183.160000000003</v>
      </c>
      <c r="S35" s="567">
        <f t="shared" si="1"/>
        <v>5.4794520838186145E-4</v>
      </c>
      <c r="T35" s="333" t="str">
        <f t="shared" si="2"/>
        <v>MYR</v>
      </c>
      <c r="U35" s="327">
        <v>24183.159452054795</v>
      </c>
      <c r="V35" s="333"/>
      <c r="W35" s="333">
        <f t="shared" si="3"/>
        <v>24183.159452054795</v>
      </c>
      <c r="AC35" s="333">
        <f>I35+J35+K35+L35-N35-O35-P35-Q35</f>
        <v>14144.87</v>
      </c>
      <c r="AD35" s="333">
        <f>G35+I35+J35+K35+L35-N35-O35-P35-Q35</f>
        <v>24183.160000000003</v>
      </c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hidden="1" customHeight="1" x14ac:dyDescent="0.3">
      <c r="A36" s="359">
        <v>10</v>
      </c>
      <c r="B36" s="360" t="s">
        <v>1260</v>
      </c>
      <c r="C36" s="361">
        <v>501086</v>
      </c>
      <c r="D36" s="362" t="s">
        <v>0</v>
      </c>
      <c r="E36" s="361"/>
      <c r="F36" s="371"/>
      <c r="G36" s="365">
        <v>0</v>
      </c>
      <c r="H36" s="365"/>
      <c r="I36" s="365"/>
      <c r="J36" s="366"/>
      <c r="K36" s="366"/>
      <c r="L36" s="365"/>
      <c r="M36" s="365"/>
      <c r="N36" s="368"/>
      <c r="O36" s="369"/>
      <c r="P36" s="366"/>
      <c r="Q36" s="367"/>
      <c r="R36" s="379">
        <f t="shared" si="0"/>
        <v>0</v>
      </c>
      <c r="S36" s="567">
        <f t="shared" si="1"/>
        <v>0</v>
      </c>
      <c r="T36" s="333" t="str">
        <f t="shared" si="2"/>
        <v>USD</v>
      </c>
      <c r="U36" s="327"/>
      <c r="V36" s="333"/>
      <c r="W36" s="333">
        <f>U36*$W$1</f>
        <v>0</v>
      </c>
      <c r="AC36" s="333"/>
      <c r="AD36" s="333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hidden="1" customHeight="1" x14ac:dyDescent="0.3">
      <c r="A37" s="359">
        <v>7</v>
      </c>
      <c r="B37" s="360" t="s">
        <v>1260</v>
      </c>
      <c r="C37" s="362">
        <v>501156</v>
      </c>
      <c r="D37" s="659" t="s">
        <v>0</v>
      </c>
      <c r="E37" s="361"/>
      <c r="F37" s="371"/>
      <c r="G37" s="365">
        <v>0</v>
      </c>
      <c r="H37" s="365"/>
      <c r="I37" s="365"/>
      <c r="J37" s="366"/>
      <c r="K37" s="366"/>
      <c r="L37" s="365"/>
      <c r="M37" s="365"/>
      <c r="N37" s="368"/>
      <c r="O37" s="369"/>
      <c r="P37" s="366"/>
      <c r="Q37" s="367"/>
      <c r="R37" s="379">
        <f t="shared" si="0"/>
        <v>0</v>
      </c>
      <c r="S37" s="561">
        <f t="shared" si="1"/>
        <v>0</v>
      </c>
      <c r="T37" s="333" t="str">
        <f t="shared" si="2"/>
        <v>USD</v>
      </c>
      <c r="U37" s="327"/>
      <c r="V37" s="333"/>
      <c r="W37" s="333">
        <f>U37*$W$1</f>
        <v>0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customHeight="1" x14ac:dyDescent="0.3">
      <c r="A38" s="359">
        <v>13</v>
      </c>
      <c r="B38" s="360" t="s">
        <v>1371</v>
      </c>
      <c r="C38" s="361">
        <v>501142</v>
      </c>
      <c r="D38" s="362" t="s">
        <v>26</v>
      </c>
      <c r="E38" s="361"/>
      <c r="F38" s="371"/>
      <c r="G38" s="365">
        <v>60030.59000000004</v>
      </c>
      <c r="H38" s="365"/>
      <c r="I38" s="365"/>
      <c r="J38" s="366"/>
      <c r="K38" s="366">
        <v>38987.58</v>
      </c>
      <c r="L38" s="365"/>
      <c r="M38" s="365"/>
      <c r="N38" s="368">
        <v>17633.72</v>
      </c>
      <c r="O38" s="369"/>
      <c r="P38" s="366"/>
      <c r="Q38" s="367"/>
      <c r="R38" s="379">
        <f t="shared" si="0"/>
        <v>81384.450000000041</v>
      </c>
      <c r="S38" s="561">
        <f t="shared" si="1"/>
        <v>-1.2864142438047566E-2</v>
      </c>
      <c r="T38" s="333" t="str">
        <f t="shared" si="2"/>
        <v>MYR</v>
      </c>
      <c r="U38" s="327">
        <v>81384.462864142479</v>
      </c>
      <c r="V38" s="333"/>
      <c r="W38" s="333">
        <f>U38</f>
        <v>81384.462864142479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451">
        <v>14</v>
      </c>
      <c r="B39" s="608" t="s">
        <v>1598</v>
      </c>
      <c r="C39" s="482">
        <v>501293</v>
      </c>
      <c r="D39" s="362" t="s">
        <v>26</v>
      </c>
      <c r="E39" s="361"/>
      <c r="F39" s="371"/>
      <c r="G39" s="365">
        <v>70793.349999999991</v>
      </c>
      <c r="H39" s="365"/>
      <c r="I39" s="365"/>
      <c r="J39" s="366"/>
      <c r="K39" s="366">
        <v>54275.72</v>
      </c>
      <c r="L39" s="365"/>
      <c r="M39" s="365"/>
      <c r="N39" s="368">
        <v>28160.01</v>
      </c>
      <c r="O39" s="369"/>
      <c r="P39" s="366"/>
      <c r="Q39" s="367"/>
      <c r="R39" s="379">
        <f t="shared" si="0"/>
        <v>96909.06</v>
      </c>
      <c r="S39" s="561">
        <f t="shared" si="1"/>
        <v>-1.3535356163629331E-2</v>
      </c>
      <c r="T39" s="333" t="str">
        <f t="shared" si="2"/>
        <v>MYR</v>
      </c>
      <c r="U39" s="327">
        <v>96909.073535356161</v>
      </c>
      <c r="V39" s="333"/>
      <c r="W39" s="333">
        <f t="shared" ref="W39:W43" si="5">U39</f>
        <v>96909.073535356161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451">
        <v>15</v>
      </c>
      <c r="B40" s="608" t="s">
        <v>1597</v>
      </c>
      <c r="C40" s="482">
        <v>501318</v>
      </c>
      <c r="D40" s="362" t="s">
        <v>26</v>
      </c>
      <c r="E40" s="361"/>
      <c r="F40" s="371"/>
      <c r="G40" s="365">
        <v>3525.2400000000052</v>
      </c>
      <c r="H40" s="365"/>
      <c r="I40" s="365"/>
      <c r="J40" s="366"/>
      <c r="K40" s="366">
        <v>13660.3</v>
      </c>
      <c r="L40" s="365"/>
      <c r="M40" s="365"/>
      <c r="N40" s="368"/>
      <c r="O40" s="369"/>
      <c r="P40" s="366"/>
      <c r="Q40" s="367"/>
      <c r="R40" s="379">
        <f t="shared" si="0"/>
        <v>17185.540000000005</v>
      </c>
      <c r="S40" s="561">
        <f t="shared" si="1"/>
        <v>3.0136986351863015E-3</v>
      </c>
      <c r="T40" s="333" t="str">
        <f t="shared" si="2"/>
        <v>MYR</v>
      </c>
      <c r="U40" s="327">
        <v>17185.536986301369</v>
      </c>
      <c r="V40" s="333"/>
      <c r="W40" s="333">
        <f t="shared" si="5"/>
        <v>17185.536986301369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customHeight="1" x14ac:dyDescent="0.3">
      <c r="A41" s="451">
        <v>16</v>
      </c>
      <c r="B41" s="608" t="s">
        <v>1639</v>
      </c>
      <c r="C41" s="482">
        <v>501344</v>
      </c>
      <c r="D41" s="362" t="s">
        <v>26</v>
      </c>
      <c r="E41" s="361"/>
      <c r="F41" s="371"/>
      <c r="G41" s="365">
        <v>5052.16</v>
      </c>
      <c r="H41" s="365"/>
      <c r="I41" s="365"/>
      <c r="J41" s="366"/>
      <c r="K41" s="366">
        <v>29651.23</v>
      </c>
      <c r="L41" s="365"/>
      <c r="M41" s="365"/>
      <c r="N41" s="368"/>
      <c r="O41" s="369"/>
      <c r="P41" s="366"/>
      <c r="Q41" s="367"/>
      <c r="R41" s="379">
        <f t="shared" si="0"/>
        <v>34703.39</v>
      </c>
      <c r="S41" s="561">
        <f t="shared" si="1"/>
        <v>1.1578082121559419E-3</v>
      </c>
      <c r="T41" s="333"/>
      <c r="U41" s="327">
        <v>34703.388842191787</v>
      </c>
      <c r="V41" s="333"/>
      <c r="W41" s="333">
        <f t="shared" si="5"/>
        <v>34703.388842191787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451">
        <v>17</v>
      </c>
      <c r="B42" s="608" t="s">
        <v>1604</v>
      </c>
      <c r="C42" s="482">
        <v>501235</v>
      </c>
      <c r="D42" s="362" t="s">
        <v>0</v>
      </c>
      <c r="E42" s="361"/>
      <c r="F42" s="371"/>
      <c r="G42" s="365">
        <v>65863.430000000008</v>
      </c>
      <c r="H42" s="365"/>
      <c r="I42" s="365">
        <v>19706.86</v>
      </c>
      <c r="J42" s="366">
        <v>105.05</v>
      </c>
      <c r="K42" s="366">
        <f>28101.48</f>
        <v>28101.48</v>
      </c>
      <c r="L42" s="365"/>
      <c r="M42" s="365"/>
      <c r="N42" s="368">
        <v>49623.43</v>
      </c>
      <c r="O42" s="369"/>
      <c r="P42" s="366"/>
      <c r="Q42" s="367"/>
      <c r="R42" s="379">
        <f t="shared" si="0"/>
        <v>64153.390000000007</v>
      </c>
      <c r="S42" s="561">
        <f t="shared" si="1"/>
        <v>-3.29711790982401E-3</v>
      </c>
      <c r="T42" s="333" t="str">
        <f t="shared" si="2"/>
        <v>USD</v>
      </c>
      <c r="U42" s="327">
        <v>15720.017960577778</v>
      </c>
      <c r="V42" s="333"/>
      <c r="W42" s="333">
        <f>U42*$W$1</f>
        <v>64153.393297117917</v>
      </c>
      <c r="AC42" s="333"/>
      <c r="AD42" s="333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customHeight="1" x14ac:dyDescent="0.3">
      <c r="A43" s="451">
        <v>18</v>
      </c>
      <c r="B43" s="360" t="s">
        <v>1617</v>
      </c>
      <c r="C43" s="482">
        <v>501323</v>
      </c>
      <c r="D43" s="362" t="s">
        <v>26</v>
      </c>
      <c r="E43" s="361"/>
      <c r="F43" s="371"/>
      <c r="G43" s="365">
        <v>9145.02</v>
      </c>
      <c r="H43" s="365"/>
      <c r="I43" s="365"/>
      <c r="J43" s="366"/>
      <c r="K43" s="366">
        <v>416.44</v>
      </c>
      <c r="L43" s="365"/>
      <c r="M43" s="365"/>
      <c r="N43" s="368">
        <v>9561.4500000000007</v>
      </c>
      <c r="O43" s="369">
        <v>0.01</v>
      </c>
      <c r="P43" s="366"/>
      <c r="Q43" s="367"/>
      <c r="R43" s="379">
        <f t="shared" si="0"/>
        <v>0</v>
      </c>
      <c r="S43" s="561">
        <f t="shared" si="1"/>
        <v>0</v>
      </c>
      <c r="T43" s="333" t="s">
        <v>26</v>
      </c>
      <c r="U43" s="327">
        <v>0</v>
      </c>
      <c r="V43" s="333"/>
      <c r="W43" s="333">
        <f t="shared" si="5"/>
        <v>0</v>
      </c>
      <c r="AC43" s="333"/>
      <c r="AD43" s="333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5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customHeight="1" x14ac:dyDescent="0.3">
      <c r="A44" s="451">
        <v>19</v>
      </c>
      <c r="B44" s="608" t="s">
        <v>1570</v>
      </c>
      <c r="C44" s="483">
        <v>501290</v>
      </c>
      <c r="D44" s="362" t="s">
        <v>26</v>
      </c>
      <c r="E44" s="361"/>
      <c r="F44" s="371"/>
      <c r="G44" s="365">
        <v>73546.839999999982</v>
      </c>
      <c r="H44" s="365"/>
      <c r="I44" s="365"/>
      <c r="J44" s="366"/>
      <c r="K44" s="366">
        <v>57276.160000000003</v>
      </c>
      <c r="L44" s="365"/>
      <c r="M44" s="365"/>
      <c r="N44" s="368">
        <v>34027.4</v>
      </c>
      <c r="O44" s="369"/>
      <c r="P44" s="366"/>
      <c r="Q44" s="367"/>
      <c r="R44" s="379">
        <f t="shared" si="0"/>
        <v>96795.599999999977</v>
      </c>
      <c r="S44" s="561">
        <f t="shared" si="1"/>
        <v>-1.369863013678696E-2</v>
      </c>
      <c r="T44" s="333" t="str">
        <f t="shared" si="2"/>
        <v>MYR</v>
      </c>
      <c r="U44" s="327">
        <v>96795.613698630114</v>
      </c>
      <c r="V44" s="333"/>
      <c r="W44" s="333">
        <f>U44</f>
        <v>96795.613698630114</v>
      </c>
      <c r="AC44" s="333"/>
      <c r="AD44" s="333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5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customHeight="1" x14ac:dyDescent="0.3">
      <c r="A45" s="451">
        <v>20</v>
      </c>
      <c r="B45" s="360" t="s">
        <v>1640</v>
      </c>
      <c r="C45" s="483">
        <v>501347</v>
      </c>
      <c r="D45" s="362" t="s">
        <v>26</v>
      </c>
      <c r="E45" s="361"/>
      <c r="F45" s="371"/>
      <c r="G45" s="365">
        <v>15284.550000000001</v>
      </c>
      <c r="H45" s="365"/>
      <c r="I45" s="365"/>
      <c r="J45" s="366"/>
      <c r="K45" s="366">
        <v>17883.419999999998</v>
      </c>
      <c r="L45" s="365"/>
      <c r="M45" s="365"/>
      <c r="N45" s="368">
        <v>14279.25</v>
      </c>
      <c r="O45" s="369"/>
      <c r="P45" s="366"/>
      <c r="Q45" s="367"/>
      <c r="R45" s="379">
        <f t="shared" si="0"/>
        <v>18888.72</v>
      </c>
      <c r="S45" s="561">
        <f t="shared" si="1"/>
        <v>-5.3223945178615395E-3</v>
      </c>
      <c r="T45" s="333"/>
      <c r="U45" s="327">
        <v>18888.725322394519</v>
      </c>
      <c r="V45" s="333"/>
      <c r="W45" s="333">
        <f>U45</f>
        <v>18888.725322394519</v>
      </c>
      <c r="AC45" s="333"/>
      <c r="AD45" s="333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5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customHeight="1" x14ac:dyDescent="0.3">
      <c r="A46" s="451">
        <v>21</v>
      </c>
      <c r="B46" s="608" t="s">
        <v>1469</v>
      </c>
      <c r="C46" s="483">
        <v>501232</v>
      </c>
      <c r="D46" s="848" t="s">
        <v>0</v>
      </c>
      <c r="E46" s="361"/>
      <c r="F46" s="371"/>
      <c r="G46" s="365">
        <v>251062.76000000004</v>
      </c>
      <c r="H46" s="365"/>
      <c r="I46" s="365"/>
      <c r="J46" s="366">
        <v>215.49</v>
      </c>
      <c r="K46" s="366">
        <v>130698.47</v>
      </c>
      <c r="L46" s="365"/>
      <c r="M46" s="365"/>
      <c r="N46" s="368"/>
      <c r="O46" s="369"/>
      <c r="P46" s="366"/>
      <c r="Q46" s="367"/>
      <c r="R46" s="379">
        <f t="shared" si="0"/>
        <v>381976.72000000003</v>
      </c>
      <c r="S46" s="561">
        <f t="shared" si="1"/>
        <v>-1.495797885581851E-3</v>
      </c>
      <c r="T46" s="333" t="s">
        <v>0</v>
      </c>
      <c r="U46" s="327">
        <v>93598.804581180564</v>
      </c>
      <c r="V46" s="333"/>
      <c r="W46" s="333">
        <f>U46*$W$1</f>
        <v>381976.72149579792</v>
      </c>
      <c r="AC46" s="333"/>
      <c r="AD46" s="333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5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customHeight="1" x14ac:dyDescent="0.3">
      <c r="A47" s="362">
        <v>22</v>
      </c>
      <c r="B47" s="360" t="s">
        <v>1441</v>
      </c>
      <c r="C47" s="362">
        <v>501181</v>
      </c>
      <c r="D47" s="362" t="s">
        <v>26</v>
      </c>
      <c r="E47" s="361"/>
      <c r="F47" s="371"/>
      <c r="G47" s="365">
        <v>39038.850000000028</v>
      </c>
      <c r="H47" s="365"/>
      <c r="I47" s="365"/>
      <c r="J47" s="366"/>
      <c r="K47" s="366">
        <v>53446.97</v>
      </c>
      <c r="L47" s="365"/>
      <c r="M47" s="365"/>
      <c r="N47" s="368">
        <v>50485.9</v>
      </c>
      <c r="O47" s="369"/>
      <c r="P47" s="366"/>
      <c r="Q47" s="367"/>
      <c r="R47" s="379">
        <f t="shared" si="0"/>
        <v>41999.920000000035</v>
      </c>
      <c r="S47" s="561">
        <f t="shared" si="1"/>
        <v>-7.7480301188188605E-3</v>
      </c>
      <c r="T47" s="333" t="str">
        <f t="shared" ref="T47:T77" si="6">D47</f>
        <v>MYR</v>
      </c>
      <c r="U47" s="327">
        <v>41999.927748030153</v>
      </c>
      <c r="V47" s="333"/>
      <c r="W47" s="333">
        <f>U47</f>
        <v>41999.927748030153</v>
      </c>
      <c r="AC47" s="333"/>
      <c r="AD47" s="333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5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3">
      <c r="A48" s="362">
        <v>18</v>
      </c>
      <c r="B48" s="360" t="s">
        <v>1442</v>
      </c>
      <c r="C48" s="362">
        <v>501208</v>
      </c>
      <c r="D48" s="362" t="s">
        <v>26</v>
      </c>
      <c r="E48" s="361"/>
      <c r="F48" s="371"/>
      <c r="G48" s="365">
        <v>0</v>
      </c>
      <c r="H48" s="365"/>
      <c r="I48" s="365"/>
      <c r="J48" s="366"/>
      <c r="K48" s="366"/>
      <c r="L48" s="365"/>
      <c r="M48" s="365"/>
      <c r="N48" s="368"/>
      <c r="O48" s="369"/>
      <c r="P48" s="366"/>
      <c r="Q48" s="367"/>
      <c r="R48" s="379">
        <f t="shared" si="0"/>
        <v>0</v>
      </c>
      <c r="S48" s="561">
        <f t="shared" si="1"/>
        <v>0</v>
      </c>
      <c r="T48" s="333" t="str">
        <f t="shared" si="6"/>
        <v>MYR</v>
      </c>
      <c r="U48" s="327"/>
      <c r="V48" s="333"/>
      <c r="W48" s="333">
        <f>U48</f>
        <v>0</v>
      </c>
      <c r="AC48" s="333"/>
      <c r="AD48" s="333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5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3">
      <c r="A49" s="362">
        <v>15</v>
      </c>
      <c r="B49" s="360" t="s">
        <v>1484</v>
      </c>
      <c r="C49" s="362">
        <v>501242</v>
      </c>
      <c r="D49" s="362" t="s">
        <v>26</v>
      </c>
      <c r="E49" s="361"/>
      <c r="F49" s="371"/>
      <c r="G49" s="365">
        <v>0</v>
      </c>
      <c r="H49" s="365"/>
      <c r="I49" s="365"/>
      <c r="J49" s="366"/>
      <c r="K49" s="366"/>
      <c r="L49" s="365"/>
      <c r="M49" s="365"/>
      <c r="N49" s="368"/>
      <c r="O49" s="369"/>
      <c r="P49" s="366"/>
      <c r="Q49" s="367"/>
      <c r="R49" s="379">
        <f t="shared" si="0"/>
        <v>0</v>
      </c>
      <c r="S49" s="561">
        <f t="shared" si="1"/>
        <v>0</v>
      </c>
      <c r="T49" s="333" t="str">
        <f t="shared" si="6"/>
        <v>MYR</v>
      </c>
      <c r="U49" s="327"/>
      <c r="V49" s="333"/>
      <c r="W49" s="333">
        <f>U49</f>
        <v>0</v>
      </c>
      <c r="AC49" s="333"/>
      <c r="AD49" s="333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customHeight="1" x14ac:dyDescent="0.3">
      <c r="A50" s="362">
        <v>23</v>
      </c>
      <c r="B50" s="820" t="s">
        <v>38</v>
      </c>
      <c r="C50" s="375">
        <v>500784</v>
      </c>
      <c r="D50" s="375" t="s">
        <v>26</v>
      </c>
      <c r="E50" s="374"/>
      <c r="F50" s="376"/>
      <c r="G50" s="366">
        <v>85300.82</v>
      </c>
      <c r="H50" s="366"/>
      <c r="I50" s="366"/>
      <c r="J50" s="366"/>
      <c r="K50" s="366">
        <v>193216.99</v>
      </c>
      <c r="L50" s="366"/>
      <c r="M50" s="365"/>
      <c r="N50" s="368">
        <v>230706.85</v>
      </c>
      <c r="O50" s="369"/>
      <c r="P50" s="366"/>
      <c r="Q50" s="368"/>
      <c r="R50" s="379">
        <f t="shared" si="0"/>
        <v>47810.959999999992</v>
      </c>
      <c r="S50" s="561">
        <f t="shared" si="1"/>
        <v>1.7808219126891345E-3</v>
      </c>
      <c r="T50" s="333" t="str">
        <f t="shared" si="6"/>
        <v>MYR</v>
      </c>
      <c r="U50" s="327">
        <v>47810.958219178079</v>
      </c>
      <c r="V50" s="333"/>
      <c r="W50" s="333">
        <f>U50</f>
        <v>47810.958219178079</v>
      </c>
      <c r="AC50" s="333">
        <f t="shared" ref="AC50:AC62" si="7">I50+J50+K50+L50-N50-O50-P50-Q50</f>
        <v>-37489.860000000015</v>
      </c>
      <c r="AD50" s="333">
        <f t="shared" ref="AD50:AD62" si="8">G50+I50+J50+K50+L50-N50-O50-P50-Q50</f>
        <v>47810.959999999992</v>
      </c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5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hidden="1" customHeight="1" x14ac:dyDescent="0.3">
      <c r="A51" s="557"/>
      <c r="B51" s="356" t="s">
        <v>39</v>
      </c>
      <c r="C51" s="348">
        <v>500671</v>
      </c>
      <c r="D51" s="349" t="s">
        <v>26</v>
      </c>
      <c r="E51" s="348"/>
      <c r="F51" s="350"/>
      <c r="G51" s="345">
        <v>0</v>
      </c>
      <c r="H51" s="351"/>
      <c r="I51" s="345"/>
      <c r="J51" s="345"/>
      <c r="K51" s="368"/>
      <c r="L51" s="353"/>
      <c r="M51" s="353"/>
      <c r="N51" s="368"/>
      <c r="O51" s="351"/>
      <c r="P51" s="345"/>
      <c r="Q51" s="353"/>
      <c r="R51" s="379">
        <f t="shared" si="0"/>
        <v>0</v>
      </c>
      <c r="S51" s="561">
        <f t="shared" si="1"/>
        <v>0</v>
      </c>
      <c r="T51" s="333" t="str">
        <f t="shared" si="6"/>
        <v>MYR</v>
      </c>
      <c r="U51" s="327"/>
      <c r="V51" s="333"/>
      <c r="W51" s="333"/>
      <c r="AC51" s="333">
        <f t="shared" si="7"/>
        <v>0</v>
      </c>
      <c r="AD51" s="333">
        <f t="shared" si="8"/>
        <v>0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3">
      <c r="A52" s="355"/>
      <c r="B52" s="356" t="s">
        <v>40</v>
      </c>
      <c r="C52" s="348">
        <v>500551</v>
      </c>
      <c r="D52" s="349" t="s">
        <v>26</v>
      </c>
      <c r="E52" s="348"/>
      <c r="F52" s="350"/>
      <c r="G52" s="345">
        <v>0</v>
      </c>
      <c r="H52" s="351"/>
      <c r="I52" s="345"/>
      <c r="J52" s="345"/>
      <c r="K52" s="368"/>
      <c r="L52" s="353"/>
      <c r="M52" s="353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6"/>
        <v>MYR</v>
      </c>
      <c r="U52" s="327"/>
      <c r="V52" s="333"/>
      <c r="W52" s="333"/>
      <c r="AC52" s="333">
        <f t="shared" si="7"/>
        <v>0</v>
      </c>
      <c r="AD52" s="333">
        <f t="shared" si="8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3">
      <c r="A53" s="355"/>
      <c r="B53" s="356" t="s">
        <v>41</v>
      </c>
      <c r="C53" s="348">
        <v>500531</v>
      </c>
      <c r="D53" s="349" t="s">
        <v>26</v>
      </c>
      <c r="E53" s="348"/>
      <c r="F53" s="350"/>
      <c r="G53" s="345">
        <v>0</v>
      </c>
      <c r="H53" s="345"/>
      <c r="I53" s="352"/>
      <c r="J53" s="345"/>
      <c r="K53" s="368"/>
      <c r="L53" s="353"/>
      <c r="M53" s="353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6"/>
        <v>MYR</v>
      </c>
      <c r="U53" s="327"/>
      <c r="V53" s="333"/>
      <c r="W53" s="333"/>
      <c r="AC53" s="333">
        <f t="shared" si="7"/>
        <v>0</v>
      </c>
      <c r="AD53" s="333">
        <f t="shared" si="8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27"/>
      <c r="AU53" s="327"/>
      <c r="AV53" s="327"/>
      <c r="AW53" s="327"/>
      <c r="AX53" s="327"/>
      <c r="AY53" s="327"/>
      <c r="AZ53" s="327"/>
      <c r="BA53" s="327"/>
      <c r="BB53" s="358"/>
      <c r="BC53" s="358"/>
      <c r="BD53" s="358"/>
      <c r="IP53" s="333"/>
    </row>
    <row r="54" spans="1:250" s="332" customFormat="1" ht="15" hidden="1" customHeight="1" x14ac:dyDescent="0.3">
      <c r="A54" s="355"/>
      <c r="B54" s="356" t="s">
        <v>42</v>
      </c>
      <c r="C54" s="348">
        <v>500628</v>
      </c>
      <c r="D54" s="349" t="s">
        <v>0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6"/>
        <v>USD</v>
      </c>
      <c r="U54" s="327"/>
      <c r="V54" s="333"/>
      <c r="W54" s="333"/>
      <c r="AC54" s="333">
        <f t="shared" si="7"/>
        <v>0</v>
      </c>
      <c r="AD54" s="333">
        <f t="shared" si="8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3">
      <c r="A55" s="355"/>
      <c r="B55" s="356" t="s">
        <v>43</v>
      </c>
      <c r="C55" s="348">
        <v>500739</v>
      </c>
      <c r="D55" s="349" t="s">
        <v>26</v>
      </c>
      <c r="E55" s="348"/>
      <c r="F55" s="350"/>
      <c r="G55" s="345">
        <v>0</v>
      </c>
      <c r="H55" s="345"/>
      <c r="I55" s="352"/>
      <c r="J55" s="345"/>
      <c r="K55" s="368"/>
      <c r="L55" s="353"/>
      <c r="M55" s="353"/>
      <c r="N55" s="368"/>
      <c r="O55" s="351"/>
      <c r="P55" s="345"/>
      <c r="Q55" s="353"/>
      <c r="R55" s="379">
        <f t="shared" si="0"/>
        <v>0</v>
      </c>
      <c r="S55" s="561">
        <f t="shared" si="1"/>
        <v>0</v>
      </c>
      <c r="T55" s="333" t="str">
        <f t="shared" si="6"/>
        <v>MYR</v>
      </c>
      <c r="U55" s="327"/>
      <c r="V55" s="333"/>
      <c r="W55" s="333"/>
      <c r="AC55" s="333">
        <f t="shared" si="7"/>
        <v>0</v>
      </c>
      <c r="AD55" s="333">
        <f t="shared" si="8"/>
        <v>0</v>
      </c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hidden="1" customHeight="1" x14ac:dyDescent="0.3">
      <c r="A56" s="355"/>
      <c r="B56" s="356" t="s">
        <v>44</v>
      </c>
      <c r="C56" s="348">
        <v>500588</v>
      </c>
      <c r="D56" s="349" t="s">
        <v>3</v>
      </c>
      <c r="E56" s="348"/>
      <c r="F56" s="350"/>
      <c r="G56" s="345">
        <v>0</v>
      </c>
      <c r="H56" s="345"/>
      <c r="I56" s="352"/>
      <c r="J56" s="345"/>
      <c r="K56" s="368"/>
      <c r="L56" s="353"/>
      <c r="M56" s="353"/>
      <c r="N56" s="368"/>
      <c r="O56" s="351"/>
      <c r="P56" s="345"/>
      <c r="Q56" s="353"/>
      <c r="R56" s="379">
        <f t="shared" si="0"/>
        <v>0</v>
      </c>
      <c r="S56" s="561">
        <f t="shared" si="1"/>
        <v>0</v>
      </c>
      <c r="T56" s="333" t="str">
        <f t="shared" si="6"/>
        <v>GBP</v>
      </c>
      <c r="U56" s="327"/>
      <c r="V56" s="333"/>
      <c r="W56" s="333"/>
      <c r="AC56" s="333">
        <f t="shared" si="7"/>
        <v>0</v>
      </c>
      <c r="AD56" s="333">
        <f t="shared" si="8"/>
        <v>0</v>
      </c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hidden="1" customHeight="1" x14ac:dyDescent="0.3">
      <c r="A57" s="359">
        <v>3</v>
      </c>
      <c r="B57" s="377" t="s">
        <v>45</v>
      </c>
      <c r="C57" s="361">
        <v>500851</v>
      </c>
      <c r="D57" s="362" t="s">
        <v>26</v>
      </c>
      <c r="E57" s="361"/>
      <c r="F57" s="371"/>
      <c r="G57" s="365">
        <v>0</v>
      </c>
      <c r="H57" s="365"/>
      <c r="I57" s="378"/>
      <c r="J57" s="365"/>
      <c r="K57" s="368"/>
      <c r="L57" s="367"/>
      <c r="M57" s="365"/>
      <c r="N57" s="368"/>
      <c r="O57" s="364"/>
      <c r="P57" s="365"/>
      <c r="Q57" s="367"/>
      <c r="R57" s="379">
        <f t="shared" si="0"/>
        <v>0</v>
      </c>
      <c r="S57" s="561">
        <f t="shared" si="1"/>
        <v>0</v>
      </c>
      <c r="T57" s="333" t="str">
        <f t="shared" si="6"/>
        <v>MYR</v>
      </c>
      <c r="U57" s="327"/>
      <c r="V57" s="333"/>
      <c r="W57" s="333">
        <f t="shared" ref="W57:W63" si="9">U57</f>
        <v>0</v>
      </c>
      <c r="AC57" s="333">
        <f t="shared" si="7"/>
        <v>0</v>
      </c>
      <c r="AD57" s="333">
        <f t="shared" si="8"/>
        <v>0</v>
      </c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5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hidden="1" customHeight="1" x14ac:dyDescent="0.3">
      <c r="A58" s="355"/>
      <c r="B58" s="356" t="s">
        <v>46</v>
      </c>
      <c r="C58" s="348">
        <v>500889</v>
      </c>
      <c r="D58" s="349" t="s">
        <v>26</v>
      </c>
      <c r="E58" s="348"/>
      <c r="F58" s="350"/>
      <c r="G58" s="345">
        <v>0</v>
      </c>
      <c r="H58" s="345"/>
      <c r="I58" s="352"/>
      <c r="J58" s="635"/>
      <c r="K58" s="368"/>
      <c r="L58" s="353"/>
      <c r="M58" s="353"/>
      <c r="N58" s="368"/>
      <c r="O58" s="351"/>
      <c r="P58" s="345"/>
      <c r="Q58" s="353"/>
      <c r="R58" s="379">
        <f t="shared" si="0"/>
        <v>0</v>
      </c>
      <c r="S58" s="561">
        <f t="shared" si="1"/>
        <v>0</v>
      </c>
      <c r="T58" s="333" t="str">
        <f t="shared" si="6"/>
        <v>MYR</v>
      </c>
      <c r="U58" s="327"/>
      <c r="V58" s="333"/>
      <c r="W58" s="333">
        <f t="shared" si="9"/>
        <v>0</v>
      </c>
      <c r="AC58" s="333">
        <f t="shared" si="7"/>
        <v>0</v>
      </c>
      <c r="AD58" s="333">
        <f t="shared" si="8"/>
        <v>0</v>
      </c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hidden="1" customHeight="1" x14ac:dyDescent="0.3">
      <c r="A59" s="355"/>
      <c r="B59" s="356" t="s">
        <v>47</v>
      </c>
      <c r="C59" s="348">
        <v>500967</v>
      </c>
      <c r="D59" s="349" t="s">
        <v>2</v>
      </c>
      <c r="E59" s="348"/>
      <c r="F59" s="350"/>
      <c r="G59" s="345">
        <v>0</v>
      </c>
      <c r="H59" s="345"/>
      <c r="I59" s="352"/>
      <c r="J59" s="353"/>
      <c r="K59" s="368"/>
      <c r="L59" s="353"/>
      <c r="M59" s="345"/>
      <c r="N59" s="368"/>
      <c r="O59" s="351"/>
      <c r="P59" s="345"/>
      <c r="Q59" s="353"/>
      <c r="R59" s="379">
        <f t="shared" si="0"/>
        <v>0</v>
      </c>
      <c r="S59" s="561">
        <f t="shared" si="1"/>
        <v>0</v>
      </c>
      <c r="T59" s="333" t="str">
        <f t="shared" si="6"/>
        <v>SGD</v>
      </c>
      <c r="U59" s="327"/>
      <c r="V59" s="333"/>
      <c r="W59" s="333">
        <f t="shared" si="9"/>
        <v>0</v>
      </c>
      <c r="AC59" s="333">
        <f t="shared" si="7"/>
        <v>0</v>
      </c>
      <c r="AD59" s="333">
        <f t="shared" si="8"/>
        <v>0</v>
      </c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hidden="1" customHeight="1" x14ac:dyDescent="0.3">
      <c r="A60" s="355"/>
      <c r="B60" s="356" t="s">
        <v>48</v>
      </c>
      <c r="C60" s="348">
        <v>500950</v>
      </c>
      <c r="D60" s="349" t="s">
        <v>0</v>
      </c>
      <c r="E60" s="348"/>
      <c r="F60" s="350"/>
      <c r="G60" s="345">
        <v>0</v>
      </c>
      <c r="H60" s="345"/>
      <c r="I60" s="352"/>
      <c r="J60" s="345"/>
      <c r="K60" s="368"/>
      <c r="L60" s="353"/>
      <c r="M60" s="342"/>
      <c r="N60" s="368"/>
      <c r="O60" s="351"/>
      <c r="P60" s="345"/>
      <c r="Q60" s="353"/>
      <c r="R60" s="379">
        <f t="shared" si="0"/>
        <v>0</v>
      </c>
      <c r="S60" s="561">
        <f t="shared" si="1"/>
        <v>0</v>
      </c>
      <c r="T60" s="333" t="str">
        <f t="shared" si="6"/>
        <v>USD</v>
      </c>
      <c r="U60" s="327"/>
      <c r="V60" s="333"/>
      <c r="W60" s="333">
        <f t="shared" si="9"/>
        <v>0</v>
      </c>
      <c r="AC60" s="333">
        <f t="shared" si="7"/>
        <v>0</v>
      </c>
      <c r="AD60" s="333">
        <f t="shared" si="8"/>
        <v>0</v>
      </c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2" customFormat="1" ht="15" hidden="1" customHeight="1" x14ac:dyDescent="0.3">
      <c r="A61" s="355"/>
      <c r="B61" s="356" t="s">
        <v>151</v>
      </c>
      <c r="C61" s="348">
        <v>500670</v>
      </c>
      <c r="D61" s="349" t="s">
        <v>0</v>
      </c>
      <c r="E61" s="348"/>
      <c r="F61" s="350"/>
      <c r="G61" s="345">
        <v>0</v>
      </c>
      <c r="H61" s="345"/>
      <c r="I61" s="352"/>
      <c r="J61" s="345"/>
      <c r="K61" s="368"/>
      <c r="L61" s="353"/>
      <c r="M61" s="342"/>
      <c r="N61" s="368"/>
      <c r="O61" s="351"/>
      <c r="P61" s="345"/>
      <c r="Q61" s="353"/>
      <c r="R61" s="379">
        <f t="shared" si="0"/>
        <v>0</v>
      </c>
      <c r="S61" s="561">
        <f t="shared" si="1"/>
        <v>0</v>
      </c>
      <c r="T61" s="333" t="str">
        <f t="shared" si="6"/>
        <v>USD</v>
      </c>
      <c r="U61" s="327"/>
      <c r="V61" s="333"/>
      <c r="W61" s="333">
        <f t="shared" si="9"/>
        <v>0</v>
      </c>
      <c r="AC61" s="333">
        <f t="shared" si="7"/>
        <v>0</v>
      </c>
      <c r="AD61" s="333">
        <f t="shared" si="8"/>
        <v>0</v>
      </c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27"/>
      <c r="AR61" s="327"/>
      <c r="AS61" s="327"/>
      <c r="AT61" s="357"/>
      <c r="AU61" s="327"/>
      <c r="AV61" s="327"/>
      <c r="AW61" s="327"/>
      <c r="AX61" s="327"/>
      <c r="AY61" s="327"/>
      <c r="AZ61" s="327"/>
      <c r="BA61" s="327"/>
      <c r="BB61" s="358"/>
      <c r="BD61" s="358"/>
      <c r="IP61" s="333"/>
    </row>
    <row r="62" spans="1:250" s="332" customFormat="1" ht="15" hidden="1" customHeight="1" x14ac:dyDescent="0.3">
      <c r="A62" s="355"/>
      <c r="B62" s="356" t="s">
        <v>49</v>
      </c>
      <c r="C62" s="348">
        <v>500727</v>
      </c>
      <c r="D62" s="349" t="s">
        <v>26</v>
      </c>
      <c r="E62" s="348"/>
      <c r="F62" s="350"/>
      <c r="G62" s="345">
        <v>0</v>
      </c>
      <c r="H62" s="345"/>
      <c r="I62" s="352"/>
      <c r="J62" s="345"/>
      <c r="K62" s="368"/>
      <c r="L62" s="353"/>
      <c r="M62" s="353"/>
      <c r="N62" s="368"/>
      <c r="O62" s="351"/>
      <c r="P62" s="345"/>
      <c r="Q62" s="353"/>
      <c r="R62" s="379">
        <f t="shared" si="0"/>
        <v>0</v>
      </c>
      <c r="S62" s="561">
        <f t="shared" si="1"/>
        <v>0</v>
      </c>
      <c r="T62" s="333" t="str">
        <f t="shared" si="6"/>
        <v>MYR</v>
      </c>
      <c r="U62" s="327"/>
      <c r="V62" s="333"/>
      <c r="W62" s="333">
        <f t="shared" si="9"/>
        <v>0</v>
      </c>
      <c r="AC62" s="333">
        <f t="shared" si="7"/>
        <v>0</v>
      </c>
      <c r="AD62" s="333">
        <f t="shared" si="8"/>
        <v>0</v>
      </c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27"/>
      <c r="AR62" s="327"/>
      <c r="AS62" s="327"/>
      <c r="AT62" s="327"/>
      <c r="AU62" s="327"/>
      <c r="AV62" s="327"/>
      <c r="AW62" s="327"/>
      <c r="AX62" s="327"/>
      <c r="AY62" s="327"/>
      <c r="AZ62" s="327"/>
      <c r="BA62" s="327"/>
      <c r="BB62" s="358"/>
      <c r="BC62" s="358"/>
      <c r="BD62" s="358"/>
      <c r="IP62" s="333"/>
    </row>
    <row r="63" spans="1:250" s="332" customFormat="1" ht="15" hidden="1" customHeight="1" x14ac:dyDescent="0.3">
      <c r="A63" s="359">
        <v>12</v>
      </c>
      <c r="B63" s="377" t="s">
        <v>1396</v>
      </c>
      <c r="C63" s="361">
        <v>501163</v>
      </c>
      <c r="D63" s="362" t="s">
        <v>26</v>
      </c>
      <c r="E63" s="844"/>
      <c r="F63" s="816"/>
      <c r="G63" s="365">
        <v>0</v>
      </c>
      <c r="H63" s="365"/>
      <c r="I63" s="378"/>
      <c r="J63" s="365"/>
      <c r="K63" s="368"/>
      <c r="L63" s="367"/>
      <c r="M63" s="367"/>
      <c r="N63" s="368"/>
      <c r="O63" s="364"/>
      <c r="P63" s="365"/>
      <c r="Q63" s="367"/>
      <c r="R63" s="379">
        <f t="shared" si="0"/>
        <v>0</v>
      </c>
      <c r="S63" s="561"/>
      <c r="T63" s="333" t="str">
        <f t="shared" si="6"/>
        <v>MYR</v>
      </c>
      <c r="U63" s="327"/>
      <c r="V63" s="333"/>
      <c r="W63" s="333">
        <f t="shared" si="9"/>
        <v>0</v>
      </c>
      <c r="AC63" s="333"/>
      <c r="AD63" s="333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358"/>
      <c r="BC63" s="358"/>
      <c r="BD63" s="358"/>
      <c r="IP63" s="333"/>
    </row>
    <row r="64" spans="1:250" s="332" customFormat="1" ht="15" customHeight="1" x14ac:dyDescent="0.3">
      <c r="A64" s="359">
        <v>24</v>
      </c>
      <c r="B64" s="377" t="s">
        <v>1600</v>
      </c>
      <c r="C64" s="361">
        <v>501310</v>
      </c>
      <c r="D64" s="362" t="s">
        <v>26</v>
      </c>
      <c r="E64" s="844"/>
      <c r="F64" s="816"/>
      <c r="G64" s="365">
        <v>6278.1600000000035</v>
      </c>
      <c r="H64" s="365"/>
      <c r="I64" s="378"/>
      <c r="J64" s="365"/>
      <c r="K64" s="368">
        <v>6004.66</v>
      </c>
      <c r="L64" s="367"/>
      <c r="M64" s="367"/>
      <c r="N64" s="368"/>
      <c r="O64" s="364"/>
      <c r="P64" s="365"/>
      <c r="Q64" s="367"/>
      <c r="R64" s="379">
        <f t="shared" si="0"/>
        <v>12282.820000000003</v>
      </c>
      <c r="S64" s="561">
        <f t="shared" si="1"/>
        <v>1.0513931509194663E-2</v>
      </c>
      <c r="T64" s="333" t="str">
        <f t="shared" si="6"/>
        <v>MYR</v>
      </c>
      <c r="U64" s="327">
        <v>12282.809486068494</v>
      </c>
      <c r="V64" s="333"/>
      <c r="W64" s="333">
        <f>U64</f>
        <v>12282.809486068494</v>
      </c>
      <c r="AC64" s="333"/>
      <c r="AD64" s="333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27"/>
      <c r="AR64" s="327"/>
      <c r="AS64" s="327"/>
      <c r="AT64" s="327"/>
      <c r="AU64" s="327"/>
      <c r="AV64" s="327"/>
      <c r="AW64" s="327"/>
      <c r="AX64" s="327"/>
      <c r="AY64" s="327"/>
      <c r="AZ64" s="327"/>
      <c r="BA64" s="327"/>
      <c r="BB64" s="358"/>
      <c r="BC64" s="358"/>
      <c r="BD64" s="358"/>
      <c r="IP64" s="333"/>
    </row>
    <row r="65" spans="1:250" s="332" customFormat="1" ht="15" customHeight="1" x14ac:dyDescent="0.3">
      <c r="A65" s="359">
        <v>25</v>
      </c>
      <c r="B65" s="377" t="s">
        <v>1599</v>
      </c>
      <c r="C65" s="361">
        <v>501261</v>
      </c>
      <c r="D65" s="362" t="s">
        <v>26</v>
      </c>
      <c r="E65" s="844"/>
      <c r="F65" s="816"/>
      <c r="G65" s="365">
        <v>31281.13</v>
      </c>
      <c r="H65" s="365"/>
      <c r="I65" s="378"/>
      <c r="J65" s="365"/>
      <c r="K65" s="368">
        <v>22836.27</v>
      </c>
      <c r="L65" s="367"/>
      <c r="M65" s="367"/>
      <c r="N65" s="368">
        <v>20136.96</v>
      </c>
      <c r="O65" s="364"/>
      <c r="P65" s="365"/>
      <c r="Q65" s="367"/>
      <c r="R65" s="379">
        <f t="shared" si="0"/>
        <v>33980.44</v>
      </c>
      <c r="S65" s="561">
        <f t="shared" si="1"/>
        <v>4.0955009098979644E-3</v>
      </c>
      <c r="T65" s="333" t="str">
        <f t="shared" si="6"/>
        <v>MYR</v>
      </c>
      <c r="U65" s="327">
        <v>33980.435904499092</v>
      </c>
      <c r="V65" s="333"/>
      <c r="W65" s="333">
        <f>U65</f>
        <v>33980.435904499092</v>
      </c>
      <c r="AC65" s="333"/>
      <c r="AD65" s="333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27"/>
      <c r="AR65" s="327"/>
      <c r="AS65" s="327"/>
      <c r="AT65" s="327"/>
      <c r="AU65" s="327"/>
      <c r="AV65" s="327"/>
      <c r="AW65" s="327"/>
      <c r="AX65" s="327"/>
      <c r="AY65" s="327"/>
      <c r="AZ65" s="327"/>
      <c r="BA65" s="327"/>
      <c r="BB65" s="358"/>
      <c r="BC65" s="358"/>
      <c r="BD65" s="358"/>
      <c r="IP65" s="333"/>
    </row>
    <row r="66" spans="1:250" s="332" customFormat="1" ht="15" customHeight="1" x14ac:dyDescent="0.3">
      <c r="A66" s="359">
        <v>26</v>
      </c>
      <c r="B66" s="377" t="s">
        <v>1375</v>
      </c>
      <c r="C66" s="361">
        <v>501147</v>
      </c>
      <c r="D66" s="362" t="s">
        <v>26</v>
      </c>
      <c r="E66" s="844"/>
      <c r="F66" s="816"/>
      <c r="G66" s="421">
        <v>100292.81999999999</v>
      </c>
      <c r="H66" s="440"/>
      <c r="I66" s="365"/>
      <c r="J66" s="365"/>
      <c r="K66" s="366">
        <v>26240.75</v>
      </c>
      <c r="L66" s="365"/>
      <c r="M66" s="365"/>
      <c r="N66" s="366">
        <v>16022.95</v>
      </c>
      <c r="O66" s="365"/>
      <c r="P66" s="365"/>
      <c r="Q66" s="365"/>
      <c r="R66" s="379">
        <f t="shared" si="0"/>
        <v>110510.62</v>
      </c>
      <c r="S66" s="561">
        <f>R66-U66</f>
        <v>-1.1850301525555551E-3</v>
      </c>
      <c r="T66" s="333" t="str">
        <f t="shared" si="6"/>
        <v>MYR</v>
      </c>
      <c r="U66" s="327">
        <v>110510.62118503015</v>
      </c>
      <c r="V66" s="333"/>
      <c r="W66" s="333">
        <f>U66*$W$1</f>
        <v>450993.84505610808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2" customFormat="1" ht="15" customHeight="1" x14ac:dyDescent="0.3">
      <c r="A67" s="359">
        <v>27</v>
      </c>
      <c r="B67" s="377" t="s">
        <v>1558</v>
      </c>
      <c r="C67" s="361">
        <v>501281</v>
      </c>
      <c r="D67" s="362" t="s">
        <v>26</v>
      </c>
      <c r="E67" s="361"/>
      <c r="F67" s="371"/>
      <c r="G67" s="364">
        <v>85258.14999999998</v>
      </c>
      <c r="H67" s="440"/>
      <c r="I67" s="365"/>
      <c r="J67" s="365"/>
      <c r="K67" s="368">
        <v>29953.84</v>
      </c>
      <c r="L67" s="367"/>
      <c r="M67" s="367"/>
      <c r="N67" s="368"/>
      <c r="O67" s="364"/>
      <c r="P67" s="365"/>
      <c r="Q67" s="367"/>
      <c r="R67" s="379">
        <f t="shared" si="0"/>
        <v>115211.98999999998</v>
      </c>
      <c r="S67" s="561">
        <f>R67-U67</f>
        <v>-1.8859917763620615E-3</v>
      </c>
      <c r="T67" s="333" t="str">
        <f t="shared" si="6"/>
        <v>MYR</v>
      </c>
      <c r="U67" s="327">
        <v>115211.99188599175</v>
      </c>
      <c r="V67" s="333"/>
      <c r="W67" s="333">
        <f>U67*$W$1</f>
        <v>470180.1388867324</v>
      </c>
      <c r="AC67" s="333"/>
      <c r="AD67" s="333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58"/>
      <c r="BC67" s="358"/>
      <c r="BD67" s="358"/>
      <c r="IP67" s="333"/>
    </row>
    <row r="68" spans="1:250" s="332" customFormat="1" ht="15" customHeight="1" x14ac:dyDescent="0.3">
      <c r="A68" s="359">
        <v>28</v>
      </c>
      <c r="B68" s="377" t="s">
        <v>1610</v>
      </c>
      <c r="C68" s="361">
        <v>501331</v>
      </c>
      <c r="D68" s="362" t="s">
        <v>26</v>
      </c>
      <c r="E68" s="361"/>
      <c r="F68" s="371"/>
      <c r="G68" s="364">
        <v>227207.8</v>
      </c>
      <c r="H68" s="440"/>
      <c r="I68" s="365"/>
      <c r="J68" s="365"/>
      <c r="K68" s="368">
        <v>59008.57</v>
      </c>
      <c r="L68" s="367"/>
      <c r="M68" s="367"/>
      <c r="N68" s="368"/>
      <c r="O68" s="364"/>
      <c r="P68" s="365"/>
      <c r="Q68" s="367"/>
      <c r="R68" s="379">
        <f t="shared" si="0"/>
        <v>286216.37</v>
      </c>
      <c r="S68" s="561">
        <f>R68-U68</f>
        <v>1.8275341135449708E-3</v>
      </c>
      <c r="T68" s="333" t="str">
        <f t="shared" si="6"/>
        <v>MYR</v>
      </c>
      <c r="U68" s="327">
        <v>286216.36817246588</v>
      </c>
      <c r="V68" s="333"/>
      <c r="W68" s="333">
        <f>U68*$W$1</f>
        <v>1168048.9985118334</v>
      </c>
      <c r="AC68" s="333"/>
      <c r="AD68" s="333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58"/>
      <c r="BC68" s="358"/>
      <c r="BD68" s="358"/>
      <c r="IP68" s="333"/>
    </row>
    <row r="69" spans="1:250" s="332" customFormat="1" ht="15" customHeight="1" x14ac:dyDescent="0.3">
      <c r="A69" s="359">
        <v>29</v>
      </c>
      <c r="B69" s="377" t="s">
        <v>1641</v>
      </c>
      <c r="C69" s="361">
        <v>501348</v>
      </c>
      <c r="D69" s="362" t="s">
        <v>0</v>
      </c>
      <c r="E69" s="361"/>
      <c r="F69" s="371"/>
      <c r="G69" s="364">
        <v>91325.09</v>
      </c>
      <c r="H69" s="440"/>
      <c r="I69" s="365"/>
      <c r="J69" s="365">
        <v>72.64</v>
      </c>
      <c r="K69" s="368">
        <v>94695.360000000001</v>
      </c>
      <c r="L69" s="367"/>
      <c r="M69" s="367"/>
      <c r="N69" s="368">
        <v>3916.35</v>
      </c>
      <c r="O69" s="364"/>
      <c r="P69" s="365"/>
      <c r="Q69" s="367"/>
      <c r="R69" s="379">
        <f t="shared" si="0"/>
        <v>182176.74</v>
      </c>
      <c r="S69" s="561">
        <f t="shared" ref="S69:S105" si="10">R69-W69</f>
        <v>-4.7547301510348916E-3</v>
      </c>
      <c r="T69" s="333" t="str">
        <f t="shared" si="6"/>
        <v>USD</v>
      </c>
      <c r="U69" s="327">
        <v>44640.221699272268</v>
      </c>
      <c r="V69" s="333"/>
      <c r="W69" s="333">
        <f>U69*$W$1</f>
        <v>182176.74475473014</v>
      </c>
      <c r="AC69" s="333"/>
      <c r="AD69" s="333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27"/>
      <c r="AR69" s="327"/>
      <c r="AS69" s="327"/>
      <c r="AT69" s="327"/>
      <c r="AU69" s="327"/>
      <c r="AV69" s="327"/>
      <c r="AW69" s="327"/>
      <c r="AX69" s="327"/>
      <c r="AY69" s="327"/>
      <c r="AZ69" s="327"/>
      <c r="BA69" s="327"/>
      <c r="BB69" s="358"/>
      <c r="BC69" s="358"/>
      <c r="BD69" s="358"/>
      <c r="IP69" s="333"/>
    </row>
    <row r="70" spans="1:250" s="332" customFormat="1" ht="15" customHeight="1" x14ac:dyDescent="0.3">
      <c r="A70" s="359">
        <v>30</v>
      </c>
      <c r="B70" s="377" t="s">
        <v>1373</v>
      </c>
      <c r="C70" s="361">
        <v>501149</v>
      </c>
      <c r="D70" s="362" t="s">
        <v>26</v>
      </c>
      <c r="E70" s="361"/>
      <c r="F70" s="371"/>
      <c r="G70" s="365">
        <v>15181.150000000007</v>
      </c>
      <c r="H70" s="365"/>
      <c r="I70" s="378"/>
      <c r="J70" s="365"/>
      <c r="K70" s="368">
        <v>11242.36</v>
      </c>
      <c r="L70" s="367"/>
      <c r="M70" s="367"/>
      <c r="N70" s="368">
        <v>9110.49</v>
      </c>
      <c r="O70" s="364"/>
      <c r="P70" s="365"/>
      <c r="Q70" s="367"/>
      <c r="R70" s="379">
        <f t="shared" si="0"/>
        <v>17313.020000000011</v>
      </c>
      <c r="S70" s="561">
        <f t="shared" si="10"/>
        <v>8.6167123408813495E-3</v>
      </c>
      <c r="T70" s="333" t="str">
        <f t="shared" si="6"/>
        <v>MYR</v>
      </c>
      <c r="U70" s="327">
        <v>17313.01138328767</v>
      </c>
      <c r="V70" s="333"/>
      <c r="W70" s="333">
        <f>U70</f>
        <v>17313.01138328767</v>
      </c>
      <c r="AC70" s="333"/>
      <c r="AD70" s="333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27"/>
      <c r="AR70" s="327"/>
      <c r="AS70" s="327"/>
      <c r="AT70" s="327"/>
      <c r="AU70" s="327"/>
      <c r="AV70" s="327"/>
      <c r="AW70" s="327"/>
      <c r="AX70" s="327"/>
      <c r="AY70" s="327"/>
      <c r="AZ70" s="327"/>
      <c r="BA70" s="327"/>
      <c r="BB70" s="358"/>
      <c r="BC70" s="358"/>
      <c r="BD70" s="358"/>
      <c r="IP70" s="333"/>
    </row>
    <row r="71" spans="1:250" s="334" customFormat="1" ht="15" customHeight="1" x14ac:dyDescent="0.3">
      <c r="A71" s="385">
        <v>31</v>
      </c>
      <c r="B71" s="386" t="s">
        <v>1360</v>
      </c>
      <c r="C71" s="374">
        <v>501128</v>
      </c>
      <c r="D71" s="375" t="s">
        <v>0</v>
      </c>
      <c r="E71" s="374"/>
      <c r="F71" s="376"/>
      <c r="G71" s="366">
        <v>9702.3899999999267</v>
      </c>
      <c r="H71" s="366"/>
      <c r="I71" s="387"/>
      <c r="J71" s="366">
        <v>8.2899999999999991</v>
      </c>
      <c r="K71" s="368">
        <v>44909.08</v>
      </c>
      <c r="L71" s="368"/>
      <c r="M71" s="368"/>
      <c r="N71" s="368"/>
      <c r="O71" s="369"/>
      <c r="P71" s="366"/>
      <c r="Q71" s="368"/>
      <c r="R71" s="379">
        <f t="shared" si="0"/>
        <v>54619.759999999929</v>
      </c>
      <c r="S71" s="567">
        <f t="shared" si="10"/>
        <v>-4.1033951711142436E-3</v>
      </c>
      <c r="T71" s="333" t="str">
        <f t="shared" si="6"/>
        <v>USD</v>
      </c>
      <c r="U71" s="383">
        <v>13383.916712422224</v>
      </c>
      <c r="V71" s="326"/>
      <c r="W71" s="333">
        <f>U71*$W$1</f>
        <v>54619.7641033951</v>
      </c>
      <c r="AC71" s="326"/>
      <c r="AD71" s="326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4"/>
      <c r="BC71" s="384"/>
      <c r="BD71" s="384"/>
      <c r="IP71" s="326"/>
    </row>
    <row r="72" spans="1:250" s="334" customFormat="1" ht="15" customHeight="1" x14ac:dyDescent="0.3">
      <c r="A72" s="385">
        <v>32</v>
      </c>
      <c r="B72" s="386" t="s">
        <v>1606</v>
      </c>
      <c r="C72" s="374">
        <v>501317</v>
      </c>
      <c r="D72" s="375" t="s">
        <v>0</v>
      </c>
      <c r="E72" s="374"/>
      <c r="F72" s="376"/>
      <c r="G72" s="366">
        <v>22874.5</v>
      </c>
      <c r="H72" s="366"/>
      <c r="I72" s="387"/>
      <c r="J72" s="366">
        <v>19.64</v>
      </c>
      <c r="K72" s="368">
        <v>11334.04</v>
      </c>
      <c r="L72" s="368"/>
      <c r="M72" s="368"/>
      <c r="N72" s="368"/>
      <c r="O72" s="369"/>
      <c r="P72" s="366"/>
      <c r="Q72" s="368"/>
      <c r="R72" s="379">
        <f t="shared" si="0"/>
        <v>34228.18</v>
      </c>
      <c r="S72" s="561">
        <f t="shared" si="10"/>
        <v>-3.3064748495235108E-3</v>
      </c>
      <c r="T72" s="333" t="str">
        <f t="shared" si="6"/>
        <v>USD</v>
      </c>
      <c r="U72" s="383">
        <v>8387.2049268499995</v>
      </c>
      <c r="V72" s="326"/>
      <c r="W72" s="333">
        <f>U72*$W$1</f>
        <v>34228.18330647485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33</v>
      </c>
      <c r="B73" s="386" t="s">
        <v>1431</v>
      </c>
      <c r="C73" s="374">
        <v>501194</v>
      </c>
      <c r="D73" s="375" t="s">
        <v>26</v>
      </c>
      <c r="E73" s="374"/>
      <c r="F73" s="376"/>
      <c r="G73" s="366">
        <v>87785.640000000116</v>
      </c>
      <c r="H73" s="366"/>
      <c r="I73" s="387"/>
      <c r="J73" s="366"/>
      <c r="K73" s="368">
        <v>39787.64</v>
      </c>
      <c r="L73" s="368"/>
      <c r="M73" s="368"/>
      <c r="N73" s="368">
        <v>72681.64</v>
      </c>
      <c r="O73" s="369"/>
      <c r="P73" s="366"/>
      <c r="Q73" s="368"/>
      <c r="R73" s="379">
        <f t="shared" si="0"/>
        <v>54891.640000000116</v>
      </c>
      <c r="S73" s="561">
        <f t="shared" si="10"/>
        <v>-1.4315936874481849E-2</v>
      </c>
      <c r="T73" s="333" t="str">
        <f t="shared" si="6"/>
        <v>MYR</v>
      </c>
      <c r="U73" s="383">
        <v>54891.65431593699</v>
      </c>
      <c r="V73" s="326"/>
      <c r="W73" s="333">
        <f>U73</f>
        <v>54891.65431593699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34</v>
      </c>
      <c r="B74" s="386" t="s">
        <v>1369</v>
      </c>
      <c r="C74" s="374">
        <v>501140</v>
      </c>
      <c r="D74" s="375" t="s">
        <v>26</v>
      </c>
      <c r="E74" s="374"/>
      <c r="F74" s="376"/>
      <c r="G74" s="366">
        <v>17055.289999999979</v>
      </c>
      <c r="H74" s="366"/>
      <c r="I74" s="387"/>
      <c r="J74" s="366"/>
      <c r="K74" s="368">
        <v>17892.78</v>
      </c>
      <c r="L74" s="368"/>
      <c r="M74" s="368"/>
      <c r="N74" s="368"/>
      <c r="O74" s="369"/>
      <c r="P74" s="366"/>
      <c r="Q74" s="368"/>
      <c r="R74" s="379">
        <f t="shared" si="0"/>
        <v>34948.069999999978</v>
      </c>
      <c r="S74" s="567">
        <f t="shared" si="10"/>
        <v>-2.8684528791927733E-2</v>
      </c>
      <c r="T74" s="333" t="str">
        <f t="shared" si="6"/>
        <v>MYR</v>
      </c>
      <c r="U74" s="383">
        <v>34948.09868452877</v>
      </c>
      <c r="V74" s="326"/>
      <c r="W74" s="333">
        <f>U74</f>
        <v>34948.09868452877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customHeight="1" x14ac:dyDescent="0.3">
      <c r="A75" s="385">
        <v>35</v>
      </c>
      <c r="B75" s="386" t="s">
        <v>1432</v>
      </c>
      <c r="C75" s="374">
        <v>501195</v>
      </c>
      <c r="D75" s="375" t="s">
        <v>26</v>
      </c>
      <c r="E75" s="374"/>
      <c r="F75" s="376"/>
      <c r="G75" s="366">
        <v>140450.12</v>
      </c>
      <c r="H75" s="366"/>
      <c r="I75" s="387"/>
      <c r="J75" s="366"/>
      <c r="K75" s="368">
        <v>35258.559999999998</v>
      </c>
      <c r="L75" s="368"/>
      <c r="M75" s="368"/>
      <c r="N75" s="368">
        <v>148740.53</v>
      </c>
      <c r="O75" s="369"/>
      <c r="P75" s="366"/>
      <c r="Q75" s="368"/>
      <c r="R75" s="379">
        <f t="shared" si="0"/>
        <v>26968.149999999994</v>
      </c>
      <c r="S75" s="561">
        <f t="shared" si="10"/>
        <v>-1.8793153434671694E-2</v>
      </c>
      <c r="T75" s="333" t="str">
        <f t="shared" si="6"/>
        <v>MYR</v>
      </c>
      <c r="U75" s="383">
        <v>26968.168793153429</v>
      </c>
      <c r="V75" s="326"/>
      <c r="W75" s="333">
        <f>U75</f>
        <v>26968.168793153429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2" customFormat="1" ht="15" customHeight="1" x14ac:dyDescent="0.3">
      <c r="A76" s="359">
        <v>36</v>
      </c>
      <c r="B76" s="377" t="s">
        <v>180</v>
      </c>
      <c r="C76" s="361">
        <v>501133</v>
      </c>
      <c r="D76" s="375" t="s">
        <v>0</v>
      </c>
      <c r="E76" s="361"/>
      <c r="F76" s="371"/>
      <c r="G76" s="365">
        <v>147841.02999999994</v>
      </c>
      <c r="H76" s="365"/>
      <c r="I76" s="378"/>
      <c r="J76" s="365">
        <v>228.87</v>
      </c>
      <c r="K76" s="368">
        <v>113657.93</v>
      </c>
      <c r="L76" s="367"/>
      <c r="M76" s="367"/>
      <c r="N76" s="368">
        <v>100597.28</v>
      </c>
      <c r="O76" s="364"/>
      <c r="P76" s="365"/>
      <c r="Q76" s="367"/>
      <c r="R76" s="379">
        <f t="shared" si="0"/>
        <v>161130.54999999993</v>
      </c>
      <c r="S76" s="561">
        <f t="shared" si="10"/>
        <v>-4.8353001475334167E-3</v>
      </c>
      <c r="T76" s="333" t="str">
        <f t="shared" si="6"/>
        <v>USD</v>
      </c>
      <c r="U76" s="327">
        <v>39483.105816050003</v>
      </c>
      <c r="V76" s="333"/>
      <c r="W76" s="333">
        <f>U76*$W$1</f>
        <v>161130.55483530008</v>
      </c>
      <c r="AC76" s="333"/>
      <c r="AD76" s="333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27"/>
      <c r="AR76" s="327"/>
      <c r="AS76" s="327"/>
      <c r="AT76" s="327"/>
      <c r="AU76" s="327"/>
      <c r="AV76" s="327"/>
      <c r="AW76" s="327"/>
      <c r="AX76" s="327"/>
      <c r="AY76" s="327"/>
      <c r="AZ76" s="327"/>
      <c r="BA76" s="327"/>
      <c r="BB76" s="358"/>
      <c r="BC76" s="358"/>
      <c r="BD76" s="358"/>
      <c r="IP76" s="333"/>
    </row>
    <row r="77" spans="1:250" s="334" customFormat="1" ht="15" hidden="1" customHeight="1" x14ac:dyDescent="0.3">
      <c r="A77" s="385">
        <v>6</v>
      </c>
      <c r="B77" s="386" t="s">
        <v>1275</v>
      </c>
      <c r="C77" s="374">
        <v>501095</v>
      </c>
      <c r="D77" s="375" t="s">
        <v>0</v>
      </c>
      <c r="E77" s="374"/>
      <c r="F77" s="376"/>
      <c r="G77" s="366">
        <v>0</v>
      </c>
      <c r="H77" s="366"/>
      <c r="I77" s="387"/>
      <c r="J77" s="366"/>
      <c r="K77" s="368"/>
      <c r="L77" s="368"/>
      <c r="M77" s="368"/>
      <c r="N77" s="368"/>
      <c r="O77" s="369"/>
      <c r="P77" s="366"/>
      <c r="Q77" s="368"/>
      <c r="R77" s="379">
        <f t="shared" si="0"/>
        <v>0</v>
      </c>
      <c r="S77" s="561">
        <f t="shared" si="10"/>
        <v>0</v>
      </c>
      <c r="T77" s="333" t="str">
        <f t="shared" si="6"/>
        <v>USD</v>
      </c>
      <c r="U77" s="383"/>
      <c r="V77" s="326"/>
      <c r="W77" s="333">
        <f>U77*$W$1</f>
        <v>0</v>
      </c>
      <c r="AC77" s="326"/>
      <c r="AD77" s="326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4"/>
      <c r="BC77" s="384"/>
      <c r="BD77" s="384"/>
      <c r="IP77" s="326"/>
    </row>
    <row r="78" spans="1:250" s="334" customFormat="1" ht="15" hidden="1" customHeight="1" x14ac:dyDescent="0.3">
      <c r="A78" s="385">
        <v>32</v>
      </c>
      <c r="B78" s="386" t="s">
        <v>1500</v>
      </c>
      <c r="C78" s="374">
        <v>501245</v>
      </c>
      <c r="D78" s="375" t="s">
        <v>26</v>
      </c>
      <c r="E78" s="374"/>
      <c r="F78" s="376"/>
      <c r="G78" s="366">
        <v>0</v>
      </c>
      <c r="H78" s="366"/>
      <c r="I78" s="387"/>
      <c r="J78" s="366"/>
      <c r="K78" s="368"/>
      <c r="L78" s="368"/>
      <c r="M78" s="368"/>
      <c r="N78" s="368"/>
      <c r="O78" s="369"/>
      <c r="P78" s="366"/>
      <c r="Q78" s="368"/>
      <c r="R78" s="379">
        <f t="shared" si="0"/>
        <v>0</v>
      </c>
      <c r="S78" s="561">
        <f t="shared" si="10"/>
        <v>0</v>
      </c>
      <c r="T78" s="333" t="s">
        <v>26</v>
      </c>
      <c r="U78" s="383"/>
      <c r="V78" s="326"/>
      <c r="W78" s="333">
        <f t="shared" ref="W78:W92" si="11">U78</f>
        <v>0</v>
      </c>
      <c r="AC78" s="326"/>
      <c r="AD78" s="326"/>
      <c r="AE78" s="382"/>
      <c r="AF78" s="382"/>
      <c r="AG78" s="382"/>
      <c r="AH78" s="382"/>
      <c r="AI78" s="382"/>
      <c r="AJ78" s="382"/>
      <c r="AK78" s="382"/>
      <c r="AL78" s="382"/>
      <c r="AM78" s="382"/>
      <c r="AN78" s="382"/>
      <c r="AO78" s="382"/>
      <c r="AP78" s="382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4"/>
      <c r="BC78" s="384"/>
      <c r="BD78" s="384"/>
      <c r="IP78" s="326"/>
    </row>
    <row r="79" spans="1:250" s="334" customFormat="1" ht="15" hidden="1" customHeight="1" x14ac:dyDescent="0.3">
      <c r="A79" s="385">
        <v>25</v>
      </c>
      <c r="B79" s="386" t="s">
        <v>1456</v>
      </c>
      <c r="C79" s="374">
        <v>501213</v>
      </c>
      <c r="D79" s="375" t="s">
        <v>26</v>
      </c>
      <c r="E79" s="374"/>
      <c r="F79" s="376"/>
      <c r="G79" s="366">
        <v>0</v>
      </c>
      <c r="H79" s="366"/>
      <c r="I79" s="387"/>
      <c r="J79" s="366"/>
      <c r="K79" s="368"/>
      <c r="L79" s="368"/>
      <c r="M79" s="368"/>
      <c r="N79" s="368"/>
      <c r="O79" s="369"/>
      <c r="P79" s="366"/>
      <c r="Q79" s="368"/>
      <c r="R79" s="379">
        <f t="shared" si="0"/>
        <v>0</v>
      </c>
      <c r="S79" s="561">
        <f t="shared" si="10"/>
        <v>0</v>
      </c>
      <c r="T79" s="333" t="s">
        <v>26</v>
      </c>
      <c r="U79" s="383"/>
      <c r="V79" s="326"/>
      <c r="W79" s="333">
        <f t="shared" si="11"/>
        <v>0</v>
      </c>
      <c r="AC79" s="326"/>
      <c r="AD79" s="326"/>
      <c r="AE79" s="382"/>
      <c r="AF79" s="382"/>
      <c r="AG79" s="382"/>
      <c r="AH79" s="382"/>
      <c r="AI79" s="382"/>
      <c r="AJ79" s="382"/>
      <c r="AK79" s="382"/>
      <c r="AL79" s="382"/>
      <c r="AM79" s="382"/>
      <c r="AN79" s="382"/>
      <c r="AO79" s="382"/>
      <c r="AP79" s="382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4"/>
      <c r="BC79" s="384"/>
      <c r="BD79" s="384"/>
      <c r="IP79" s="326"/>
    </row>
    <row r="80" spans="1:250" s="334" customFormat="1" ht="15" hidden="1" customHeight="1" x14ac:dyDescent="0.3">
      <c r="A80" s="385">
        <v>30</v>
      </c>
      <c r="B80" s="386" t="s">
        <v>1559</v>
      </c>
      <c r="C80" s="374">
        <v>501270</v>
      </c>
      <c r="D80" s="375" t="s">
        <v>26</v>
      </c>
      <c r="E80" s="374"/>
      <c r="F80" s="376"/>
      <c r="G80" s="366">
        <v>0</v>
      </c>
      <c r="H80" s="366"/>
      <c r="I80" s="387"/>
      <c r="J80" s="366"/>
      <c r="K80" s="368"/>
      <c r="L80" s="368"/>
      <c r="M80" s="368"/>
      <c r="N80" s="368"/>
      <c r="O80" s="369"/>
      <c r="P80" s="366"/>
      <c r="Q80" s="368"/>
      <c r="R80" s="379">
        <f t="shared" si="0"/>
        <v>0</v>
      </c>
      <c r="S80" s="561">
        <f t="shared" si="10"/>
        <v>0</v>
      </c>
      <c r="T80" s="333" t="s">
        <v>26</v>
      </c>
      <c r="U80" s="383"/>
      <c r="V80" s="326"/>
      <c r="W80" s="333">
        <f t="shared" si="11"/>
        <v>0</v>
      </c>
      <c r="AC80" s="326"/>
      <c r="AD80" s="326"/>
      <c r="AE80" s="382"/>
      <c r="AF80" s="382"/>
      <c r="AG80" s="382"/>
      <c r="AH80" s="382"/>
      <c r="AI80" s="382"/>
      <c r="AJ80" s="382"/>
      <c r="AK80" s="382"/>
      <c r="AL80" s="382"/>
      <c r="AM80" s="382"/>
      <c r="AN80" s="382"/>
      <c r="AO80" s="382"/>
      <c r="AP80" s="382"/>
      <c r="AQ80" s="383"/>
      <c r="AR80" s="383"/>
      <c r="AS80" s="383"/>
      <c r="AT80" s="383"/>
      <c r="AU80" s="383"/>
      <c r="AV80" s="383"/>
      <c r="AW80" s="383"/>
      <c r="AX80" s="383"/>
      <c r="AY80" s="383"/>
      <c r="AZ80" s="383"/>
      <c r="BA80" s="383"/>
      <c r="BB80" s="384"/>
      <c r="BC80" s="384"/>
      <c r="BD80" s="384"/>
      <c r="IP80" s="326"/>
    </row>
    <row r="81" spans="1:250" s="334" customFormat="1" ht="15" hidden="1" customHeight="1" x14ac:dyDescent="0.3">
      <c r="A81" s="385">
        <v>32</v>
      </c>
      <c r="B81" s="386" t="s">
        <v>1372</v>
      </c>
      <c r="C81" s="374">
        <v>501145</v>
      </c>
      <c r="D81" s="375" t="s">
        <v>26</v>
      </c>
      <c r="E81" s="374"/>
      <c r="F81" s="376"/>
      <c r="G81" s="366">
        <v>0</v>
      </c>
      <c r="H81" s="366"/>
      <c r="I81" s="387"/>
      <c r="J81" s="366"/>
      <c r="K81" s="368"/>
      <c r="L81" s="368"/>
      <c r="M81" s="368"/>
      <c r="N81" s="368"/>
      <c r="O81" s="369"/>
      <c r="P81" s="366"/>
      <c r="Q81" s="368"/>
      <c r="R81" s="379">
        <f t="shared" si="0"/>
        <v>0</v>
      </c>
      <c r="S81" s="561">
        <f t="shared" si="10"/>
        <v>0</v>
      </c>
      <c r="T81" s="333" t="str">
        <f>D81</f>
        <v>MYR</v>
      </c>
      <c r="U81" s="383"/>
      <c r="V81" s="326"/>
      <c r="W81" s="333">
        <f t="shared" si="11"/>
        <v>0</v>
      </c>
      <c r="AC81" s="326"/>
      <c r="AD81" s="326"/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  <c r="AO81" s="382"/>
      <c r="AP81" s="382"/>
      <c r="AQ81" s="383"/>
      <c r="AR81" s="383"/>
      <c r="AS81" s="383"/>
      <c r="AT81" s="383"/>
      <c r="AU81" s="383"/>
      <c r="AV81" s="383"/>
      <c r="AW81" s="383"/>
      <c r="AX81" s="383"/>
      <c r="AY81" s="383"/>
      <c r="AZ81" s="383"/>
      <c r="BA81" s="383"/>
      <c r="BB81" s="384"/>
      <c r="BC81" s="384"/>
      <c r="BD81" s="384"/>
      <c r="IP81" s="326"/>
    </row>
    <row r="82" spans="1:250" s="334" customFormat="1" ht="15" customHeight="1" x14ac:dyDescent="0.3">
      <c r="A82" s="385">
        <v>37</v>
      </c>
      <c r="B82" s="386" t="s">
        <v>1611</v>
      </c>
      <c r="C82" s="374">
        <v>501325</v>
      </c>
      <c r="D82" s="375" t="s">
        <v>0</v>
      </c>
      <c r="E82" s="374"/>
      <c r="F82" s="376"/>
      <c r="G82" s="366">
        <v>90495.73</v>
      </c>
      <c r="H82" s="366"/>
      <c r="I82" s="387"/>
      <c r="J82" s="366">
        <v>77.67</v>
      </c>
      <c r="K82" s="368">
        <v>20107.13</v>
      </c>
      <c r="L82" s="368"/>
      <c r="M82" s="368"/>
      <c r="N82" s="368"/>
      <c r="O82" s="369"/>
      <c r="P82" s="366"/>
      <c r="Q82" s="368"/>
      <c r="R82" s="379">
        <f t="shared" si="0"/>
        <v>110680.53</v>
      </c>
      <c r="S82" s="561">
        <f t="shared" si="10"/>
        <v>4.6150961425155401E-3</v>
      </c>
      <c r="T82" s="333" t="s">
        <v>0</v>
      </c>
      <c r="U82" s="383">
        <v>27120.932463833335</v>
      </c>
      <c r="V82" s="326"/>
      <c r="W82" s="333">
        <f t="shared" ref="W82:W83" si="12">U82*$W$1</f>
        <v>110680.52538490386</v>
      </c>
      <c r="AC82" s="326"/>
      <c r="AD82" s="326"/>
      <c r="AE82" s="382"/>
      <c r="AF82" s="382"/>
      <c r="AG82" s="382"/>
      <c r="AH82" s="382"/>
      <c r="AI82" s="382"/>
      <c r="AJ82" s="382"/>
      <c r="AK82" s="382"/>
      <c r="AL82" s="382"/>
      <c r="AM82" s="382"/>
      <c r="AN82" s="382"/>
      <c r="AO82" s="382"/>
      <c r="AP82" s="382"/>
      <c r="AQ82" s="383"/>
      <c r="AR82" s="383"/>
      <c r="AS82" s="383"/>
      <c r="AT82" s="383"/>
      <c r="AU82" s="383"/>
      <c r="AV82" s="383"/>
      <c r="AW82" s="383"/>
      <c r="AX82" s="383"/>
      <c r="AY82" s="383"/>
      <c r="AZ82" s="383"/>
      <c r="BA82" s="383"/>
      <c r="BB82" s="384"/>
      <c r="BC82" s="384"/>
      <c r="BD82" s="384"/>
      <c r="IP82" s="326"/>
    </row>
    <row r="83" spans="1:250" s="334" customFormat="1" ht="15" customHeight="1" x14ac:dyDescent="0.3">
      <c r="A83" s="385">
        <v>38</v>
      </c>
      <c r="B83" s="386" t="s">
        <v>1612</v>
      </c>
      <c r="C83" s="374">
        <v>501330</v>
      </c>
      <c r="D83" s="375" t="s">
        <v>0</v>
      </c>
      <c r="E83" s="374"/>
      <c r="F83" s="376"/>
      <c r="G83" s="366">
        <v>2097028.35</v>
      </c>
      <c r="H83" s="366"/>
      <c r="I83" s="387"/>
      <c r="J83" s="366">
        <v>1800.02</v>
      </c>
      <c r="K83" s="368">
        <v>598154.5</v>
      </c>
      <c r="L83" s="368"/>
      <c r="M83" s="368"/>
      <c r="N83" s="368"/>
      <c r="O83" s="369"/>
      <c r="P83" s="366"/>
      <c r="Q83" s="368"/>
      <c r="R83" s="379">
        <f t="shared" si="0"/>
        <v>2696982.87</v>
      </c>
      <c r="S83" s="561">
        <f t="shared" si="10"/>
        <v>8.424883708357811E-5</v>
      </c>
      <c r="T83" s="333" t="s">
        <v>0</v>
      </c>
      <c r="U83" s="383">
        <v>660863.23693108326</v>
      </c>
      <c r="V83" s="326"/>
      <c r="W83" s="333">
        <f t="shared" si="12"/>
        <v>2696982.8699157513</v>
      </c>
      <c r="AC83" s="326"/>
      <c r="AD83" s="326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  <c r="AO83" s="382"/>
      <c r="AP83" s="382"/>
      <c r="AQ83" s="383"/>
      <c r="AR83" s="383"/>
      <c r="AS83" s="383"/>
      <c r="AT83" s="383"/>
      <c r="AU83" s="383"/>
      <c r="AV83" s="383"/>
      <c r="AW83" s="383"/>
      <c r="AX83" s="383"/>
      <c r="AY83" s="383"/>
      <c r="AZ83" s="383"/>
      <c r="BA83" s="383"/>
      <c r="BB83" s="384"/>
      <c r="BC83" s="384"/>
      <c r="BD83" s="384"/>
      <c r="IP83" s="326"/>
    </row>
    <row r="84" spans="1:250" s="334" customFormat="1" ht="15" customHeight="1" x14ac:dyDescent="0.3">
      <c r="A84" s="385">
        <v>39</v>
      </c>
      <c r="B84" s="386" t="s">
        <v>1397</v>
      </c>
      <c r="C84" s="374">
        <v>501160</v>
      </c>
      <c r="D84" s="375" t="s">
        <v>26</v>
      </c>
      <c r="E84" s="374"/>
      <c r="F84" s="376"/>
      <c r="G84" s="366">
        <v>36893.540000000023</v>
      </c>
      <c r="H84" s="366"/>
      <c r="I84" s="387"/>
      <c r="J84" s="366"/>
      <c r="K84" s="368">
        <v>22808.06</v>
      </c>
      <c r="L84" s="368"/>
      <c r="M84" s="368"/>
      <c r="N84" s="368"/>
      <c r="O84" s="364"/>
      <c r="P84" s="366"/>
      <c r="Q84" s="368"/>
      <c r="R84" s="379">
        <f t="shared" si="0"/>
        <v>59701.60000000002</v>
      </c>
      <c r="S84" s="561">
        <f t="shared" si="10"/>
        <v>2.9626876930706203E-3</v>
      </c>
      <c r="T84" s="333" t="str">
        <f>D84</f>
        <v>MYR</v>
      </c>
      <c r="U84" s="383">
        <v>59701.597037312327</v>
      </c>
      <c r="V84" s="326"/>
      <c r="W84" s="333">
        <f t="shared" si="11"/>
        <v>59701.597037312327</v>
      </c>
      <c r="AC84" s="326"/>
      <c r="AD84" s="326"/>
      <c r="AE84" s="382"/>
      <c r="AF84" s="382"/>
      <c r="AG84" s="382"/>
      <c r="AH84" s="382"/>
      <c r="AI84" s="382"/>
      <c r="AJ84" s="382"/>
      <c r="AK84" s="382"/>
      <c r="AL84" s="382"/>
      <c r="AM84" s="382"/>
      <c r="AN84" s="382"/>
      <c r="AO84" s="382"/>
      <c r="AP84" s="382"/>
      <c r="AQ84" s="383"/>
      <c r="AR84" s="383"/>
      <c r="AS84" s="383"/>
      <c r="AT84" s="383"/>
      <c r="AU84" s="383"/>
      <c r="AV84" s="383"/>
      <c r="AW84" s="383"/>
      <c r="AX84" s="383"/>
      <c r="AY84" s="383"/>
      <c r="AZ84" s="383"/>
      <c r="BA84" s="383"/>
      <c r="BB84" s="384"/>
      <c r="BC84" s="384"/>
      <c r="BD84" s="384"/>
      <c r="IP84" s="326"/>
    </row>
    <row r="85" spans="1:250" s="334" customFormat="1" ht="15" customHeight="1" x14ac:dyDescent="0.3">
      <c r="A85" s="385">
        <v>40</v>
      </c>
      <c r="B85" s="386" t="s">
        <v>1552</v>
      </c>
      <c r="C85" s="374">
        <v>501275</v>
      </c>
      <c r="D85" s="375" t="s">
        <v>26</v>
      </c>
      <c r="E85" s="374"/>
      <c r="F85" s="376"/>
      <c r="G85" s="366">
        <v>94814.170000000013</v>
      </c>
      <c r="H85" s="366"/>
      <c r="I85" s="387"/>
      <c r="J85" s="366"/>
      <c r="K85" s="368">
        <v>21458.04</v>
      </c>
      <c r="L85" s="368"/>
      <c r="M85" s="368"/>
      <c r="N85" s="368">
        <v>24016.7</v>
      </c>
      <c r="O85" s="364"/>
      <c r="P85" s="366"/>
      <c r="Q85" s="368"/>
      <c r="R85" s="379">
        <f t="shared" ref="R85:R152" si="13">G85+H85+J85+K85+I85-M85-O85-P85-Q85-N85</f>
        <v>92255.510000000024</v>
      </c>
      <c r="S85" s="561">
        <f t="shared" si="10"/>
        <v>4.3308632884873077E-2</v>
      </c>
      <c r="T85" s="333" t="str">
        <f>D85</f>
        <v>MYR</v>
      </c>
      <c r="U85" s="383">
        <v>92255.466691367139</v>
      </c>
      <c r="V85" s="326"/>
      <c r="W85" s="333">
        <f t="shared" si="11"/>
        <v>92255.466691367139</v>
      </c>
      <c r="AC85" s="326"/>
      <c r="AD85" s="326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2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4"/>
      <c r="BC85" s="384"/>
      <c r="BD85" s="384"/>
      <c r="IP85" s="326"/>
    </row>
    <row r="86" spans="1:250" s="334" customFormat="1" ht="15" customHeight="1" x14ac:dyDescent="0.3">
      <c r="A86" s="385">
        <v>41</v>
      </c>
      <c r="B86" s="386" t="s">
        <v>1457</v>
      </c>
      <c r="C86" s="374">
        <v>501220</v>
      </c>
      <c r="D86" s="375" t="s">
        <v>26</v>
      </c>
      <c r="E86" s="374"/>
      <c r="F86" s="376"/>
      <c r="G86" s="366">
        <v>208009.06000000008</v>
      </c>
      <c r="H86" s="366"/>
      <c r="I86" s="387"/>
      <c r="J86" s="366"/>
      <c r="K86" s="368">
        <v>87802.38</v>
      </c>
      <c r="L86" s="368"/>
      <c r="M86" s="368"/>
      <c r="N86" s="368">
        <v>78141.710000000006</v>
      </c>
      <c r="O86" s="364"/>
      <c r="P86" s="366"/>
      <c r="Q86" s="368"/>
      <c r="R86" s="379">
        <f t="shared" si="13"/>
        <v>217669.73000000004</v>
      </c>
      <c r="S86" s="561">
        <f t="shared" si="10"/>
        <v>1.1808219220256433E-2</v>
      </c>
      <c r="T86" s="333" t="str">
        <f t="shared" ref="T86:T89" si="14">D86</f>
        <v>MYR</v>
      </c>
      <c r="U86" s="383">
        <v>217669.71819178082</v>
      </c>
      <c r="V86" s="326"/>
      <c r="W86" s="333">
        <f t="shared" si="11"/>
        <v>217669.71819178082</v>
      </c>
      <c r="AC86" s="326"/>
      <c r="AD86" s="326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4"/>
      <c r="BC86" s="384"/>
      <c r="BD86" s="384"/>
      <c r="IP86" s="326"/>
    </row>
    <row r="87" spans="1:250" s="334" customFormat="1" ht="15" customHeight="1" x14ac:dyDescent="0.3">
      <c r="A87" s="385">
        <v>42</v>
      </c>
      <c r="B87" s="386" t="s">
        <v>1602</v>
      </c>
      <c r="C87" s="374">
        <v>501320</v>
      </c>
      <c r="D87" s="375" t="s">
        <v>26</v>
      </c>
      <c r="E87" s="374"/>
      <c r="F87" s="376"/>
      <c r="G87" s="366">
        <v>20912.21</v>
      </c>
      <c r="H87" s="366"/>
      <c r="I87" s="387"/>
      <c r="J87" s="366"/>
      <c r="K87" s="368">
        <v>6957.96</v>
      </c>
      <c r="L87" s="368"/>
      <c r="M87" s="368"/>
      <c r="N87" s="368">
        <v>27870.17</v>
      </c>
      <c r="O87" s="364"/>
      <c r="P87" s="366"/>
      <c r="Q87" s="368"/>
      <c r="R87" s="379">
        <f t="shared" si="13"/>
        <v>0</v>
      </c>
      <c r="S87" s="561">
        <f t="shared" si="10"/>
        <v>0</v>
      </c>
      <c r="T87" s="333" t="str">
        <f t="shared" si="14"/>
        <v>MYR</v>
      </c>
      <c r="U87" s="383">
        <v>0</v>
      </c>
      <c r="V87" s="326"/>
      <c r="W87" s="333">
        <f t="shared" si="11"/>
        <v>0</v>
      </c>
      <c r="AC87" s="326"/>
      <c r="AD87" s="326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2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4"/>
      <c r="BC87" s="384"/>
      <c r="BD87" s="384"/>
      <c r="IP87" s="326"/>
    </row>
    <row r="88" spans="1:250" s="334" customFormat="1" ht="15" hidden="1" customHeight="1" x14ac:dyDescent="0.3">
      <c r="A88" s="385">
        <v>38</v>
      </c>
      <c r="B88" s="386" t="s">
        <v>1601</v>
      </c>
      <c r="C88" s="374">
        <v>501201</v>
      </c>
      <c r="D88" s="375" t="s">
        <v>26</v>
      </c>
      <c r="E88" s="374"/>
      <c r="F88" s="376"/>
      <c r="G88" s="366">
        <v>0</v>
      </c>
      <c r="H88" s="366"/>
      <c r="I88" s="387"/>
      <c r="J88" s="366"/>
      <c r="K88" s="368"/>
      <c r="L88" s="368"/>
      <c r="M88" s="368"/>
      <c r="N88" s="368"/>
      <c r="O88" s="364"/>
      <c r="P88" s="366"/>
      <c r="Q88" s="368"/>
      <c r="R88" s="379">
        <f t="shared" si="13"/>
        <v>0</v>
      </c>
      <c r="S88" s="561">
        <f t="shared" si="10"/>
        <v>0</v>
      </c>
      <c r="T88" s="333" t="str">
        <f t="shared" si="14"/>
        <v>MYR</v>
      </c>
      <c r="U88" s="383"/>
      <c r="V88" s="326"/>
      <c r="W88" s="333">
        <f t="shared" si="11"/>
        <v>0</v>
      </c>
      <c r="AC88" s="326"/>
      <c r="AD88" s="326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2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4"/>
      <c r="BC88" s="384"/>
      <c r="BD88" s="384"/>
      <c r="IP88" s="326"/>
    </row>
    <row r="89" spans="1:250" s="334" customFormat="1" ht="15" customHeight="1" x14ac:dyDescent="0.3">
      <c r="A89" s="385">
        <v>43</v>
      </c>
      <c r="B89" s="386" t="s">
        <v>1458</v>
      </c>
      <c r="C89" s="374">
        <v>501211</v>
      </c>
      <c r="D89" s="375" t="s">
        <v>26</v>
      </c>
      <c r="E89" s="374"/>
      <c r="F89" s="376"/>
      <c r="G89" s="366">
        <v>8791.42</v>
      </c>
      <c r="H89" s="366"/>
      <c r="I89" s="387"/>
      <c r="J89" s="366"/>
      <c r="K89" s="368">
        <v>4787.83</v>
      </c>
      <c r="L89" s="368"/>
      <c r="M89" s="368"/>
      <c r="N89" s="368">
        <v>6360.5</v>
      </c>
      <c r="O89" s="364"/>
      <c r="P89" s="366"/>
      <c r="Q89" s="368"/>
      <c r="R89" s="379">
        <f t="shared" si="13"/>
        <v>7218.75</v>
      </c>
      <c r="S89" s="561">
        <f t="shared" si="10"/>
        <v>-5.9177753428230062E-3</v>
      </c>
      <c r="T89" s="333" t="str">
        <f t="shared" si="14"/>
        <v>MYR</v>
      </c>
      <c r="U89" s="383">
        <v>7218.7559177753428</v>
      </c>
      <c r="V89" s="326"/>
      <c r="W89" s="333">
        <f t="shared" si="11"/>
        <v>7218.7559177753428</v>
      </c>
      <c r="AC89" s="326"/>
      <c r="AD89" s="326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2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4"/>
      <c r="BC89" s="384"/>
      <c r="BD89" s="384"/>
      <c r="IP89" s="326"/>
    </row>
    <row r="90" spans="1:250" s="332" customFormat="1" ht="15" customHeight="1" x14ac:dyDescent="0.3">
      <c r="A90" s="359">
        <v>44</v>
      </c>
      <c r="B90" s="377" t="s">
        <v>50</v>
      </c>
      <c r="C90" s="361">
        <v>500783</v>
      </c>
      <c r="D90" s="362" t="s">
        <v>26</v>
      </c>
      <c r="E90" s="361"/>
      <c r="F90" s="371"/>
      <c r="G90" s="365">
        <v>45040.610000000044</v>
      </c>
      <c r="H90" s="365"/>
      <c r="I90" s="378"/>
      <c r="J90" s="365"/>
      <c r="K90" s="368">
        <v>82398.63</v>
      </c>
      <c r="L90" s="367"/>
      <c r="M90" s="367"/>
      <c r="N90" s="368">
        <v>79191.08</v>
      </c>
      <c r="O90" s="364"/>
      <c r="P90" s="365"/>
      <c r="Q90" s="367"/>
      <c r="R90" s="379">
        <f t="shared" si="13"/>
        <v>48248.160000000047</v>
      </c>
      <c r="S90" s="561">
        <f t="shared" si="10"/>
        <v>6.1917808256112039E-2</v>
      </c>
      <c r="T90" s="333" t="str">
        <f t="shared" ref="T90:T116" si="15">D90</f>
        <v>MYR</v>
      </c>
      <c r="U90" s="327">
        <v>48248.098082191791</v>
      </c>
      <c r="V90" s="333"/>
      <c r="W90" s="333">
        <f t="shared" si="11"/>
        <v>48248.098082191791</v>
      </c>
      <c r="AC90" s="333">
        <f>I90+J90+K90+L90-N90-O90-P90-Q90</f>
        <v>3207.5500000000029</v>
      </c>
      <c r="AD90" s="333">
        <f>G90+I90+J90+K90+L90-N90-O90-P90-Q90</f>
        <v>48248.160000000047</v>
      </c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C90" s="358"/>
      <c r="BD90" s="358"/>
      <c r="IP90" s="333"/>
    </row>
    <row r="91" spans="1:250" s="332" customFormat="1" ht="15" customHeight="1" x14ac:dyDescent="0.3">
      <c r="A91" s="359">
        <v>45</v>
      </c>
      <c r="B91" s="377" t="s">
        <v>51</v>
      </c>
      <c r="C91" s="361">
        <v>500790</v>
      </c>
      <c r="D91" s="362" t="s">
        <v>26</v>
      </c>
      <c r="E91" s="361"/>
      <c r="F91" s="371"/>
      <c r="G91" s="365">
        <v>128738.53000000003</v>
      </c>
      <c r="H91" s="365"/>
      <c r="I91" s="378"/>
      <c r="J91" s="365"/>
      <c r="K91" s="368">
        <v>199957.81</v>
      </c>
      <c r="L91" s="367"/>
      <c r="M91" s="367"/>
      <c r="N91" s="368">
        <v>219526.26</v>
      </c>
      <c r="O91" s="364"/>
      <c r="P91" s="365"/>
      <c r="Q91" s="367"/>
      <c r="R91" s="379">
        <f t="shared" si="13"/>
        <v>109170.08000000002</v>
      </c>
      <c r="S91" s="561">
        <f t="shared" si="10"/>
        <v>1.1232876713620499E-2</v>
      </c>
      <c r="T91" s="333" t="str">
        <f t="shared" si="15"/>
        <v>MYR</v>
      </c>
      <c r="U91" s="327">
        <v>109170.0687671233</v>
      </c>
      <c r="V91" s="333"/>
      <c r="W91" s="333">
        <f t="shared" si="11"/>
        <v>109170.0687671233</v>
      </c>
      <c r="AC91" s="333">
        <f>I91+J91+K91+L91-N91-O91-P91-Q91</f>
        <v>-19568.450000000012</v>
      </c>
      <c r="AD91" s="333">
        <f>G91+I91+J91+K91+L91-N91-O91-P91-Q91</f>
        <v>109170.08000000002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358"/>
      <c r="BC91" s="358"/>
      <c r="BD91" s="358"/>
      <c r="IP91" s="333"/>
    </row>
    <row r="92" spans="1:250" s="332" customFormat="1" ht="15" customHeight="1" x14ac:dyDescent="0.3">
      <c r="A92" s="359">
        <v>46</v>
      </c>
      <c r="B92" s="377" t="s">
        <v>1560</v>
      </c>
      <c r="C92" s="361">
        <v>501240</v>
      </c>
      <c r="D92" s="362" t="s">
        <v>26</v>
      </c>
      <c r="E92" s="361"/>
      <c r="F92" s="371"/>
      <c r="G92" s="365">
        <v>67794.489999999976</v>
      </c>
      <c r="H92" s="365"/>
      <c r="I92" s="378"/>
      <c r="J92" s="365"/>
      <c r="K92" s="368">
        <v>30023.29</v>
      </c>
      <c r="L92" s="367"/>
      <c r="M92" s="367"/>
      <c r="N92" s="368"/>
      <c r="O92" s="364"/>
      <c r="P92" s="365"/>
      <c r="Q92" s="367"/>
      <c r="R92" s="379">
        <f t="shared" si="13"/>
        <v>97817.77999999997</v>
      </c>
      <c r="S92" s="561">
        <f t="shared" si="10"/>
        <v>-2.8219178115250543E-2</v>
      </c>
      <c r="T92" s="333" t="str">
        <f t="shared" si="15"/>
        <v>MYR</v>
      </c>
      <c r="U92" s="327">
        <v>97817.808219178085</v>
      </c>
      <c r="V92" s="333"/>
      <c r="W92" s="333">
        <f t="shared" si="11"/>
        <v>97817.808219178085</v>
      </c>
      <c r="AC92" s="333"/>
      <c r="AD92" s="333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27"/>
      <c r="AU92" s="327"/>
      <c r="AV92" s="327"/>
      <c r="AW92" s="327"/>
      <c r="AX92" s="327"/>
      <c r="AY92" s="327"/>
      <c r="AZ92" s="327"/>
      <c r="BA92" s="327"/>
      <c r="BB92" s="358"/>
      <c r="BC92" s="358"/>
      <c r="BD92" s="358"/>
      <c r="IP92" s="333"/>
    </row>
    <row r="93" spans="1:250" s="332" customFormat="1" ht="15" hidden="1" customHeight="1" x14ac:dyDescent="0.3">
      <c r="A93" s="359"/>
      <c r="B93" s="377" t="s">
        <v>214</v>
      </c>
      <c r="C93" s="361">
        <v>500786</v>
      </c>
      <c r="D93" s="362" t="s">
        <v>26</v>
      </c>
      <c r="E93" s="558" t="s">
        <v>67</v>
      </c>
      <c r="F93" s="371"/>
      <c r="G93" s="365">
        <v>0</v>
      </c>
      <c r="H93" s="365"/>
      <c r="I93" s="378"/>
      <c r="J93" s="365"/>
      <c r="K93" s="368"/>
      <c r="L93" s="367"/>
      <c r="M93" s="367"/>
      <c r="N93" s="368"/>
      <c r="O93" s="364"/>
      <c r="P93" s="365"/>
      <c r="Q93" s="367"/>
      <c r="R93" s="379">
        <f t="shared" si="13"/>
        <v>0</v>
      </c>
      <c r="S93" s="561">
        <f t="shared" si="10"/>
        <v>0</v>
      </c>
      <c r="T93" s="333" t="str">
        <f t="shared" si="15"/>
        <v>MYR</v>
      </c>
      <c r="U93" s="327"/>
      <c r="V93" s="333"/>
      <c r="W93" s="333"/>
      <c r="AC93" s="333">
        <f t="shared" ref="AC93:AC112" si="16">I93+J93+K93+L93-N93-O93-P93-Q93</f>
        <v>0</v>
      </c>
      <c r="AD93" s="333">
        <f t="shared" ref="AD93:AD112" si="17">G93+I93+J93+K93+L93-N93-O93-P93-Q93</f>
        <v>0</v>
      </c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C93" s="358"/>
      <c r="BD93" s="358"/>
      <c r="IP93" s="333"/>
    </row>
    <row r="94" spans="1:250" s="332" customFormat="1" ht="15" hidden="1" customHeight="1" x14ac:dyDescent="0.3">
      <c r="A94" s="359"/>
      <c r="B94" s="377" t="s">
        <v>215</v>
      </c>
      <c r="C94" s="361">
        <v>500778</v>
      </c>
      <c r="D94" s="362" t="s">
        <v>0</v>
      </c>
      <c r="E94" s="361"/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3"/>
        <v>0</v>
      </c>
      <c r="S94" s="561">
        <f t="shared" si="10"/>
        <v>0</v>
      </c>
      <c r="T94" s="333" t="str">
        <f t="shared" si="15"/>
        <v>USD</v>
      </c>
      <c r="U94" s="327"/>
      <c r="V94" s="333"/>
      <c r="W94" s="333"/>
      <c r="AC94" s="333">
        <f t="shared" si="16"/>
        <v>0</v>
      </c>
      <c r="AD94" s="333">
        <f t="shared" si="17"/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27"/>
      <c r="AU94" s="327"/>
      <c r="AV94" s="327"/>
      <c r="AW94" s="327"/>
      <c r="AX94" s="327"/>
      <c r="AY94" s="327"/>
      <c r="AZ94" s="327"/>
      <c r="BA94" s="327"/>
      <c r="BB94" s="358"/>
      <c r="BD94" s="358"/>
      <c r="IP94" s="333"/>
    </row>
    <row r="95" spans="1:250" s="332" customFormat="1" ht="15" hidden="1" customHeight="1" x14ac:dyDescent="0.3">
      <c r="A95" s="359"/>
      <c r="B95" s="377" t="s">
        <v>216</v>
      </c>
      <c r="C95" s="361">
        <v>500637</v>
      </c>
      <c r="D95" s="362" t="s">
        <v>0</v>
      </c>
      <c r="E95" s="361"/>
      <c r="F95" s="371"/>
      <c r="G95" s="365">
        <v>0</v>
      </c>
      <c r="H95" s="365"/>
      <c r="I95" s="378"/>
      <c r="J95" s="365"/>
      <c r="K95" s="368"/>
      <c r="L95" s="367"/>
      <c r="M95" s="367"/>
      <c r="N95" s="368"/>
      <c r="O95" s="364"/>
      <c r="P95" s="365"/>
      <c r="Q95" s="367"/>
      <c r="R95" s="379">
        <f t="shared" si="13"/>
        <v>0</v>
      </c>
      <c r="S95" s="561">
        <f t="shared" si="10"/>
        <v>0</v>
      </c>
      <c r="T95" s="333" t="str">
        <f t="shared" si="15"/>
        <v>USD</v>
      </c>
      <c r="U95" s="327"/>
      <c r="V95" s="333"/>
      <c r="W95" s="333"/>
      <c r="AC95" s="333">
        <f t="shared" si="16"/>
        <v>0</v>
      </c>
      <c r="AD95" s="333">
        <f t="shared" si="17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4" customFormat="1" ht="15" hidden="1" customHeight="1" x14ac:dyDescent="0.3">
      <c r="A96" s="359">
        <v>6</v>
      </c>
      <c r="B96" s="377" t="s">
        <v>52</v>
      </c>
      <c r="C96" s="361">
        <v>500960</v>
      </c>
      <c r="D96" s="362" t="s">
        <v>0</v>
      </c>
      <c r="E96" s="361"/>
      <c r="F96" s="371"/>
      <c r="G96" s="365">
        <v>-2.7648638933897018E-10</v>
      </c>
      <c r="H96" s="365"/>
      <c r="I96" s="378"/>
      <c r="J96" s="365"/>
      <c r="K96" s="368"/>
      <c r="L96" s="367"/>
      <c r="M96" s="367"/>
      <c r="N96" s="368"/>
      <c r="O96" s="364"/>
      <c r="P96" s="365"/>
      <c r="Q96" s="367"/>
      <c r="R96" s="379">
        <f t="shared" si="13"/>
        <v>-2.7648638933897018E-10</v>
      </c>
      <c r="S96" s="561">
        <f t="shared" si="10"/>
        <v>-2.7648638933897018E-10</v>
      </c>
      <c r="T96" s="333" t="str">
        <f t="shared" si="15"/>
        <v>USD</v>
      </c>
      <c r="U96" s="327"/>
      <c r="V96" s="333"/>
      <c r="W96" s="333">
        <f>U96*$W$1</f>
        <v>0</v>
      </c>
      <c r="X96" s="332"/>
      <c r="Y96" s="332"/>
      <c r="Z96" s="332"/>
      <c r="AA96" s="332"/>
      <c r="AB96" s="332"/>
      <c r="AC96" s="333">
        <f t="shared" si="16"/>
        <v>0</v>
      </c>
      <c r="AD96" s="333">
        <f t="shared" si="17"/>
        <v>-2.7648638933897018E-10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C96" s="332"/>
      <c r="BD96" s="358"/>
      <c r="BE96" s="332"/>
      <c r="BF96" s="332"/>
      <c r="BG96" s="332"/>
      <c r="BH96" s="332"/>
      <c r="BI96" s="332"/>
      <c r="BJ96" s="332"/>
      <c r="BK96" s="332"/>
      <c r="BL96" s="332"/>
      <c r="BM96" s="332"/>
      <c r="BN96" s="332"/>
      <c r="BO96" s="332"/>
      <c r="BP96" s="332"/>
      <c r="BQ96" s="332"/>
      <c r="BR96" s="332"/>
      <c r="BS96" s="332"/>
      <c r="BT96" s="332"/>
      <c r="BU96" s="332"/>
      <c r="BV96" s="332"/>
      <c r="BW96" s="332"/>
      <c r="BX96" s="332"/>
      <c r="BY96" s="332"/>
      <c r="BZ96" s="332"/>
      <c r="CA96" s="332"/>
      <c r="CB96" s="332"/>
      <c r="CC96" s="332"/>
      <c r="CD96" s="332"/>
      <c r="CE96" s="332"/>
      <c r="CF96" s="332"/>
      <c r="CG96" s="332"/>
      <c r="CH96" s="332"/>
      <c r="CI96" s="332"/>
      <c r="CJ96" s="332"/>
      <c r="CK96" s="332"/>
      <c r="CL96" s="332"/>
      <c r="CM96" s="332"/>
      <c r="CN96" s="332"/>
      <c r="CO96" s="332"/>
      <c r="CP96" s="332"/>
      <c r="CQ96" s="332"/>
      <c r="CR96" s="332"/>
      <c r="CS96" s="332"/>
      <c r="CT96" s="332"/>
      <c r="CU96" s="332"/>
      <c r="CV96" s="332"/>
      <c r="CW96" s="332"/>
      <c r="CX96" s="332"/>
      <c r="CY96" s="332"/>
      <c r="CZ96" s="332"/>
      <c r="DA96" s="332"/>
      <c r="DB96" s="332"/>
      <c r="DC96" s="332"/>
      <c r="DD96" s="332"/>
      <c r="DE96" s="332"/>
      <c r="DF96" s="332"/>
      <c r="DG96" s="332"/>
      <c r="DH96" s="332"/>
      <c r="DI96" s="332"/>
      <c r="DJ96" s="332"/>
      <c r="DK96" s="332"/>
      <c r="DL96" s="332"/>
      <c r="DM96" s="332"/>
      <c r="DN96" s="332"/>
      <c r="DO96" s="332"/>
      <c r="DP96" s="332"/>
      <c r="DQ96" s="332"/>
      <c r="DR96" s="332"/>
      <c r="DS96" s="332"/>
      <c r="DT96" s="332"/>
      <c r="DU96" s="332"/>
      <c r="DV96" s="332"/>
      <c r="DW96" s="332"/>
      <c r="DX96" s="332"/>
      <c r="DY96" s="332"/>
      <c r="DZ96" s="332"/>
      <c r="EA96" s="332"/>
      <c r="EB96" s="332"/>
      <c r="EC96" s="332"/>
      <c r="ED96" s="332"/>
      <c r="EE96" s="332"/>
      <c r="EF96" s="332"/>
      <c r="EG96" s="332"/>
      <c r="EH96" s="332"/>
      <c r="EI96" s="332"/>
      <c r="EJ96" s="332"/>
      <c r="EK96" s="332"/>
      <c r="EL96" s="332"/>
      <c r="EM96" s="332"/>
      <c r="EN96" s="332"/>
      <c r="EO96" s="332"/>
      <c r="EP96" s="332"/>
      <c r="EQ96" s="332"/>
      <c r="ER96" s="332"/>
      <c r="ES96" s="332"/>
      <c r="ET96" s="332"/>
      <c r="EU96" s="332"/>
      <c r="EV96" s="332"/>
      <c r="EW96" s="332"/>
      <c r="EX96" s="332"/>
      <c r="EY96" s="332"/>
      <c r="EZ96" s="332"/>
      <c r="FA96" s="332"/>
      <c r="FB96" s="332"/>
      <c r="FC96" s="332"/>
      <c r="FD96" s="332"/>
      <c r="FE96" s="332"/>
      <c r="FF96" s="332"/>
      <c r="FG96" s="332"/>
      <c r="FH96" s="332"/>
      <c r="FI96" s="332"/>
      <c r="FJ96" s="332"/>
      <c r="FK96" s="332"/>
      <c r="FL96" s="332"/>
      <c r="FM96" s="332"/>
      <c r="FN96" s="332"/>
      <c r="FO96" s="332"/>
      <c r="FP96" s="332"/>
      <c r="FQ96" s="332"/>
      <c r="FR96" s="332"/>
      <c r="FS96" s="332"/>
      <c r="FT96" s="332"/>
      <c r="FU96" s="332"/>
      <c r="FV96" s="332"/>
      <c r="FW96" s="332"/>
      <c r="FX96" s="332"/>
      <c r="FY96" s="332"/>
      <c r="FZ96" s="332"/>
      <c r="GA96" s="332"/>
      <c r="GB96" s="332"/>
      <c r="GC96" s="332"/>
      <c r="GD96" s="332"/>
      <c r="GE96" s="332"/>
      <c r="GF96" s="332"/>
      <c r="GG96" s="332"/>
      <c r="GH96" s="332"/>
      <c r="GI96" s="332"/>
      <c r="GJ96" s="332"/>
      <c r="GK96" s="332"/>
      <c r="GL96" s="332"/>
      <c r="GM96" s="332"/>
      <c r="GN96" s="332"/>
      <c r="GO96" s="332"/>
      <c r="GP96" s="332"/>
      <c r="GQ96" s="332"/>
      <c r="GR96" s="332"/>
      <c r="GS96" s="332"/>
      <c r="GT96" s="332"/>
      <c r="GU96" s="332"/>
      <c r="GV96" s="332"/>
      <c r="GW96" s="332"/>
      <c r="GX96" s="332"/>
      <c r="GY96" s="332"/>
      <c r="GZ96" s="332"/>
      <c r="HA96" s="332"/>
      <c r="HB96" s="332"/>
      <c r="HC96" s="332"/>
      <c r="HD96" s="332"/>
      <c r="HE96" s="332"/>
      <c r="HF96" s="332"/>
      <c r="HG96" s="332"/>
      <c r="HH96" s="332"/>
      <c r="HI96" s="332"/>
      <c r="HJ96" s="332"/>
      <c r="HK96" s="332"/>
      <c r="HL96" s="332"/>
      <c r="HM96" s="332"/>
      <c r="HN96" s="332"/>
      <c r="HO96" s="332"/>
      <c r="HP96" s="332"/>
      <c r="HQ96" s="332"/>
      <c r="HR96" s="332"/>
      <c r="HS96" s="332"/>
      <c r="HT96" s="332"/>
      <c r="HU96" s="332"/>
      <c r="HV96" s="332"/>
      <c r="HW96" s="332"/>
      <c r="HX96" s="332"/>
      <c r="HY96" s="332"/>
      <c r="HZ96" s="332"/>
      <c r="IA96" s="332"/>
      <c r="IB96" s="332"/>
      <c r="IC96" s="332"/>
      <c r="ID96" s="332"/>
      <c r="IE96" s="332"/>
      <c r="IF96" s="332"/>
      <c r="IG96" s="332"/>
      <c r="IH96" s="332"/>
      <c r="II96" s="332"/>
      <c r="IJ96" s="332"/>
      <c r="IP96" s="326"/>
    </row>
    <row r="97" spans="1:250" s="332" customFormat="1" ht="15" hidden="1" customHeight="1" x14ac:dyDescent="0.3">
      <c r="A97" s="359">
        <v>6</v>
      </c>
      <c r="B97" s="377" t="s">
        <v>145</v>
      </c>
      <c r="C97" s="361">
        <v>500887</v>
      </c>
      <c r="D97" s="362" t="s">
        <v>0</v>
      </c>
      <c r="E97" s="361"/>
      <c r="F97" s="371"/>
      <c r="G97" s="365">
        <v>4.5499999832827598E-3</v>
      </c>
      <c r="H97" s="365"/>
      <c r="I97" s="378"/>
      <c r="J97" s="365"/>
      <c r="K97" s="368"/>
      <c r="L97" s="367"/>
      <c r="M97" s="367"/>
      <c r="N97" s="368"/>
      <c r="O97" s="364"/>
      <c r="P97" s="365"/>
      <c r="Q97" s="367"/>
      <c r="R97" s="379">
        <f t="shared" si="13"/>
        <v>4.5499999832827598E-3</v>
      </c>
      <c r="S97" s="561">
        <f t="shared" si="10"/>
        <v>4.5499999832827598E-3</v>
      </c>
      <c r="T97" s="333" t="str">
        <f t="shared" si="15"/>
        <v>USD</v>
      </c>
      <c r="U97" s="640"/>
      <c r="V97" s="333"/>
      <c r="W97" s="333">
        <f>U97*$W$1</f>
        <v>0</v>
      </c>
      <c r="AC97" s="333">
        <f t="shared" si="16"/>
        <v>0</v>
      </c>
      <c r="AD97" s="333">
        <f t="shared" si="17"/>
        <v>4.5499999832827598E-3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57"/>
      <c r="AU97" s="327"/>
      <c r="AV97" s="327"/>
      <c r="AW97" s="327"/>
      <c r="AX97" s="327"/>
      <c r="AY97" s="327"/>
      <c r="AZ97" s="327"/>
      <c r="BA97" s="327"/>
      <c r="BB97" s="358"/>
      <c r="BC97" s="358"/>
      <c r="BD97" s="358"/>
      <c r="IP97" s="333"/>
    </row>
    <row r="98" spans="1:250" s="332" customFormat="1" ht="15" hidden="1" customHeight="1" x14ac:dyDescent="0.3">
      <c r="A98" s="359">
        <v>7</v>
      </c>
      <c r="B98" s="377" t="s">
        <v>146</v>
      </c>
      <c r="C98" s="361">
        <v>501040</v>
      </c>
      <c r="D98" s="362" t="s">
        <v>0</v>
      </c>
      <c r="E98" s="361"/>
      <c r="F98" s="371"/>
      <c r="G98" s="365">
        <v>-4.4250000137253664E-3</v>
      </c>
      <c r="H98" s="365"/>
      <c r="I98" s="378"/>
      <c r="J98" s="365"/>
      <c r="K98" s="368"/>
      <c r="L98" s="367"/>
      <c r="M98" s="367"/>
      <c r="N98" s="368"/>
      <c r="O98" s="364"/>
      <c r="P98" s="365"/>
      <c r="Q98" s="367"/>
      <c r="R98" s="379">
        <f t="shared" si="13"/>
        <v>-4.4250000137253664E-3</v>
      </c>
      <c r="S98" s="561">
        <f t="shared" si="10"/>
        <v>-4.4250000137253664E-3</v>
      </c>
      <c r="T98" s="333" t="str">
        <f t="shared" si="15"/>
        <v>USD</v>
      </c>
      <c r="U98" s="327"/>
      <c r="V98" s="333"/>
      <c r="W98" s="333">
        <f>U98*$W$1</f>
        <v>0</v>
      </c>
      <c r="AC98" s="333">
        <f t="shared" si="16"/>
        <v>0</v>
      </c>
      <c r="AD98" s="333">
        <f t="shared" si="17"/>
        <v>-4.4250000137253664E-3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5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thickBot="1" x14ac:dyDescent="0.35">
      <c r="A99" s="359">
        <v>7</v>
      </c>
      <c r="B99" s="377" t="s">
        <v>53</v>
      </c>
      <c r="C99" s="361">
        <v>500865</v>
      </c>
      <c r="D99" s="362" t="s">
        <v>26</v>
      </c>
      <c r="E99" s="361"/>
      <c r="F99" s="371"/>
      <c r="G99" s="365">
        <v>0</v>
      </c>
      <c r="H99" s="365"/>
      <c r="I99" s="378"/>
      <c r="J99" s="365"/>
      <c r="K99" s="368"/>
      <c r="L99" s="367"/>
      <c r="M99" s="367"/>
      <c r="N99" s="368"/>
      <c r="O99" s="364"/>
      <c r="P99" s="365"/>
      <c r="Q99" s="367"/>
      <c r="R99" s="379">
        <f t="shared" si="13"/>
        <v>0</v>
      </c>
      <c r="S99" s="561">
        <f t="shared" si="10"/>
        <v>0</v>
      </c>
      <c r="T99" s="333" t="str">
        <f t="shared" si="15"/>
        <v>MYR</v>
      </c>
      <c r="U99" s="588"/>
      <c r="V99" s="333"/>
      <c r="W99" s="333">
        <f t="shared" ref="W99:W116" si="18">U99</f>
        <v>0</v>
      </c>
      <c r="AC99" s="333">
        <f t="shared" si="16"/>
        <v>0</v>
      </c>
      <c r="AD99" s="333">
        <f t="shared" si="17"/>
        <v>0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x14ac:dyDescent="0.3">
      <c r="A100" s="359"/>
      <c r="B100" s="377" t="s">
        <v>54</v>
      </c>
      <c r="C100" s="361">
        <v>500825</v>
      </c>
      <c r="D100" s="362" t="s">
        <v>26</v>
      </c>
      <c r="E100" s="361"/>
      <c r="F100" s="371"/>
      <c r="G100" s="365">
        <v>0</v>
      </c>
      <c r="H100" s="365"/>
      <c r="I100" s="378"/>
      <c r="J100" s="365"/>
      <c r="K100" s="368"/>
      <c r="L100" s="367"/>
      <c r="M100" s="367"/>
      <c r="N100" s="368"/>
      <c r="O100" s="364"/>
      <c r="P100" s="365"/>
      <c r="Q100" s="367"/>
      <c r="R100" s="379">
        <f t="shared" si="13"/>
        <v>0</v>
      </c>
      <c r="S100" s="561">
        <f t="shared" si="10"/>
        <v>0</v>
      </c>
      <c r="T100" s="333" t="str">
        <f t="shared" si="15"/>
        <v>MYR</v>
      </c>
      <c r="U100" s="327"/>
      <c r="V100" s="333"/>
      <c r="W100" s="333">
        <f t="shared" si="18"/>
        <v>0</v>
      </c>
      <c r="AC100" s="333">
        <f t="shared" si="16"/>
        <v>0</v>
      </c>
      <c r="AD100" s="333">
        <f t="shared" si="17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D100" s="358"/>
      <c r="IP100" s="333"/>
    </row>
    <row r="101" spans="1:250" s="332" customFormat="1" ht="15" hidden="1" customHeight="1" x14ac:dyDescent="0.3">
      <c r="A101" s="359"/>
      <c r="B101" s="377" t="s">
        <v>55</v>
      </c>
      <c r="C101" s="361">
        <v>500935</v>
      </c>
      <c r="D101" s="362" t="s">
        <v>0</v>
      </c>
      <c r="E101" s="361"/>
      <c r="F101" s="371"/>
      <c r="G101" s="365">
        <v>0</v>
      </c>
      <c r="H101" s="365"/>
      <c r="I101" s="378"/>
      <c r="J101" s="365"/>
      <c r="K101" s="368"/>
      <c r="L101" s="367"/>
      <c r="M101" s="367"/>
      <c r="N101" s="368"/>
      <c r="O101" s="364"/>
      <c r="P101" s="365"/>
      <c r="Q101" s="367"/>
      <c r="R101" s="379">
        <f t="shared" si="13"/>
        <v>0</v>
      </c>
      <c r="S101" s="561">
        <f t="shared" si="10"/>
        <v>0</v>
      </c>
      <c r="T101" s="333" t="str">
        <f t="shared" si="15"/>
        <v>USD</v>
      </c>
      <c r="U101" s="327"/>
      <c r="V101" s="333"/>
      <c r="W101" s="333">
        <f t="shared" si="18"/>
        <v>0</v>
      </c>
      <c r="AC101" s="333">
        <f t="shared" si="16"/>
        <v>0</v>
      </c>
      <c r="AD101" s="333">
        <f t="shared" si="17"/>
        <v>0</v>
      </c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5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hidden="1" customHeight="1" x14ac:dyDescent="0.3">
      <c r="A102" s="359"/>
      <c r="B102" s="377" t="s">
        <v>56</v>
      </c>
      <c r="C102" s="361">
        <v>500949</v>
      </c>
      <c r="D102" s="362" t="s">
        <v>26</v>
      </c>
      <c r="E102" s="361"/>
      <c r="F102" s="371"/>
      <c r="G102" s="365">
        <v>0</v>
      </c>
      <c r="H102" s="365"/>
      <c r="I102" s="378"/>
      <c r="J102" s="365"/>
      <c r="K102" s="368"/>
      <c r="L102" s="367"/>
      <c r="M102" s="367"/>
      <c r="N102" s="368"/>
      <c r="O102" s="364"/>
      <c r="P102" s="365"/>
      <c r="Q102" s="367"/>
      <c r="R102" s="379">
        <f t="shared" si="13"/>
        <v>0</v>
      </c>
      <c r="S102" s="561">
        <f t="shared" si="10"/>
        <v>0</v>
      </c>
      <c r="T102" s="333" t="str">
        <f t="shared" si="15"/>
        <v>MYR</v>
      </c>
      <c r="U102" s="327"/>
      <c r="V102" s="333"/>
      <c r="W102" s="333">
        <f t="shared" si="18"/>
        <v>0</v>
      </c>
      <c r="AC102" s="333">
        <f t="shared" si="16"/>
        <v>0</v>
      </c>
      <c r="AD102" s="333">
        <f t="shared" si="17"/>
        <v>0</v>
      </c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D102" s="358"/>
      <c r="IP102" s="333"/>
    </row>
    <row r="103" spans="1:250" s="332" customFormat="1" ht="15" hidden="1" customHeight="1" x14ac:dyDescent="0.3">
      <c r="A103" s="359"/>
      <c r="B103" s="377" t="s">
        <v>57</v>
      </c>
      <c r="C103" s="361">
        <v>500795</v>
      </c>
      <c r="D103" s="362" t="s">
        <v>0</v>
      </c>
      <c r="E103" s="361"/>
      <c r="F103" s="371"/>
      <c r="G103" s="365">
        <v>0</v>
      </c>
      <c r="H103" s="365"/>
      <c r="I103" s="378"/>
      <c r="J103" s="365"/>
      <c r="K103" s="368"/>
      <c r="L103" s="367"/>
      <c r="M103" s="367"/>
      <c r="N103" s="368"/>
      <c r="O103" s="364"/>
      <c r="P103" s="365"/>
      <c r="Q103" s="367"/>
      <c r="R103" s="379">
        <f t="shared" si="13"/>
        <v>0</v>
      </c>
      <c r="S103" s="561">
        <f t="shared" si="10"/>
        <v>0</v>
      </c>
      <c r="T103" s="333" t="str">
        <f t="shared" si="15"/>
        <v>USD</v>
      </c>
      <c r="U103" s="327"/>
      <c r="V103" s="333"/>
      <c r="W103" s="333">
        <f t="shared" si="18"/>
        <v>0</v>
      </c>
      <c r="AC103" s="333">
        <f t="shared" si="16"/>
        <v>0</v>
      </c>
      <c r="AD103" s="333">
        <f t="shared" si="17"/>
        <v>0</v>
      </c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57"/>
      <c r="AU103" s="327"/>
      <c r="AV103" s="327"/>
      <c r="AW103" s="327"/>
      <c r="AX103" s="327"/>
      <c r="AY103" s="327"/>
      <c r="AZ103" s="327"/>
      <c r="BA103" s="327"/>
      <c r="BB103" s="358"/>
      <c r="BD103" s="358"/>
      <c r="IP103" s="333"/>
    </row>
    <row r="104" spans="1:250" s="332" customFormat="1" ht="15" hidden="1" customHeight="1" x14ac:dyDescent="0.3">
      <c r="A104" s="359"/>
      <c r="B104" s="377" t="s">
        <v>58</v>
      </c>
      <c r="C104" s="361">
        <v>500835</v>
      </c>
      <c r="D104" s="362" t="s">
        <v>0</v>
      </c>
      <c r="E104" s="361"/>
      <c r="F104" s="371"/>
      <c r="G104" s="365">
        <v>0</v>
      </c>
      <c r="H104" s="365"/>
      <c r="I104" s="378"/>
      <c r="J104" s="365"/>
      <c r="K104" s="368"/>
      <c r="L104" s="367"/>
      <c r="M104" s="367"/>
      <c r="N104" s="368"/>
      <c r="O104" s="364"/>
      <c r="P104" s="365"/>
      <c r="Q104" s="367"/>
      <c r="R104" s="379">
        <f t="shared" si="13"/>
        <v>0</v>
      </c>
      <c r="S104" s="561">
        <f t="shared" si="10"/>
        <v>0</v>
      </c>
      <c r="T104" s="333" t="str">
        <f t="shared" si="15"/>
        <v>USD</v>
      </c>
      <c r="U104" s="327"/>
      <c r="V104" s="333"/>
      <c r="W104" s="333">
        <f t="shared" si="18"/>
        <v>0</v>
      </c>
      <c r="AC104" s="333">
        <f t="shared" si="16"/>
        <v>0</v>
      </c>
      <c r="AD104" s="333">
        <f t="shared" si="17"/>
        <v>0</v>
      </c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57"/>
      <c r="AU104" s="327"/>
      <c r="AV104" s="327"/>
      <c r="AW104" s="327"/>
      <c r="AX104" s="327"/>
      <c r="AY104" s="327"/>
      <c r="AZ104" s="327"/>
      <c r="BA104" s="327"/>
      <c r="BB104" s="358"/>
      <c r="BD104" s="358"/>
      <c r="IP104" s="333"/>
    </row>
    <row r="105" spans="1:250" s="332" customFormat="1" ht="15" hidden="1" customHeight="1" x14ac:dyDescent="0.3">
      <c r="A105" s="359"/>
      <c r="B105" s="377" t="s">
        <v>59</v>
      </c>
      <c r="C105" s="361">
        <v>500957</v>
      </c>
      <c r="D105" s="362" t="s">
        <v>26</v>
      </c>
      <c r="E105" s="361"/>
      <c r="F105" s="371"/>
      <c r="G105" s="365">
        <v>0</v>
      </c>
      <c r="H105" s="365"/>
      <c r="I105" s="378"/>
      <c r="J105" s="365"/>
      <c r="K105" s="368"/>
      <c r="L105" s="367"/>
      <c r="M105" s="367"/>
      <c r="N105" s="368"/>
      <c r="O105" s="364"/>
      <c r="P105" s="365"/>
      <c r="Q105" s="367"/>
      <c r="R105" s="379">
        <f t="shared" si="13"/>
        <v>0</v>
      </c>
      <c r="S105" s="561">
        <f t="shared" si="10"/>
        <v>0</v>
      </c>
      <c r="T105" s="333" t="str">
        <f t="shared" si="15"/>
        <v>MYR</v>
      </c>
      <c r="U105" s="327"/>
      <c r="V105" s="333"/>
      <c r="W105" s="333">
        <f t="shared" si="18"/>
        <v>0</v>
      </c>
      <c r="AC105" s="333">
        <f t="shared" si="16"/>
        <v>0</v>
      </c>
      <c r="AD105" s="333">
        <f t="shared" si="17"/>
        <v>0</v>
      </c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D105" s="358"/>
      <c r="IP105" s="333"/>
    </row>
    <row r="106" spans="1:250" s="332" customFormat="1" ht="15" hidden="1" customHeight="1" x14ac:dyDescent="0.3">
      <c r="A106" s="359"/>
      <c r="B106" s="377" t="s">
        <v>60</v>
      </c>
      <c r="C106" s="361">
        <v>500601</v>
      </c>
      <c r="D106" s="362" t="s">
        <v>3</v>
      </c>
      <c r="E106" s="361"/>
      <c r="F106" s="371"/>
      <c r="G106" s="365">
        <v>0</v>
      </c>
      <c r="H106" s="365"/>
      <c r="I106" s="378"/>
      <c r="J106" s="365"/>
      <c r="K106" s="368"/>
      <c r="L106" s="367"/>
      <c r="M106" s="367"/>
      <c r="N106" s="368"/>
      <c r="O106" s="364"/>
      <c r="P106" s="365"/>
      <c r="Q106" s="367"/>
      <c r="R106" s="379">
        <f t="shared" si="13"/>
        <v>0</v>
      </c>
      <c r="S106" s="561">
        <f t="shared" ref="S106:S139" si="19">R106-W106</f>
        <v>0</v>
      </c>
      <c r="T106" s="333" t="str">
        <f t="shared" si="15"/>
        <v>GBP</v>
      </c>
      <c r="U106" s="327"/>
      <c r="V106" s="333"/>
      <c r="W106" s="333">
        <f t="shared" si="18"/>
        <v>0</v>
      </c>
      <c r="AC106" s="333">
        <f t="shared" si="16"/>
        <v>0</v>
      </c>
      <c r="AD106" s="333">
        <f t="shared" si="17"/>
        <v>0</v>
      </c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57"/>
      <c r="AU106" s="327"/>
      <c r="AV106" s="327"/>
      <c r="AW106" s="327"/>
      <c r="AX106" s="327"/>
      <c r="AY106" s="327"/>
      <c r="AZ106" s="327"/>
      <c r="BA106" s="327"/>
      <c r="BB106" s="358"/>
      <c r="BD106" s="358"/>
      <c r="IP106" s="333"/>
    </row>
    <row r="107" spans="1:250" s="332" customFormat="1" ht="15" hidden="1" customHeight="1" x14ac:dyDescent="0.3">
      <c r="A107" s="359"/>
      <c r="B107" s="377" t="s">
        <v>61</v>
      </c>
      <c r="C107" s="361">
        <v>500537</v>
      </c>
      <c r="D107" s="362" t="s">
        <v>26</v>
      </c>
      <c r="E107" s="361"/>
      <c r="F107" s="371"/>
      <c r="G107" s="365">
        <v>0</v>
      </c>
      <c r="H107" s="365"/>
      <c r="I107" s="378"/>
      <c r="J107" s="365"/>
      <c r="K107" s="369"/>
      <c r="L107" s="364"/>
      <c r="M107" s="364"/>
      <c r="N107" s="369"/>
      <c r="O107" s="364"/>
      <c r="P107" s="365"/>
      <c r="Q107" s="364"/>
      <c r="R107" s="379">
        <f t="shared" si="13"/>
        <v>0</v>
      </c>
      <c r="S107" s="561">
        <f t="shared" si="19"/>
        <v>0</v>
      </c>
      <c r="T107" s="333" t="str">
        <f t="shared" si="15"/>
        <v>MYR</v>
      </c>
      <c r="U107" s="327"/>
      <c r="V107" s="333"/>
      <c r="W107" s="333">
        <f t="shared" si="18"/>
        <v>0</v>
      </c>
      <c r="AC107" s="333">
        <f t="shared" si="16"/>
        <v>0</v>
      </c>
      <c r="AD107" s="333">
        <f t="shared" si="17"/>
        <v>0</v>
      </c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58"/>
      <c r="BD107" s="358"/>
      <c r="IP107" s="333"/>
    </row>
    <row r="108" spans="1:250" s="332" customFormat="1" ht="15" hidden="1" customHeight="1" x14ac:dyDescent="0.3">
      <c r="A108" s="359"/>
      <c r="B108" s="377" t="s">
        <v>62</v>
      </c>
      <c r="C108" s="361">
        <v>500532</v>
      </c>
      <c r="D108" s="362" t="s">
        <v>0</v>
      </c>
      <c r="E108" s="361"/>
      <c r="F108" s="371"/>
      <c r="G108" s="365">
        <v>0</v>
      </c>
      <c r="H108" s="365"/>
      <c r="I108" s="378"/>
      <c r="J108" s="365"/>
      <c r="K108" s="369"/>
      <c r="L108" s="364"/>
      <c r="M108" s="364"/>
      <c r="N108" s="369"/>
      <c r="O108" s="364"/>
      <c r="P108" s="365"/>
      <c r="Q108" s="364"/>
      <c r="R108" s="379">
        <f t="shared" si="13"/>
        <v>0</v>
      </c>
      <c r="S108" s="561">
        <f t="shared" si="19"/>
        <v>0</v>
      </c>
      <c r="T108" s="333" t="str">
        <f t="shared" si="15"/>
        <v>USD</v>
      </c>
      <c r="U108" s="327"/>
      <c r="V108" s="333"/>
      <c r="W108" s="333">
        <f t="shared" si="18"/>
        <v>0</v>
      </c>
      <c r="AC108" s="333">
        <f t="shared" si="16"/>
        <v>0</v>
      </c>
      <c r="AD108" s="333">
        <f t="shared" si="17"/>
        <v>0</v>
      </c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D108" s="358"/>
      <c r="IP108" s="333"/>
    </row>
    <row r="109" spans="1:250" s="332" customFormat="1" ht="15" hidden="1" customHeight="1" thickBot="1" x14ac:dyDescent="0.35">
      <c r="A109" s="359"/>
      <c r="B109" s="377" t="s">
        <v>63</v>
      </c>
      <c r="C109" s="361">
        <v>500536</v>
      </c>
      <c r="D109" s="362" t="s">
        <v>26</v>
      </c>
      <c r="E109" s="361"/>
      <c r="F109" s="371"/>
      <c r="G109" s="365">
        <v>0</v>
      </c>
      <c r="H109" s="365"/>
      <c r="I109" s="378"/>
      <c r="J109" s="365"/>
      <c r="K109" s="369"/>
      <c r="L109" s="364"/>
      <c r="M109" s="364"/>
      <c r="N109" s="369"/>
      <c r="O109" s="364"/>
      <c r="P109" s="365"/>
      <c r="Q109" s="364"/>
      <c r="R109" s="379">
        <f t="shared" si="13"/>
        <v>0</v>
      </c>
      <c r="S109" s="561">
        <f t="shared" si="19"/>
        <v>0</v>
      </c>
      <c r="T109" s="333" t="str">
        <f t="shared" si="15"/>
        <v>MYR</v>
      </c>
      <c r="U109" s="327"/>
      <c r="V109" s="333"/>
      <c r="W109" s="333">
        <f t="shared" si="18"/>
        <v>0</v>
      </c>
      <c r="AC109" s="333">
        <f t="shared" si="16"/>
        <v>0</v>
      </c>
      <c r="AD109" s="333">
        <f t="shared" si="17"/>
        <v>0</v>
      </c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D109" s="358"/>
      <c r="IP109" s="333"/>
    </row>
    <row r="110" spans="1:250" s="332" customFormat="1" ht="15" hidden="1" customHeight="1" thickBot="1" x14ac:dyDescent="0.35">
      <c r="A110" s="359">
        <v>7</v>
      </c>
      <c r="B110" s="377" t="s">
        <v>64</v>
      </c>
      <c r="C110" s="361">
        <v>500729</v>
      </c>
      <c r="D110" s="362" t="s">
        <v>26</v>
      </c>
      <c r="E110" s="361"/>
      <c r="F110" s="371"/>
      <c r="G110" s="365">
        <v>0</v>
      </c>
      <c r="H110" s="364"/>
      <c r="I110" s="365"/>
      <c r="J110" s="364"/>
      <c r="K110" s="369"/>
      <c r="L110" s="364"/>
      <c r="M110" s="364"/>
      <c r="N110" s="369"/>
      <c r="O110" s="364"/>
      <c r="P110" s="364"/>
      <c r="Q110" s="364"/>
      <c r="R110" s="379">
        <f t="shared" si="13"/>
        <v>0</v>
      </c>
      <c r="S110" s="561">
        <f t="shared" si="19"/>
        <v>0</v>
      </c>
      <c r="T110" s="333" t="str">
        <f t="shared" si="15"/>
        <v>MYR</v>
      </c>
      <c r="U110" s="589"/>
      <c r="V110" s="333"/>
      <c r="W110" s="333">
        <f t="shared" si="18"/>
        <v>0</v>
      </c>
      <c r="AC110" s="333">
        <f t="shared" si="16"/>
        <v>0</v>
      </c>
      <c r="AD110" s="333">
        <f t="shared" si="17"/>
        <v>0</v>
      </c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C110" s="358"/>
      <c r="BD110" s="358"/>
      <c r="IP110" s="333"/>
    </row>
    <row r="111" spans="1:250" s="332" customFormat="1" ht="15" hidden="1" customHeight="1" x14ac:dyDescent="0.3">
      <c r="A111" s="359"/>
      <c r="B111" s="377" t="s">
        <v>65</v>
      </c>
      <c r="C111" s="361">
        <v>500985</v>
      </c>
      <c r="D111" s="362" t="s">
        <v>26</v>
      </c>
      <c r="E111" s="361"/>
      <c r="F111" s="371"/>
      <c r="G111" s="364">
        <v>0</v>
      </c>
      <c r="H111" s="364"/>
      <c r="I111" s="365"/>
      <c r="J111" s="364"/>
      <c r="K111" s="369"/>
      <c r="L111" s="364"/>
      <c r="M111" s="364"/>
      <c r="N111" s="369"/>
      <c r="O111" s="364"/>
      <c r="P111" s="364"/>
      <c r="Q111" s="364"/>
      <c r="R111" s="379">
        <f t="shared" si="13"/>
        <v>0</v>
      </c>
      <c r="S111" s="561">
        <f t="shared" si="19"/>
        <v>0</v>
      </c>
      <c r="T111" s="333" t="str">
        <f t="shared" si="15"/>
        <v>MYR</v>
      </c>
      <c r="U111" s="327"/>
      <c r="V111" s="333"/>
      <c r="W111" s="333">
        <f t="shared" si="18"/>
        <v>0</v>
      </c>
      <c r="AC111" s="333">
        <f t="shared" si="16"/>
        <v>0</v>
      </c>
      <c r="AD111" s="333">
        <f t="shared" si="17"/>
        <v>0</v>
      </c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hidden="1" customHeight="1" x14ac:dyDescent="0.3">
      <c r="A112" s="359">
        <v>7</v>
      </c>
      <c r="B112" s="377" t="s">
        <v>66</v>
      </c>
      <c r="C112" s="362">
        <v>500694</v>
      </c>
      <c r="D112" s="362" t="s">
        <v>26</v>
      </c>
      <c r="E112" s="361"/>
      <c r="F112" s="389"/>
      <c r="G112" s="364">
        <v>0</v>
      </c>
      <c r="H112" s="364"/>
      <c r="I112" s="365"/>
      <c r="J112" s="364"/>
      <c r="K112" s="369"/>
      <c r="L112" s="364"/>
      <c r="M112" s="364"/>
      <c r="N112" s="369"/>
      <c r="O112" s="364"/>
      <c r="P112" s="364"/>
      <c r="Q112" s="365"/>
      <c r="R112" s="379">
        <f t="shared" si="13"/>
        <v>0</v>
      </c>
      <c r="S112" s="561">
        <f t="shared" si="19"/>
        <v>0</v>
      </c>
      <c r="T112" s="333" t="str">
        <f t="shared" si="15"/>
        <v>MYR</v>
      </c>
      <c r="U112" s="327"/>
      <c r="V112" s="333"/>
      <c r="W112" s="333">
        <f t="shared" si="18"/>
        <v>0</v>
      </c>
      <c r="AC112" s="333">
        <f t="shared" si="16"/>
        <v>0</v>
      </c>
      <c r="AD112" s="333">
        <f t="shared" si="17"/>
        <v>0</v>
      </c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hidden="1" customHeight="1" x14ac:dyDescent="0.3">
      <c r="A113" s="359">
        <v>20</v>
      </c>
      <c r="B113" s="377" t="s">
        <v>1296</v>
      </c>
      <c r="C113" s="361">
        <v>501113</v>
      </c>
      <c r="D113" s="362" t="s">
        <v>26</v>
      </c>
      <c r="E113" s="361"/>
      <c r="F113" s="389"/>
      <c r="G113" s="364">
        <v>0</v>
      </c>
      <c r="H113" s="364"/>
      <c r="I113" s="365"/>
      <c r="J113" s="364"/>
      <c r="K113" s="369"/>
      <c r="L113" s="364"/>
      <c r="M113" s="364"/>
      <c r="N113" s="369"/>
      <c r="O113" s="364"/>
      <c r="P113" s="364"/>
      <c r="Q113" s="364"/>
      <c r="R113" s="379">
        <f t="shared" si="13"/>
        <v>0</v>
      </c>
      <c r="S113" s="561">
        <f t="shared" si="19"/>
        <v>0</v>
      </c>
      <c r="T113" s="333" t="str">
        <f t="shared" si="15"/>
        <v>MYR</v>
      </c>
      <c r="U113" s="327"/>
      <c r="V113" s="333"/>
      <c r="W113" s="333">
        <f t="shared" si="18"/>
        <v>0</v>
      </c>
      <c r="AC113" s="333"/>
      <c r="AD113" s="333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customHeight="1" x14ac:dyDescent="0.3">
      <c r="A114" s="359">
        <v>47</v>
      </c>
      <c r="B114" s="377" t="s">
        <v>1561</v>
      </c>
      <c r="C114" s="361">
        <v>501286</v>
      </c>
      <c r="D114" s="362" t="s">
        <v>26</v>
      </c>
      <c r="E114" s="361"/>
      <c r="F114" s="371"/>
      <c r="G114" s="364">
        <v>70506.849999999977</v>
      </c>
      <c r="H114" s="364"/>
      <c r="I114" s="365"/>
      <c r="J114" s="364"/>
      <c r="K114" s="369">
        <v>43207.4</v>
      </c>
      <c r="L114" s="364"/>
      <c r="M114" s="364"/>
      <c r="N114" s="369">
        <v>20079.84</v>
      </c>
      <c r="O114" s="364"/>
      <c r="P114" s="364"/>
      <c r="Q114" s="364"/>
      <c r="R114" s="379">
        <f t="shared" si="13"/>
        <v>93634.409999999974</v>
      </c>
      <c r="S114" s="561">
        <f t="shared" si="19"/>
        <v>2.9564383541583084E-2</v>
      </c>
      <c r="T114" s="333" t="str">
        <f t="shared" si="15"/>
        <v>MYR</v>
      </c>
      <c r="U114" s="327">
        <v>93634.380435616433</v>
      </c>
      <c r="V114" s="333"/>
      <c r="W114" s="333">
        <f t="shared" si="18"/>
        <v>93634.380435616433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customHeight="1" x14ac:dyDescent="0.3">
      <c r="A115" s="359">
        <v>48</v>
      </c>
      <c r="B115" s="377" t="s">
        <v>1605</v>
      </c>
      <c r="C115" s="361">
        <v>501321</v>
      </c>
      <c r="D115" s="362" t="s">
        <v>26</v>
      </c>
      <c r="E115" s="361"/>
      <c r="F115" s="371"/>
      <c r="G115" s="364">
        <v>90820.810000000012</v>
      </c>
      <c r="H115" s="364"/>
      <c r="I115" s="365"/>
      <c r="J115" s="364"/>
      <c r="K115" s="369">
        <v>43138.67</v>
      </c>
      <c r="L115" s="364"/>
      <c r="M115" s="364"/>
      <c r="N115" s="369">
        <v>83367.490000000005</v>
      </c>
      <c r="O115" s="364"/>
      <c r="P115" s="364"/>
      <c r="Q115" s="364"/>
      <c r="R115" s="379">
        <f t="shared" si="13"/>
        <v>50591.990000000005</v>
      </c>
      <c r="S115" s="561">
        <f t="shared" si="19"/>
        <v>1.8136986327590421E-3</v>
      </c>
      <c r="T115" s="333" t="str">
        <f t="shared" si="15"/>
        <v>MYR</v>
      </c>
      <c r="U115" s="327">
        <v>50591.988186301372</v>
      </c>
      <c r="V115" s="333"/>
      <c r="W115" s="333">
        <f t="shared" si="18"/>
        <v>50591.988186301372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hidden="1" customHeight="1" x14ac:dyDescent="0.3">
      <c r="A116" s="359">
        <v>45</v>
      </c>
      <c r="B116" s="377" t="s">
        <v>1501</v>
      </c>
      <c r="C116" s="361">
        <v>501255</v>
      </c>
      <c r="D116" s="362" t="s">
        <v>26</v>
      </c>
      <c r="E116" s="361"/>
      <c r="F116" s="389"/>
      <c r="G116" s="364">
        <v>-8.6686213762732223E-13</v>
      </c>
      <c r="H116" s="364"/>
      <c r="I116" s="365"/>
      <c r="J116" s="364"/>
      <c r="K116" s="369"/>
      <c r="L116" s="364"/>
      <c r="M116" s="364"/>
      <c r="N116" s="369"/>
      <c r="O116" s="364"/>
      <c r="P116" s="364"/>
      <c r="Q116" s="364"/>
      <c r="R116" s="379">
        <f t="shared" si="13"/>
        <v>-8.6686213762732223E-13</v>
      </c>
      <c r="S116" s="561">
        <f t="shared" si="19"/>
        <v>-8.6686213762732223E-13</v>
      </c>
      <c r="T116" s="333" t="str">
        <f t="shared" si="15"/>
        <v>MYR</v>
      </c>
      <c r="U116" s="327"/>
      <c r="V116" s="333"/>
      <c r="W116" s="333">
        <f t="shared" si="18"/>
        <v>0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hidden="1" customHeight="1" x14ac:dyDescent="0.3">
      <c r="A117" s="359">
        <v>34</v>
      </c>
      <c r="B117" s="377" t="s">
        <v>1454</v>
      </c>
      <c r="C117" s="361">
        <v>501216</v>
      </c>
      <c r="D117" s="362" t="s">
        <v>0</v>
      </c>
      <c r="E117" s="361"/>
      <c r="F117" s="389"/>
      <c r="G117" s="364">
        <v>0</v>
      </c>
      <c r="H117" s="364"/>
      <c r="I117" s="369"/>
      <c r="J117" s="364"/>
      <c r="K117" s="369"/>
      <c r="L117" s="364"/>
      <c r="M117" s="364"/>
      <c r="N117" s="369"/>
      <c r="O117" s="364"/>
      <c r="P117" s="364"/>
      <c r="Q117" s="364"/>
      <c r="R117" s="379">
        <f t="shared" si="13"/>
        <v>0</v>
      </c>
      <c r="S117" s="561">
        <f t="shared" si="19"/>
        <v>0</v>
      </c>
      <c r="T117" s="333" t="str">
        <f t="shared" ref="T117:T129" si="20">D117</f>
        <v>USD</v>
      </c>
      <c r="U117" s="327"/>
      <c r="V117" s="333"/>
      <c r="W117" s="333">
        <f>U117*$W$1</f>
        <v>0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hidden="1" customHeight="1" x14ac:dyDescent="0.3">
      <c r="A118" s="359">
        <v>35</v>
      </c>
      <c r="B118" s="377" t="s">
        <v>1470</v>
      </c>
      <c r="C118" s="361">
        <v>501223</v>
      </c>
      <c r="D118" s="362" t="s">
        <v>0</v>
      </c>
      <c r="E118" s="361"/>
      <c r="F118" s="389"/>
      <c r="G118" s="364">
        <v>4.8885340220294893E-11</v>
      </c>
      <c r="H118" s="364"/>
      <c r="I118" s="365"/>
      <c r="J118" s="364"/>
      <c r="K118" s="369"/>
      <c r="L118" s="364"/>
      <c r="M118" s="364"/>
      <c r="N118" s="369"/>
      <c r="O118" s="364"/>
      <c r="P118" s="364"/>
      <c r="Q118" s="364"/>
      <c r="R118" s="379">
        <f t="shared" si="13"/>
        <v>4.8885340220294893E-11</v>
      </c>
      <c r="S118" s="561">
        <f t="shared" si="19"/>
        <v>4.8885340220294893E-11</v>
      </c>
      <c r="T118" s="333" t="str">
        <f t="shared" si="20"/>
        <v>USD</v>
      </c>
      <c r="U118" s="327"/>
      <c r="V118" s="333"/>
      <c r="W118" s="333">
        <f>U118*$W$1</f>
        <v>0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2" customFormat="1" ht="15" customHeight="1" x14ac:dyDescent="0.3">
      <c r="A119" s="359">
        <v>49</v>
      </c>
      <c r="B119" s="377" t="s">
        <v>1381</v>
      </c>
      <c r="C119" s="361">
        <v>501241</v>
      </c>
      <c r="D119" s="362" t="s">
        <v>0</v>
      </c>
      <c r="E119" s="361"/>
      <c r="F119" s="389"/>
      <c r="G119" s="364">
        <v>1548245.9600000009</v>
      </c>
      <c r="H119" s="364"/>
      <c r="I119" s="365"/>
      <c r="J119" s="364">
        <v>1604.74</v>
      </c>
      <c r="K119" s="369">
        <v>830714.2</v>
      </c>
      <c r="L119" s="364"/>
      <c r="M119" s="364"/>
      <c r="N119" s="369">
        <v>548879.62</v>
      </c>
      <c r="O119" s="364"/>
      <c r="P119" s="364"/>
      <c r="Q119" s="364"/>
      <c r="R119" s="379">
        <f t="shared" si="13"/>
        <v>1831685.2800000007</v>
      </c>
      <c r="S119" s="561">
        <f t="shared" si="19"/>
        <v>2.0509960595518351E-3</v>
      </c>
      <c r="T119" s="333" t="str">
        <f t="shared" si="20"/>
        <v>USD</v>
      </c>
      <c r="U119" s="327">
        <v>448832.46212913614</v>
      </c>
      <c r="V119" s="333"/>
      <c r="W119" s="333">
        <f>U119*$W$1</f>
        <v>1831685.2779490047</v>
      </c>
      <c r="AC119" s="333"/>
      <c r="AD119" s="333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27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58"/>
      <c r="BC119" s="358"/>
      <c r="BD119" s="358"/>
      <c r="IP119" s="333"/>
    </row>
    <row r="120" spans="1:250" s="332" customFormat="1" ht="15" hidden="1" customHeight="1" x14ac:dyDescent="0.3">
      <c r="A120" s="359">
        <v>48</v>
      </c>
      <c r="B120" s="377" t="s">
        <v>1618</v>
      </c>
      <c r="C120" s="361">
        <v>501335</v>
      </c>
      <c r="D120" s="362" t="s">
        <v>26</v>
      </c>
      <c r="E120" s="361"/>
      <c r="F120" s="389"/>
      <c r="G120" s="364">
        <v>0</v>
      </c>
      <c r="H120" s="364"/>
      <c r="I120" s="365"/>
      <c r="J120" s="364"/>
      <c r="K120" s="369"/>
      <c r="L120" s="364"/>
      <c r="M120" s="364"/>
      <c r="N120" s="369"/>
      <c r="O120" s="364"/>
      <c r="P120" s="364"/>
      <c r="Q120" s="364"/>
      <c r="R120" s="379">
        <f t="shared" si="13"/>
        <v>0</v>
      </c>
      <c r="S120" s="561">
        <f t="shared" si="19"/>
        <v>0</v>
      </c>
      <c r="T120" s="333" t="s">
        <v>26</v>
      </c>
      <c r="U120" s="327"/>
      <c r="V120" s="333"/>
      <c r="W120" s="333">
        <f t="shared" ref="W120" si="21">U120</f>
        <v>0</v>
      </c>
      <c r="AC120" s="333"/>
      <c r="AD120" s="333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27"/>
      <c r="AR120" s="327"/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58"/>
      <c r="BC120" s="358"/>
      <c r="BD120" s="358"/>
      <c r="IP120" s="333"/>
    </row>
    <row r="121" spans="1:250" s="332" customFormat="1" ht="15" customHeight="1" x14ac:dyDescent="0.3">
      <c r="A121" s="359">
        <v>50</v>
      </c>
      <c r="B121" s="377" t="s">
        <v>1382</v>
      </c>
      <c r="C121" s="361">
        <v>501168</v>
      </c>
      <c r="D121" s="362" t="s">
        <v>0</v>
      </c>
      <c r="E121" s="361"/>
      <c r="F121" s="389"/>
      <c r="G121" s="364">
        <v>316732.37999999995</v>
      </c>
      <c r="H121" s="364"/>
      <c r="I121" s="365"/>
      <c r="J121" s="364">
        <v>271.86</v>
      </c>
      <c r="K121" s="369">
        <v>747565.95</v>
      </c>
      <c r="L121" s="364"/>
      <c r="M121" s="364"/>
      <c r="N121" s="369"/>
      <c r="O121" s="364"/>
      <c r="P121" s="364"/>
      <c r="Q121" s="364"/>
      <c r="R121" s="379">
        <f t="shared" si="13"/>
        <v>1064570.19</v>
      </c>
      <c r="S121" s="561">
        <f t="shared" si="19"/>
        <v>-3.9035589434206486E-3</v>
      </c>
      <c r="T121" s="333" t="str">
        <f t="shared" si="20"/>
        <v>USD</v>
      </c>
      <c r="U121" s="327">
        <v>260860.13082665001</v>
      </c>
      <c r="V121" s="333"/>
      <c r="W121" s="333">
        <f>U121*$W$1</f>
        <v>1064570.1939035589</v>
      </c>
      <c r="AC121" s="333"/>
      <c r="AD121" s="333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2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customHeight="1" x14ac:dyDescent="0.3">
      <c r="A122" s="359">
        <v>51</v>
      </c>
      <c r="B122" s="377" t="s">
        <v>1562</v>
      </c>
      <c r="C122" s="361">
        <v>501263</v>
      </c>
      <c r="D122" s="362" t="s">
        <v>0</v>
      </c>
      <c r="E122" s="361"/>
      <c r="F122" s="389"/>
      <c r="G122" s="364">
        <v>459680.87999999977</v>
      </c>
      <c r="H122" s="364"/>
      <c r="I122" s="365"/>
      <c r="J122" s="364">
        <v>394.6</v>
      </c>
      <c r="K122" s="369">
        <v>392261.07</v>
      </c>
      <c r="L122" s="364"/>
      <c r="M122" s="364"/>
      <c r="N122" s="369"/>
      <c r="O122" s="364"/>
      <c r="P122" s="364"/>
      <c r="Q122" s="364"/>
      <c r="R122" s="379">
        <f t="shared" si="13"/>
        <v>852336.54999999981</v>
      </c>
      <c r="S122" s="561">
        <f t="shared" si="19"/>
        <v>9.6023012883961201E-4</v>
      </c>
      <c r="T122" s="333" t="str">
        <f t="shared" si="20"/>
        <v>USD</v>
      </c>
      <c r="U122" s="327">
        <v>208854.82701293056</v>
      </c>
      <c r="V122" s="333"/>
      <c r="W122" s="333">
        <f>U122*$W$1</f>
        <v>852336.54903976968</v>
      </c>
      <c r="AC122" s="333"/>
      <c r="AD122" s="333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27"/>
      <c r="AU122" s="327"/>
      <c r="AV122" s="327"/>
      <c r="AW122" s="327"/>
      <c r="AX122" s="327"/>
      <c r="AY122" s="327"/>
      <c r="AZ122" s="327"/>
      <c r="BA122" s="327"/>
      <c r="BB122" s="358"/>
      <c r="BC122" s="358"/>
      <c r="BD122" s="358"/>
      <c r="IP122" s="333"/>
    </row>
    <row r="123" spans="1:250" s="332" customFormat="1" ht="15" customHeight="1" x14ac:dyDescent="0.3">
      <c r="A123" s="359">
        <v>52</v>
      </c>
      <c r="B123" s="377" t="s">
        <v>1424</v>
      </c>
      <c r="C123" s="361">
        <v>501175</v>
      </c>
      <c r="D123" s="362" t="s">
        <v>26</v>
      </c>
      <c r="E123" s="361"/>
      <c r="F123" s="389"/>
      <c r="G123" s="366">
        <v>0</v>
      </c>
      <c r="H123" s="364"/>
      <c r="I123" s="365"/>
      <c r="J123" s="364"/>
      <c r="K123" s="369">
        <v>487.26</v>
      </c>
      <c r="L123" s="364"/>
      <c r="M123" s="364"/>
      <c r="N123" s="369"/>
      <c r="O123" s="364"/>
      <c r="P123" s="364"/>
      <c r="Q123" s="364"/>
      <c r="R123" s="379">
        <f t="shared" si="13"/>
        <v>487.26</v>
      </c>
      <c r="S123" s="561">
        <f t="shared" si="19"/>
        <v>-4.9273972603032234E-3</v>
      </c>
      <c r="T123" s="333" t="str">
        <f t="shared" si="20"/>
        <v>MYR</v>
      </c>
      <c r="U123" s="327">
        <v>487.26492739726029</v>
      </c>
      <c r="V123" s="333"/>
      <c r="W123" s="333">
        <f t="shared" ref="W123:W131" si="22">U123</f>
        <v>487.26492739726029</v>
      </c>
      <c r="AC123" s="333"/>
      <c r="AD123" s="333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customHeight="1" x14ac:dyDescent="0.3">
      <c r="A124" s="359">
        <v>53</v>
      </c>
      <c r="B124" s="377" t="s">
        <v>1285</v>
      </c>
      <c r="C124" s="361">
        <v>501110</v>
      </c>
      <c r="D124" s="362" t="s">
        <v>26</v>
      </c>
      <c r="E124" s="361"/>
      <c r="F124" s="389"/>
      <c r="G124" s="364">
        <v>12369.89000000003</v>
      </c>
      <c r="H124" s="364"/>
      <c r="I124" s="365"/>
      <c r="J124" s="364"/>
      <c r="K124" s="369">
        <v>4850.95</v>
      </c>
      <c r="L124" s="364"/>
      <c r="M124" s="364"/>
      <c r="N124" s="369">
        <v>14381.32</v>
      </c>
      <c r="O124" s="364"/>
      <c r="P124" s="364"/>
      <c r="Q124" s="364"/>
      <c r="R124" s="379">
        <f t="shared" si="13"/>
        <v>2839.5200000000295</v>
      </c>
      <c r="S124" s="561">
        <f t="shared" si="19"/>
        <v>2.159531783672719E-2</v>
      </c>
      <c r="T124" s="333" t="str">
        <f t="shared" si="20"/>
        <v>MYR</v>
      </c>
      <c r="U124" s="327">
        <v>2839.4984046821928</v>
      </c>
      <c r="V124" s="333"/>
      <c r="W124" s="333">
        <f t="shared" si="22"/>
        <v>2839.4984046821928</v>
      </c>
      <c r="AC124" s="333"/>
      <c r="AD124" s="333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customHeight="1" x14ac:dyDescent="0.3">
      <c r="A125" s="359">
        <v>54</v>
      </c>
      <c r="B125" s="377" t="s">
        <v>1471</v>
      </c>
      <c r="C125" s="361">
        <v>501224</v>
      </c>
      <c r="D125" s="362" t="s">
        <v>26</v>
      </c>
      <c r="E125" s="361"/>
      <c r="F125" s="389"/>
      <c r="G125" s="364">
        <v>29353.78</v>
      </c>
      <c r="H125" s="364"/>
      <c r="I125" s="365"/>
      <c r="J125" s="364"/>
      <c r="K125" s="369">
        <v>28818.55</v>
      </c>
      <c r="L125" s="364"/>
      <c r="M125" s="364"/>
      <c r="N125" s="369"/>
      <c r="O125" s="364"/>
      <c r="P125" s="364"/>
      <c r="Q125" s="364"/>
      <c r="R125" s="379">
        <f t="shared" si="13"/>
        <v>58172.33</v>
      </c>
      <c r="S125" s="561">
        <f t="shared" si="19"/>
        <v>-7.6674575320794247E-3</v>
      </c>
      <c r="T125" s="333" t="str">
        <f t="shared" si="20"/>
        <v>MYR</v>
      </c>
      <c r="U125" s="327">
        <v>58172.337667457534</v>
      </c>
      <c r="V125" s="333"/>
      <c r="W125" s="333">
        <f t="shared" si="22"/>
        <v>58172.337667457534</v>
      </c>
      <c r="AC125" s="333"/>
      <c r="AD125" s="333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customHeight="1" x14ac:dyDescent="0.3">
      <c r="A126" s="359">
        <v>55</v>
      </c>
      <c r="B126" s="377" t="s">
        <v>1416</v>
      </c>
      <c r="C126" s="361">
        <v>501169</v>
      </c>
      <c r="D126" s="362" t="s">
        <v>26</v>
      </c>
      <c r="E126" s="361"/>
      <c r="F126" s="389"/>
      <c r="G126" s="364">
        <v>269.38</v>
      </c>
      <c r="H126" s="364"/>
      <c r="I126" s="365"/>
      <c r="J126" s="364"/>
      <c r="K126" s="369">
        <v>203.68</v>
      </c>
      <c r="L126" s="364"/>
      <c r="M126" s="364"/>
      <c r="N126" s="369"/>
      <c r="O126" s="364"/>
      <c r="P126" s="364"/>
      <c r="Q126" s="364"/>
      <c r="R126" s="379">
        <f t="shared" si="13"/>
        <v>473.06</v>
      </c>
      <c r="S126" s="561">
        <f t="shared" si="19"/>
        <v>2.2465753424398827E-3</v>
      </c>
      <c r="T126" s="333" t="str">
        <f t="shared" si="20"/>
        <v>MYR</v>
      </c>
      <c r="U126" s="327">
        <v>473.05775342465756</v>
      </c>
      <c r="V126" s="333"/>
      <c r="W126" s="333">
        <f t="shared" si="22"/>
        <v>473.05775342465756</v>
      </c>
      <c r="AC126" s="333"/>
      <c r="AD126" s="333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customHeight="1" x14ac:dyDescent="0.3">
      <c r="A127" s="359">
        <v>56</v>
      </c>
      <c r="B127" s="377" t="s">
        <v>1459</v>
      </c>
      <c r="C127" s="361">
        <v>501218</v>
      </c>
      <c r="D127" s="362" t="s">
        <v>26</v>
      </c>
      <c r="E127" s="361"/>
      <c r="F127" s="389"/>
      <c r="G127" s="364">
        <v>109126.34999999998</v>
      </c>
      <c r="H127" s="364"/>
      <c r="I127" s="365"/>
      <c r="J127" s="364"/>
      <c r="K127" s="369">
        <v>33685.71</v>
      </c>
      <c r="L127" s="364"/>
      <c r="M127" s="364"/>
      <c r="N127" s="369">
        <v>42374.12</v>
      </c>
      <c r="O127" s="364"/>
      <c r="P127" s="364"/>
      <c r="Q127" s="364"/>
      <c r="R127" s="379">
        <f t="shared" si="13"/>
        <v>100437.93999999997</v>
      </c>
      <c r="S127" s="561">
        <f t="shared" si="19"/>
        <v>-2.0368986326502636E-2</v>
      </c>
      <c r="T127" s="333" t="str">
        <f t="shared" si="20"/>
        <v>MYR</v>
      </c>
      <c r="U127" s="327">
        <v>100437.9603689863</v>
      </c>
      <c r="V127" s="333"/>
      <c r="W127" s="333">
        <f t="shared" si="22"/>
        <v>100437.9603689863</v>
      </c>
      <c r="AC127" s="333"/>
      <c r="AD127" s="333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58"/>
      <c r="IP127" s="333"/>
    </row>
    <row r="128" spans="1:250" s="332" customFormat="1" ht="15" customHeight="1" x14ac:dyDescent="0.3">
      <c r="A128" s="359">
        <v>57</v>
      </c>
      <c r="B128" s="377" t="s">
        <v>1401</v>
      </c>
      <c r="C128" s="361">
        <v>501166</v>
      </c>
      <c r="D128" s="362" t="s">
        <v>26</v>
      </c>
      <c r="E128" s="361"/>
      <c r="F128" s="389"/>
      <c r="G128" s="366">
        <v>0</v>
      </c>
      <c r="H128" s="364"/>
      <c r="I128" s="365"/>
      <c r="J128" s="364"/>
      <c r="K128" s="369">
        <v>604.39</v>
      </c>
      <c r="L128" s="364"/>
      <c r="M128" s="364"/>
      <c r="N128" s="369"/>
      <c r="O128" s="364"/>
      <c r="P128" s="364"/>
      <c r="Q128" s="364"/>
      <c r="R128" s="379">
        <f t="shared" si="13"/>
        <v>604.39</v>
      </c>
      <c r="S128" s="561">
        <f t="shared" si="19"/>
        <v>4.1095890412634617E-4</v>
      </c>
      <c r="T128" s="333" t="str">
        <f t="shared" si="20"/>
        <v>MYR</v>
      </c>
      <c r="U128" s="327">
        <v>604.38958904109586</v>
      </c>
      <c r="V128" s="333"/>
      <c r="W128" s="333">
        <f t="shared" si="22"/>
        <v>604.38958904109586</v>
      </c>
      <c r="AC128" s="333"/>
      <c r="AD128" s="333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58</v>
      </c>
      <c r="B129" s="377" t="s">
        <v>1460</v>
      </c>
      <c r="C129" s="361">
        <v>501196</v>
      </c>
      <c r="D129" s="362" t="s">
        <v>26</v>
      </c>
      <c r="E129" s="361"/>
      <c r="F129" s="389"/>
      <c r="G129" s="369">
        <v>0</v>
      </c>
      <c r="H129" s="364"/>
      <c r="I129" s="365"/>
      <c r="J129" s="364"/>
      <c r="K129" s="369"/>
      <c r="L129" s="364"/>
      <c r="M129" s="364"/>
      <c r="N129" s="369"/>
      <c r="O129" s="364"/>
      <c r="P129" s="364"/>
      <c r="Q129" s="364"/>
      <c r="R129" s="379">
        <f t="shared" si="13"/>
        <v>0</v>
      </c>
      <c r="S129" s="561">
        <f t="shared" si="19"/>
        <v>0</v>
      </c>
      <c r="T129" s="333" t="str">
        <f t="shared" si="20"/>
        <v>MYR</v>
      </c>
      <c r="U129" s="327"/>
      <c r="V129" s="333"/>
      <c r="W129" s="333">
        <f t="shared" si="22"/>
        <v>0</v>
      </c>
      <c r="AC129" s="333"/>
      <c r="AD129" s="333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customHeight="1" x14ac:dyDescent="0.3">
      <c r="A130" s="359">
        <v>59</v>
      </c>
      <c r="B130" s="377" t="s">
        <v>1326</v>
      </c>
      <c r="C130" s="361">
        <v>501124</v>
      </c>
      <c r="D130" s="362" t="s">
        <v>26</v>
      </c>
      <c r="E130" s="361"/>
      <c r="F130" s="389"/>
      <c r="G130" s="364">
        <v>185391.92</v>
      </c>
      <c r="H130" s="364"/>
      <c r="I130" s="365"/>
      <c r="J130" s="364"/>
      <c r="K130" s="369">
        <v>45224.19</v>
      </c>
      <c r="L130" s="364"/>
      <c r="M130" s="364"/>
      <c r="N130" s="369">
        <v>50180.05</v>
      </c>
      <c r="O130" s="364"/>
      <c r="P130" s="364"/>
      <c r="Q130" s="364"/>
      <c r="R130" s="379">
        <f t="shared" si="13"/>
        <v>180436.06</v>
      </c>
      <c r="S130" s="561">
        <f t="shared" si="19"/>
        <v>-3.1861863390076905E-3</v>
      </c>
      <c r="T130" s="333" t="str">
        <f t="shared" ref="T130:T159" si="23">D130</f>
        <v>MYR</v>
      </c>
      <c r="U130" s="327">
        <v>180436.06318618634</v>
      </c>
      <c r="V130" s="333"/>
      <c r="W130" s="333">
        <f t="shared" si="22"/>
        <v>180436.06318618634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60</v>
      </c>
      <c r="B131" s="377" t="s">
        <v>1376</v>
      </c>
      <c r="C131" s="361">
        <v>501148</v>
      </c>
      <c r="D131" s="362" t="s">
        <v>26</v>
      </c>
      <c r="E131" s="375"/>
      <c r="F131" s="397"/>
      <c r="G131" s="460">
        <v>27899.920000000016</v>
      </c>
      <c r="H131" s="461"/>
      <c r="I131" s="372"/>
      <c r="J131" s="388"/>
      <c r="K131" s="388">
        <v>10519.65</v>
      </c>
      <c r="L131" s="372"/>
      <c r="M131" s="372"/>
      <c r="N131" s="388">
        <v>25458.44</v>
      </c>
      <c r="O131" s="388"/>
      <c r="P131" s="388"/>
      <c r="Q131" s="372"/>
      <c r="R131" s="379">
        <f t="shared" si="13"/>
        <v>12961.130000000016</v>
      </c>
      <c r="S131" s="561">
        <f t="shared" si="19"/>
        <v>2.0821917951252544E-3</v>
      </c>
      <c r="T131" s="333" t="str">
        <f t="shared" si="23"/>
        <v>MYR</v>
      </c>
      <c r="U131" s="327">
        <v>12961.12791780822</v>
      </c>
      <c r="V131" s="333"/>
      <c r="W131" s="333">
        <f t="shared" si="22"/>
        <v>12961.12791780822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4" customFormat="1" ht="15" hidden="1" customHeight="1" x14ac:dyDescent="0.3">
      <c r="A132" s="385">
        <v>43</v>
      </c>
      <c r="B132" s="386" t="s">
        <v>1256</v>
      </c>
      <c r="C132" s="374">
        <v>501080</v>
      </c>
      <c r="D132" s="375" t="s">
        <v>26</v>
      </c>
      <c r="E132" s="374"/>
      <c r="F132" s="782"/>
      <c r="G132" s="369">
        <v>0</v>
      </c>
      <c r="H132" s="369"/>
      <c r="I132" s="366"/>
      <c r="J132" s="369"/>
      <c r="K132" s="369"/>
      <c r="L132" s="369"/>
      <c r="M132" s="369"/>
      <c r="N132" s="369"/>
      <c r="O132" s="369"/>
      <c r="P132" s="369"/>
      <c r="Q132" s="369"/>
      <c r="R132" s="379">
        <f t="shared" si="13"/>
        <v>0</v>
      </c>
      <c r="S132" s="682">
        <f t="shared" si="19"/>
        <v>0</v>
      </c>
      <c r="T132" s="333" t="str">
        <f t="shared" si="23"/>
        <v>MYR</v>
      </c>
      <c r="U132" s="383"/>
      <c r="V132" s="326"/>
      <c r="W132" s="326">
        <f>U132</f>
        <v>0</v>
      </c>
      <c r="AC132" s="326"/>
      <c r="AD132" s="326"/>
      <c r="AE132" s="382"/>
      <c r="AF132" s="382"/>
      <c r="AG132" s="382"/>
      <c r="AH132" s="382"/>
      <c r="AI132" s="382"/>
      <c r="AJ132" s="382"/>
      <c r="AK132" s="382"/>
      <c r="AL132" s="382"/>
      <c r="AM132" s="382"/>
      <c r="AN132" s="382"/>
      <c r="AO132" s="382"/>
      <c r="AP132" s="382"/>
      <c r="AQ132" s="383"/>
      <c r="AR132" s="383"/>
      <c r="AS132" s="383"/>
      <c r="AT132" s="383"/>
      <c r="AU132" s="383"/>
      <c r="AV132" s="383"/>
      <c r="AW132" s="383"/>
      <c r="AX132" s="383"/>
      <c r="AY132" s="383"/>
      <c r="AZ132" s="383"/>
      <c r="BA132" s="383"/>
      <c r="BB132" s="384"/>
      <c r="BC132" s="384"/>
      <c r="BD132" s="384"/>
      <c r="IP132" s="326"/>
    </row>
    <row r="133" spans="1:250" s="334" customFormat="1" ht="15" hidden="1" customHeight="1" x14ac:dyDescent="0.3">
      <c r="A133" s="385">
        <v>44</v>
      </c>
      <c r="B133" s="377" t="s">
        <v>1414</v>
      </c>
      <c r="C133" s="374">
        <v>501152</v>
      </c>
      <c r="D133" s="375" t="s">
        <v>26</v>
      </c>
      <c r="E133" s="374"/>
      <c r="F133" s="782"/>
      <c r="G133" s="369">
        <v>3.637978807091713E-12</v>
      </c>
      <c r="H133" s="369"/>
      <c r="I133" s="366"/>
      <c r="J133" s="369"/>
      <c r="K133" s="369"/>
      <c r="L133" s="369"/>
      <c r="M133" s="369"/>
      <c r="N133" s="369"/>
      <c r="O133" s="369"/>
      <c r="P133" s="369"/>
      <c r="Q133" s="369"/>
      <c r="R133" s="379">
        <f t="shared" si="13"/>
        <v>3.637978807091713E-12</v>
      </c>
      <c r="S133" s="880">
        <f t="shared" si="19"/>
        <v>3.637978807091713E-12</v>
      </c>
      <c r="T133" s="333" t="str">
        <f t="shared" si="23"/>
        <v>MYR</v>
      </c>
      <c r="U133" s="383"/>
      <c r="V133" s="326"/>
      <c r="W133" s="326">
        <f>U133</f>
        <v>0</v>
      </c>
      <c r="AC133" s="326"/>
      <c r="AD133" s="326"/>
      <c r="AE133" s="382"/>
      <c r="AF133" s="382"/>
      <c r="AG133" s="382"/>
      <c r="AH133" s="382"/>
      <c r="AI133" s="382"/>
      <c r="AJ133" s="382"/>
      <c r="AK133" s="382"/>
      <c r="AL133" s="382"/>
      <c r="AM133" s="382"/>
      <c r="AN133" s="382"/>
      <c r="AO133" s="382"/>
      <c r="AP133" s="382"/>
      <c r="AQ133" s="383"/>
      <c r="AR133" s="383"/>
      <c r="AS133" s="383"/>
      <c r="AT133" s="383"/>
      <c r="AU133" s="383"/>
      <c r="AV133" s="383"/>
      <c r="AW133" s="383"/>
      <c r="AX133" s="383"/>
      <c r="AY133" s="383"/>
      <c r="AZ133" s="383"/>
      <c r="BA133" s="383"/>
      <c r="BB133" s="384"/>
      <c r="BC133" s="384"/>
      <c r="BD133" s="384"/>
      <c r="IP133" s="326"/>
    </row>
    <row r="134" spans="1:250" s="332" customFormat="1" ht="15" hidden="1" customHeight="1" thickBot="1" x14ac:dyDescent="0.35">
      <c r="A134" s="359">
        <v>26</v>
      </c>
      <c r="B134" s="377" t="s">
        <v>68</v>
      </c>
      <c r="C134" s="361">
        <v>500854</v>
      </c>
      <c r="D134" s="362" t="s">
        <v>0</v>
      </c>
      <c r="E134" s="361"/>
      <c r="F134" s="371"/>
      <c r="G134" s="365">
        <v>-3.1249997573468136E-3</v>
      </c>
      <c r="H134" s="364"/>
      <c r="I134" s="365"/>
      <c r="J134" s="364"/>
      <c r="K134" s="369"/>
      <c r="L134" s="364"/>
      <c r="M134" s="364"/>
      <c r="N134" s="369"/>
      <c r="O134" s="364"/>
      <c r="P134" s="364"/>
      <c r="Q134" s="364"/>
      <c r="R134" s="379">
        <f t="shared" si="13"/>
        <v>-3.1249997573468136E-3</v>
      </c>
      <c r="S134" s="852">
        <f t="shared" si="19"/>
        <v>-3.1249997573468136E-3</v>
      </c>
      <c r="T134" s="333" t="str">
        <f t="shared" si="23"/>
        <v>USD</v>
      </c>
      <c r="U134" s="590"/>
      <c r="V134" s="333"/>
      <c r="W134" s="333">
        <f>U134*$W$1</f>
        <v>0</v>
      </c>
      <c r="AC134" s="333">
        <f t="shared" ref="AC134:AC141" si="24">I134+J134+K134+L134-N134-O134-P134-Q134</f>
        <v>0</v>
      </c>
      <c r="AD134" s="333">
        <f t="shared" ref="AD134:AD143" si="25">G134+I134+J134+K134+L134-N134-O134-P134-Q134</f>
        <v>-3.1249997573468136E-3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57"/>
      <c r="AU134" s="327"/>
      <c r="AV134" s="327"/>
      <c r="AW134" s="327"/>
      <c r="AX134" s="327"/>
      <c r="AY134" s="327"/>
      <c r="AZ134" s="327"/>
      <c r="BA134" s="327"/>
      <c r="BB134" s="358"/>
      <c r="BC134" s="358"/>
      <c r="BD134" s="358"/>
      <c r="IP134" s="333"/>
    </row>
    <row r="135" spans="1:250" s="332" customFormat="1" ht="15" hidden="1" customHeight="1" x14ac:dyDescent="0.3">
      <c r="A135" s="355"/>
      <c r="B135" s="356" t="s">
        <v>69</v>
      </c>
      <c r="C135" s="348">
        <v>500909</v>
      </c>
      <c r="D135" s="349" t="s">
        <v>0</v>
      </c>
      <c r="E135" s="348"/>
      <c r="F135" s="350"/>
      <c r="G135" s="345">
        <v>0</v>
      </c>
      <c r="H135" s="351"/>
      <c r="I135" s="345"/>
      <c r="J135" s="351"/>
      <c r="K135" s="369"/>
      <c r="L135" s="351"/>
      <c r="M135" s="351"/>
      <c r="N135" s="369"/>
      <c r="O135" s="351"/>
      <c r="P135" s="351"/>
      <c r="Q135" s="351"/>
      <c r="R135" s="379">
        <f t="shared" si="13"/>
        <v>0</v>
      </c>
      <c r="S135" s="561">
        <f t="shared" si="19"/>
        <v>0</v>
      </c>
      <c r="T135" s="333" t="str">
        <f t="shared" si="23"/>
        <v>USD</v>
      </c>
      <c r="U135" s="327"/>
      <c r="V135" s="333"/>
      <c r="W135" s="333"/>
      <c r="AC135" s="333">
        <f t="shared" si="24"/>
        <v>0</v>
      </c>
      <c r="AD135" s="333">
        <f t="shared" si="25"/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57"/>
      <c r="AU135" s="327"/>
      <c r="AV135" s="327"/>
      <c r="AW135" s="327"/>
      <c r="AX135" s="327"/>
      <c r="AY135" s="327"/>
      <c r="AZ135" s="327"/>
      <c r="BA135" s="327"/>
      <c r="BB135" s="358"/>
      <c r="BD135" s="358"/>
      <c r="IP135" s="333"/>
    </row>
    <row r="136" spans="1:250" s="332" customFormat="1" ht="15" hidden="1" customHeight="1" x14ac:dyDescent="0.3">
      <c r="A136" s="355"/>
      <c r="B136" s="356" t="s">
        <v>70</v>
      </c>
      <c r="C136" s="348">
        <v>500853</v>
      </c>
      <c r="D136" s="349" t="s">
        <v>0</v>
      </c>
      <c r="E136" s="348"/>
      <c r="F136" s="350"/>
      <c r="G136" s="345">
        <v>0</v>
      </c>
      <c r="H136" s="351"/>
      <c r="I136" s="345"/>
      <c r="J136" s="351"/>
      <c r="K136" s="369"/>
      <c r="L136" s="351"/>
      <c r="M136" s="351"/>
      <c r="N136" s="369"/>
      <c r="O136" s="351"/>
      <c r="P136" s="351"/>
      <c r="Q136" s="351"/>
      <c r="R136" s="379">
        <f t="shared" si="13"/>
        <v>0</v>
      </c>
      <c r="S136" s="561">
        <f t="shared" si="19"/>
        <v>0</v>
      </c>
      <c r="T136" s="333" t="str">
        <f t="shared" si="23"/>
        <v>USD</v>
      </c>
      <c r="U136" s="327"/>
      <c r="V136" s="333"/>
      <c r="W136" s="333"/>
      <c r="AC136" s="333">
        <f t="shared" si="24"/>
        <v>0</v>
      </c>
      <c r="AD136" s="333">
        <f t="shared" si="25"/>
        <v>0</v>
      </c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2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hidden="1" customHeight="1" x14ac:dyDescent="0.3">
      <c r="A137" s="385">
        <v>10</v>
      </c>
      <c r="B137" s="386" t="s">
        <v>71</v>
      </c>
      <c r="C137" s="374">
        <v>500952</v>
      </c>
      <c r="D137" s="375" t="s">
        <v>26</v>
      </c>
      <c r="E137" s="374"/>
      <c r="F137" s="376"/>
      <c r="G137" s="366">
        <v>0</v>
      </c>
      <c r="H137" s="369"/>
      <c r="I137" s="366"/>
      <c r="J137" s="369"/>
      <c r="K137" s="369"/>
      <c r="L137" s="369"/>
      <c r="M137" s="369"/>
      <c r="N137" s="369"/>
      <c r="O137" s="369"/>
      <c r="P137" s="369"/>
      <c r="Q137" s="369"/>
      <c r="R137" s="379">
        <f t="shared" si="13"/>
        <v>0</v>
      </c>
      <c r="S137" s="561">
        <f t="shared" si="19"/>
        <v>0</v>
      </c>
      <c r="T137" s="333" t="str">
        <f t="shared" si="23"/>
        <v>MYR</v>
      </c>
      <c r="U137" s="327"/>
      <c r="V137" s="333"/>
      <c r="W137" s="333">
        <f>U137</f>
        <v>0</v>
      </c>
      <c r="AC137" s="333">
        <f t="shared" si="24"/>
        <v>0</v>
      </c>
      <c r="AD137" s="333">
        <f t="shared" si="25"/>
        <v>0</v>
      </c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27"/>
      <c r="AU137" s="327"/>
      <c r="AV137" s="327"/>
      <c r="AW137" s="327"/>
      <c r="AX137" s="327"/>
      <c r="AY137" s="327"/>
      <c r="AZ137" s="327"/>
      <c r="BA137" s="327"/>
      <c r="BB137" s="358"/>
      <c r="BC137" s="358"/>
      <c r="BD137" s="358"/>
      <c r="IP137" s="333"/>
    </row>
    <row r="138" spans="1:250" s="332" customFormat="1" ht="15" hidden="1" customHeight="1" x14ac:dyDescent="0.3">
      <c r="A138" s="355"/>
      <c r="B138" s="356" t="s">
        <v>72</v>
      </c>
      <c r="C138" s="348">
        <v>500831</v>
      </c>
      <c r="D138" s="349" t="s">
        <v>26</v>
      </c>
      <c r="E138" s="348"/>
      <c r="F138" s="350"/>
      <c r="G138" s="345">
        <v>0</v>
      </c>
      <c r="H138" s="351"/>
      <c r="I138" s="345"/>
      <c r="J138" s="351"/>
      <c r="K138" s="369"/>
      <c r="L138" s="351"/>
      <c r="M138" s="351"/>
      <c r="N138" s="369"/>
      <c r="O138" s="351"/>
      <c r="P138" s="351"/>
      <c r="Q138" s="351"/>
      <c r="R138" s="379">
        <f t="shared" si="13"/>
        <v>0</v>
      </c>
      <c r="S138" s="561">
        <f t="shared" si="19"/>
        <v>0</v>
      </c>
      <c r="T138" s="333" t="str">
        <f t="shared" si="23"/>
        <v>MYR</v>
      </c>
      <c r="U138" s="327"/>
      <c r="V138" s="333"/>
      <c r="W138" s="333"/>
      <c r="AC138" s="333">
        <f t="shared" si="24"/>
        <v>0</v>
      </c>
      <c r="AD138" s="333">
        <f t="shared" si="25"/>
        <v>0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2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x14ac:dyDescent="0.3">
      <c r="A139" s="355"/>
      <c r="B139" s="356" t="s">
        <v>72</v>
      </c>
      <c r="C139" s="348">
        <v>500930</v>
      </c>
      <c r="D139" s="349" t="s">
        <v>26</v>
      </c>
      <c r="E139" s="348"/>
      <c r="F139" s="350"/>
      <c r="G139" s="345">
        <v>0</v>
      </c>
      <c r="H139" s="351"/>
      <c r="I139" s="345"/>
      <c r="J139" s="351"/>
      <c r="K139" s="369"/>
      <c r="L139" s="351"/>
      <c r="M139" s="351"/>
      <c r="N139" s="369"/>
      <c r="O139" s="351"/>
      <c r="P139" s="351"/>
      <c r="Q139" s="351"/>
      <c r="R139" s="379">
        <f t="shared" si="13"/>
        <v>0</v>
      </c>
      <c r="S139" s="561">
        <f t="shared" si="19"/>
        <v>0</v>
      </c>
      <c r="T139" s="333" t="str">
        <f t="shared" si="23"/>
        <v>MYR</v>
      </c>
      <c r="U139" s="327"/>
      <c r="V139" s="333"/>
      <c r="W139" s="333"/>
      <c r="AC139" s="333">
        <f t="shared" si="24"/>
        <v>0</v>
      </c>
      <c r="AD139" s="333">
        <f t="shared" si="25"/>
        <v>0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2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x14ac:dyDescent="0.3">
      <c r="A140" s="355"/>
      <c r="B140" s="356" t="s">
        <v>73</v>
      </c>
      <c r="C140" s="348">
        <v>500785</v>
      </c>
      <c r="D140" s="349" t="s">
        <v>26</v>
      </c>
      <c r="E140" s="348"/>
      <c r="F140" s="350"/>
      <c r="G140" s="345">
        <v>0</v>
      </c>
      <c r="H140" s="351"/>
      <c r="I140" s="345"/>
      <c r="J140" s="351"/>
      <c r="K140" s="369"/>
      <c r="L140" s="351"/>
      <c r="M140" s="351"/>
      <c r="N140" s="369"/>
      <c r="O140" s="351"/>
      <c r="P140" s="351"/>
      <c r="Q140" s="351"/>
      <c r="R140" s="379">
        <f t="shared" si="13"/>
        <v>0</v>
      </c>
      <c r="S140" s="561">
        <f t="shared" ref="S140:S159" si="26">R140-W140</f>
        <v>0</v>
      </c>
      <c r="T140" s="333" t="str">
        <f t="shared" si="23"/>
        <v>MYR</v>
      </c>
      <c r="U140" s="327"/>
      <c r="V140" s="333"/>
      <c r="W140" s="333"/>
      <c r="AC140" s="333">
        <f t="shared" si="24"/>
        <v>0</v>
      </c>
      <c r="AD140" s="333">
        <f t="shared" si="25"/>
        <v>0</v>
      </c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90"/>
      <c r="IP140" s="333"/>
    </row>
    <row r="141" spans="1:250" s="332" customFormat="1" ht="15" hidden="1" customHeight="1" x14ac:dyDescent="0.3">
      <c r="A141" s="355"/>
      <c r="B141" s="356" t="s">
        <v>74</v>
      </c>
      <c r="C141" s="348">
        <v>500859</v>
      </c>
      <c r="D141" s="349" t="s">
        <v>26</v>
      </c>
      <c r="E141" s="348"/>
      <c r="F141" s="350"/>
      <c r="G141" s="345">
        <v>0</v>
      </c>
      <c r="H141" s="351"/>
      <c r="I141" s="345"/>
      <c r="J141" s="351"/>
      <c r="K141" s="369"/>
      <c r="L141" s="351"/>
      <c r="M141" s="351"/>
      <c r="N141" s="369"/>
      <c r="O141" s="351"/>
      <c r="P141" s="351"/>
      <c r="Q141" s="351"/>
      <c r="R141" s="379">
        <f t="shared" si="13"/>
        <v>0</v>
      </c>
      <c r="S141" s="561">
        <f t="shared" si="26"/>
        <v>0</v>
      </c>
      <c r="T141" s="333" t="str">
        <f t="shared" si="23"/>
        <v>MYR</v>
      </c>
      <c r="U141" s="327"/>
      <c r="V141" s="333"/>
      <c r="W141" s="333"/>
      <c r="AC141" s="333">
        <f t="shared" si="24"/>
        <v>0</v>
      </c>
      <c r="AD141" s="333">
        <f t="shared" si="25"/>
        <v>0</v>
      </c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customHeight="1" x14ac:dyDescent="0.3">
      <c r="A142" s="359">
        <v>61</v>
      </c>
      <c r="B142" s="377" t="s">
        <v>1535</v>
      </c>
      <c r="C142" s="361">
        <v>501225</v>
      </c>
      <c r="D142" s="362" t="s">
        <v>26</v>
      </c>
      <c r="E142" s="361"/>
      <c r="F142" s="371"/>
      <c r="G142" s="365">
        <v>0</v>
      </c>
      <c r="H142" s="364"/>
      <c r="I142" s="365"/>
      <c r="J142" s="364"/>
      <c r="K142" s="364">
        <v>1724.34</v>
      </c>
      <c r="L142" s="364"/>
      <c r="M142" s="364"/>
      <c r="N142" s="364"/>
      <c r="O142" s="364"/>
      <c r="P142" s="364"/>
      <c r="Q142" s="364"/>
      <c r="R142" s="379">
        <f t="shared" si="13"/>
        <v>1724.34</v>
      </c>
      <c r="S142" s="561">
        <f t="shared" si="26"/>
        <v>4.109589041036088E-3</v>
      </c>
      <c r="T142" s="333" t="str">
        <f t="shared" si="23"/>
        <v>MYR</v>
      </c>
      <c r="U142" s="327">
        <v>1724.3358904109589</v>
      </c>
      <c r="V142" s="333"/>
      <c r="W142" s="326">
        <f>U142</f>
        <v>1724.3358904109589</v>
      </c>
      <c r="AC142" s="333"/>
      <c r="AD142" s="333">
        <f t="shared" si="25"/>
        <v>1724.34</v>
      </c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2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58"/>
      <c r="IP142" s="333"/>
    </row>
    <row r="143" spans="1:250" s="332" customFormat="1" ht="15" customHeight="1" x14ac:dyDescent="0.3">
      <c r="A143" s="359">
        <v>62</v>
      </c>
      <c r="B143" s="377" t="s">
        <v>1633</v>
      </c>
      <c r="C143" s="361">
        <v>501183</v>
      </c>
      <c r="D143" s="362" t="s">
        <v>0</v>
      </c>
      <c r="E143" s="361"/>
      <c r="F143" s="371"/>
      <c r="G143" s="365">
        <v>0</v>
      </c>
      <c r="H143" s="364"/>
      <c r="I143" s="365"/>
      <c r="J143" s="364"/>
      <c r="K143" s="364">
        <v>1519.64</v>
      </c>
      <c r="L143" s="364"/>
      <c r="M143" s="364"/>
      <c r="N143" s="364"/>
      <c r="O143" s="364"/>
      <c r="P143" s="364"/>
      <c r="Q143" s="364"/>
      <c r="R143" s="379">
        <f t="shared" si="13"/>
        <v>1519.64</v>
      </c>
      <c r="S143" s="561">
        <f t="shared" si="26"/>
        <v>1.8105436577798173E-2</v>
      </c>
      <c r="T143" s="333" t="str">
        <f t="shared" si="23"/>
        <v>USD</v>
      </c>
      <c r="U143" s="327">
        <v>372.36508075555554</v>
      </c>
      <c r="V143" s="333"/>
      <c r="W143" s="333">
        <f>U143*$W$1</f>
        <v>1519.6218945634223</v>
      </c>
      <c r="AC143" s="333"/>
      <c r="AD143" s="333">
        <f t="shared" si="25"/>
        <v>1519.64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x14ac:dyDescent="0.3">
      <c r="A144" s="359">
        <v>63</v>
      </c>
      <c r="B144" s="377" t="s">
        <v>1367</v>
      </c>
      <c r="C144" s="361">
        <v>501119</v>
      </c>
      <c r="D144" s="362" t="s">
        <v>26</v>
      </c>
      <c r="E144" s="361"/>
      <c r="F144" s="371"/>
      <c r="G144" s="365">
        <v>0</v>
      </c>
      <c r="H144" s="364"/>
      <c r="I144" s="365"/>
      <c r="J144" s="364"/>
      <c r="K144" s="369">
        <v>2620.48</v>
      </c>
      <c r="L144" s="364"/>
      <c r="M144" s="364"/>
      <c r="N144" s="369"/>
      <c r="O144" s="364"/>
      <c r="P144" s="364"/>
      <c r="Q144" s="364"/>
      <c r="R144" s="379">
        <f t="shared" si="13"/>
        <v>2620.48</v>
      </c>
      <c r="S144" s="561">
        <f t="shared" si="26"/>
        <v>2.1400000000539876E-3</v>
      </c>
      <c r="T144" s="333" t="str">
        <f t="shared" si="23"/>
        <v>MYR</v>
      </c>
      <c r="U144" s="327">
        <v>2620.47786</v>
      </c>
      <c r="V144" s="333"/>
      <c r="W144" s="333">
        <f>U144</f>
        <v>2620.47786</v>
      </c>
      <c r="AC144" s="333"/>
      <c r="AD144" s="333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358"/>
      <c r="BC144" s="358"/>
      <c r="BD144" s="358"/>
      <c r="IP144" s="333"/>
    </row>
    <row r="145" spans="1:250" s="332" customFormat="1" ht="15" hidden="1" customHeight="1" x14ac:dyDescent="0.3">
      <c r="A145" s="359">
        <v>58</v>
      </c>
      <c r="B145" s="377" t="s">
        <v>1374</v>
      </c>
      <c r="C145" s="361">
        <v>501134</v>
      </c>
      <c r="D145" s="362" t="s">
        <v>26</v>
      </c>
      <c r="E145" s="361"/>
      <c r="F145" s="371"/>
      <c r="G145" s="365">
        <v>2.2282620193436742E-11</v>
      </c>
      <c r="H145" s="364"/>
      <c r="I145" s="365"/>
      <c r="J145" s="364"/>
      <c r="K145" s="369"/>
      <c r="L145" s="364"/>
      <c r="M145" s="364"/>
      <c r="N145" s="369"/>
      <c r="O145" s="364"/>
      <c r="P145" s="364"/>
      <c r="Q145" s="364"/>
      <c r="R145" s="379">
        <f t="shared" si="13"/>
        <v>2.2282620193436742E-11</v>
      </c>
      <c r="S145" s="561">
        <f t="shared" si="26"/>
        <v>2.2282620193436742E-11</v>
      </c>
      <c r="T145" s="333" t="str">
        <f t="shared" si="23"/>
        <v>MYR</v>
      </c>
      <c r="U145" s="327"/>
      <c r="V145" s="333"/>
      <c r="W145" s="333">
        <f>U145</f>
        <v>0</v>
      </c>
      <c r="AC145" s="333"/>
      <c r="AD145" s="333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358"/>
      <c r="BC145" s="358"/>
      <c r="BD145" s="358"/>
      <c r="IP145" s="333"/>
    </row>
    <row r="146" spans="1:250" s="332" customFormat="1" ht="15" customHeight="1" x14ac:dyDescent="0.3">
      <c r="A146" s="359">
        <v>64</v>
      </c>
      <c r="B146" s="377" t="s">
        <v>1613</v>
      </c>
      <c r="C146" s="361">
        <v>501332</v>
      </c>
      <c r="D146" s="362" t="s">
        <v>0</v>
      </c>
      <c r="E146" s="361"/>
      <c r="F146" s="371"/>
      <c r="G146" s="365">
        <v>174865.90000000002</v>
      </c>
      <c r="H146" s="364"/>
      <c r="I146" s="365"/>
      <c r="J146" s="364">
        <v>125.77</v>
      </c>
      <c r="K146" s="369">
        <v>85973.24</v>
      </c>
      <c r="L146" s="364"/>
      <c r="M146" s="364"/>
      <c r="N146" s="369">
        <v>111639.61</v>
      </c>
      <c r="O146" s="364"/>
      <c r="P146" s="364"/>
      <c r="Q146" s="364"/>
      <c r="R146" s="379">
        <f t="shared" si="13"/>
        <v>149325.30000000005</v>
      </c>
      <c r="S146" s="561">
        <f t="shared" si="26"/>
        <v>3.3960314758587629E-3</v>
      </c>
      <c r="T146" s="333" t="str">
        <f t="shared" si="23"/>
        <v>USD</v>
      </c>
      <c r="U146" s="327">
        <v>36590.36917519445</v>
      </c>
      <c r="V146" s="333"/>
      <c r="W146" s="333">
        <f t="shared" ref="W146:W157" si="27">U146*$W$1</f>
        <v>149325.29660396857</v>
      </c>
      <c r="AC146" s="333"/>
      <c r="AD146" s="333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BB146" s="358"/>
      <c r="BC146" s="358"/>
      <c r="BD146" s="358"/>
      <c r="IP146" s="333"/>
    </row>
    <row r="147" spans="1:250" s="332" customFormat="1" ht="15" customHeight="1" x14ac:dyDescent="0.3">
      <c r="A147" s="359">
        <v>65</v>
      </c>
      <c r="B147" s="377" t="s">
        <v>1634</v>
      </c>
      <c r="C147" s="361">
        <v>501342</v>
      </c>
      <c r="D147" s="362" t="s">
        <v>0</v>
      </c>
      <c r="E147" s="361"/>
      <c r="F147" s="371"/>
      <c r="G147" s="365">
        <v>174155.09</v>
      </c>
      <c r="H147" s="364"/>
      <c r="I147" s="365"/>
      <c r="J147" s="364">
        <v>149.5</v>
      </c>
      <c r="K147" s="369">
        <v>124233.11</v>
      </c>
      <c r="L147" s="364"/>
      <c r="M147" s="364"/>
      <c r="N147" s="369"/>
      <c r="O147" s="364"/>
      <c r="P147" s="364"/>
      <c r="Q147" s="364"/>
      <c r="R147" s="379">
        <f t="shared" si="13"/>
        <v>298537.7</v>
      </c>
      <c r="S147" s="561">
        <f t="shared" si="26"/>
        <v>-2.8672920307144523E-3</v>
      </c>
      <c r="T147" s="333" t="str">
        <f t="shared" si="23"/>
        <v>USD</v>
      </c>
      <c r="U147" s="327">
        <v>73153.075929255574</v>
      </c>
      <c r="V147" s="333"/>
      <c r="W147" s="333">
        <f t="shared" si="27"/>
        <v>298537.70286729204</v>
      </c>
      <c r="AC147" s="333"/>
      <c r="AD147" s="333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358"/>
      <c r="BC147" s="358"/>
      <c r="BD147" s="358"/>
      <c r="IP147" s="333"/>
    </row>
    <row r="148" spans="1:250" s="332" customFormat="1" ht="15" customHeight="1" x14ac:dyDescent="0.3">
      <c r="A148" s="359">
        <v>66</v>
      </c>
      <c r="B148" s="386" t="s">
        <v>1472</v>
      </c>
      <c r="C148" s="374">
        <v>501123</v>
      </c>
      <c r="D148" s="375" t="s">
        <v>26</v>
      </c>
      <c r="E148" s="361"/>
      <c r="F148" s="371"/>
      <c r="G148" s="365">
        <v>30883.559999999998</v>
      </c>
      <c r="H148" s="364"/>
      <c r="I148" s="365"/>
      <c r="J148" s="364"/>
      <c r="K148" s="369">
        <v>21529.61</v>
      </c>
      <c r="L148" s="364"/>
      <c r="M148" s="364"/>
      <c r="N148" s="369"/>
      <c r="O148" s="364"/>
      <c r="P148" s="364"/>
      <c r="Q148" s="364"/>
      <c r="R148" s="379">
        <f t="shared" si="13"/>
        <v>52413.17</v>
      </c>
      <c r="S148" s="561">
        <f t="shared" si="26"/>
        <v>-1.9290054915472865E-3</v>
      </c>
      <c r="T148" s="333" t="str">
        <f t="shared" si="23"/>
        <v>MYR</v>
      </c>
      <c r="U148" s="327">
        <v>52413.17192900549</v>
      </c>
      <c r="V148" s="333"/>
      <c r="W148" s="333">
        <f>U148</f>
        <v>52413.17192900549</v>
      </c>
      <c r="AC148" s="333"/>
      <c r="AD148" s="333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BB148" s="358"/>
      <c r="BC148" s="358"/>
      <c r="BD148" s="358"/>
      <c r="IP148" s="333"/>
    </row>
    <row r="149" spans="1:250" s="332" customFormat="1" ht="15" customHeight="1" thickBot="1" x14ac:dyDescent="0.35">
      <c r="A149" s="359">
        <v>67</v>
      </c>
      <c r="B149" s="377" t="s">
        <v>75</v>
      </c>
      <c r="C149" s="361">
        <v>500605</v>
      </c>
      <c r="D149" s="362" t="s">
        <v>0</v>
      </c>
      <c r="E149" s="361"/>
      <c r="F149" s="371"/>
      <c r="G149" s="365">
        <v>349583.92767500004</v>
      </c>
      <c r="H149" s="364"/>
      <c r="I149" s="365"/>
      <c r="J149" s="365">
        <v>269.44</v>
      </c>
      <c r="K149" s="369">
        <v>206582.79</v>
      </c>
      <c r="L149" s="364"/>
      <c r="M149" s="364"/>
      <c r="N149" s="369">
        <v>145691.6</v>
      </c>
      <c r="O149" s="364"/>
      <c r="P149" s="364"/>
      <c r="Q149" s="364"/>
      <c r="R149" s="379">
        <f t="shared" si="13"/>
        <v>410744.55767500005</v>
      </c>
      <c r="S149" s="561">
        <f t="shared" si="26"/>
        <v>3.3014796208590269E-3</v>
      </c>
      <c r="T149" s="333" t="str">
        <f t="shared" si="23"/>
        <v>USD</v>
      </c>
      <c r="U149" s="591">
        <v>100648.01626403342</v>
      </c>
      <c r="V149" s="333"/>
      <c r="W149" s="333">
        <f t="shared" si="27"/>
        <v>410744.55437352043</v>
      </c>
      <c r="AC149" s="333">
        <f>I149+J149+K149+L149-N149-O149-P149-Q149</f>
        <v>61160.630000000005</v>
      </c>
      <c r="AD149" s="333">
        <f>G149+I149+J149+K149+L149-N149-O149-P149-Q149</f>
        <v>410744.55767500005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57"/>
      <c r="AU149" s="327"/>
      <c r="AV149" s="327"/>
      <c r="AW149" s="327"/>
      <c r="AX149" s="327"/>
      <c r="AY149" s="327"/>
      <c r="AZ149" s="327"/>
      <c r="BA149" s="327"/>
      <c r="BB149" s="358"/>
      <c r="BC149" s="358"/>
      <c r="BD149" s="358"/>
      <c r="IP149" s="333"/>
    </row>
    <row r="150" spans="1:250" s="332" customFormat="1" ht="15" hidden="1" customHeight="1" x14ac:dyDescent="0.3">
      <c r="A150" s="355"/>
      <c r="B150" s="356" t="s">
        <v>76</v>
      </c>
      <c r="C150" s="348">
        <v>500570</v>
      </c>
      <c r="D150" s="349" t="s">
        <v>0</v>
      </c>
      <c r="E150" s="348"/>
      <c r="F150" s="350"/>
      <c r="G150" s="345">
        <v>0</v>
      </c>
      <c r="H150" s="351"/>
      <c r="I150" s="345"/>
      <c r="J150" s="345"/>
      <c r="K150" s="369"/>
      <c r="L150" s="351"/>
      <c r="M150" s="351"/>
      <c r="N150" s="369"/>
      <c r="O150" s="351"/>
      <c r="P150" s="351"/>
      <c r="Q150" s="351"/>
      <c r="R150" s="379">
        <f t="shared" si="13"/>
        <v>0</v>
      </c>
      <c r="S150" s="561">
        <f t="shared" si="26"/>
        <v>0</v>
      </c>
      <c r="T150" s="333" t="str">
        <f t="shared" si="23"/>
        <v>USD</v>
      </c>
      <c r="U150" s="327"/>
      <c r="V150" s="333"/>
      <c r="W150" s="333">
        <f t="shared" si="27"/>
        <v>0</v>
      </c>
      <c r="AC150" s="333">
        <f>I150+J150+K150+L150-N150-O150-P150-Q150</f>
        <v>0</v>
      </c>
      <c r="AD150" s="333">
        <f>G150+I150+J150+K150+L150-N150-O150-P150-Q150</f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27"/>
      <c r="AU150" s="327"/>
      <c r="AV150" s="327"/>
      <c r="AW150" s="327"/>
      <c r="AX150" s="327"/>
      <c r="AY150" s="327"/>
      <c r="AZ150" s="327"/>
      <c r="BA150" s="327"/>
      <c r="BB150" s="358"/>
      <c r="BC150" s="358"/>
      <c r="BD150" s="358"/>
      <c r="IP150" s="333"/>
    </row>
    <row r="151" spans="1:250" s="332" customFormat="1" ht="15" hidden="1" customHeight="1" x14ac:dyDescent="0.3">
      <c r="A151" s="355"/>
      <c r="B151" s="356" t="s">
        <v>217</v>
      </c>
      <c r="C151" s="348">
        <v>500775</v>
      </c>
      <c r="D151" s="349" t="s">
        <v>0</v>
      </c>
      <c r="E151" s="348"/>
      <c r="F151" s="350"/>
      <c r="G151" s="345">
        <v>0</v>
      </c>
      <c r="H151" s="351"/>
      <c r="I151" s="351"/>
      <c r="J151" s="351"/>
      <c r="K151" s="369"/>
      <c r="L151" s="351"/>
      <c r="M151" s="351"/>
      <c r="N151" s="369"/>
      <c r="O151" s="351"/>
      <c r="P151" s="351"/>
      <c r="Q151" s="351"/>
      <c r="R151" s="379">
        <f t="shared" si="13"/>
        <v>0</v>
      </c>
      <c r="S151" s="561">
        <f t="shared" si="26"/>
        <v>0</v>
      </c>
      <c r="T151" s="333" t="str">
        <f t="shared" si="23"/>
        <v>USD</v>
      </c>
      <c r="U151" s="327"/>
      <c r="V151" s="333"/>
      <c r="W151" s="333">
        <f t="shared" si="27"/>
        <v>0</v>
      </c>
      <c r="AC151" s="333">
        <f>I151+J151+K151+L151-N151-O151-P151-Q151</f>
        <v>0</v>
      </c>
      <c r="AD151" s="333">
        <f>G151+I151+J151+K151+L151-N151-O151-P151-Q151</f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57"/>
      <c r="AU151" s="327"/>
      <c r="AV151" s="327"/>
      <c r="AW151" s="327"/>
      <c r="AX151" s="327"/>
      <c r="AY151" s="327"/>
      <c r="AZ151" s="327"/>
      <c r="BA151" s="327"/>
      <c r="BB151" s="358"/>
      <c r="BC151" s="358"/>
      <c r="BD151" s="358"/>
      <c r="IP151" s="333"/>
    </row>
    <row r="152" spans="1:250" s="332" customFormat="1" ht="15" customHeight="1" x14ac:dyDescent="0.3">
      <c r="A152" s="359">
        <v>68</v>
      </c>
      <c r="B152" s="377" t="s">
        <v>1377</v>
      </c>
      <c r="C152" s="361">
        <v>501157</v>
      </c>
      <c r="D152" s="362" t="s">
        <v>0</v>
      </c>
      <c r="E152" s="427"/>
      <c r="F152" s="433"/>
      <c r="G152" s="381">
        <v>501375.52999999985</v>
      </c>
      <c r="H152" s="436"/>
      <c r="I152" s="436"/>
      <c r="J152" s="436">
        <v>174.91</v>
      </c>
      <c r="K152" s="395">
        <v>243352.48</v>
      </c>
      <c r="L152" s="436"/>
      <c r="M152" s="436"/>
      <c r="N152" s="395">
        <v>173233.25</v>
      </c>
      <c r="O152" s="436"/>
      <c r="P152" s="436"/>
      <c r="Q152" s="436"/>
      <c r="R152" s="379">
        <f t="shared" si="13"/>
        <v>571669.66999999981</v>
      </c>
      <c r="S152" s="561">
        <f t="shared" si="26"/>
        <v>-2.2915129084140062E-3</v>
      </c>
      <c r="T152" s="333" t="str">
        <f t="shared" si="23"/>
        <v>USD</v>
      </c>
      <c r="U152" s="327">
        <v>140080.78223266668</v>
      </c>
      <c r="V152" s="333"/>
      <c r="W152" s="333">
        <f t="shared" si="27"/>
        <v>571669.67229151272</v>
      </c>
      <c r="AC152" s="333"/>
      <c r="AD152" s="333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57"/>
      <c r="AU152" s="327"/>
      <c r="AV152" s="327"/>
      <c r="AW152" s="327"/>
      <c r="AX152" s="327"/>
      <c r="AY152" s="327"/>
      <c r="AZ152" s="327"/>
      <c r="BA152" s="327"/>
      <c r="BB152" s="358"/>
      <c r="BC152" s="358"/>
      <c r="BD152" s="358"/>
      <c r="IP152" s="333"/>
    </row>
    <row r="153" spans="1:250" s="332" customFormat="1" ht="15" customHeight="1" thickBot="1" x14ac:dyDescent="0.35">
      <c r="A153" s="359">
        <v>69</v>
      </c>
      <c r="B153" s="377" t="s">
        <v>1398</v>
      </c>
      <c r="C153" s="361">
        <v>501167</v>
      </c>
      <c r="D153" s="362" t="s">
        <v>0</v>
      </c>
      <c r="E153" s="427"/>
      <c r="F153" s="433"/>
      <c r="G153" s="381">
        <v>130514.24000000008</v>
      </c>
      <c r="H153" s="436"/>
      <c r="I153" s="436"/>
      <c r="J153" s="436">
        <v>220.87</v>
      </c>
      <c r="K153" s="395">
        <v>50009.35</v>
      </c>
      <c r="L153" s="436"/>
      <c r="M153" s="436"/>
      <c r="N153" s="395">
        <v>110542.21</v>
      </c>
      <c r="O153" s="436"/>
      <c r="P153" s="436"/>
      <c r="Q153" s="436"/>
      <c r="R153" s="379">
        <f t="shared" ref="R153:R159" si="28">G153+H153+J153+K153+I153-M153-O153-P153-Q153-N153</f>
        <v>70202.250000000073</v>
      </c>
      <c r="S153" s="561">
        <f t="shared" si="26"/>
        <v>1.9894391589332372E-3</v>
      </c>
      <c r="T153" s="333" t="str">
        <f t="shared" si="23"/>
        <v>USD</v>
      </c>
      <c r="U153" s="327">
        <v>17202.217106238888</v>
      </c>
      <c r="V153" s="333"/>
      <c r="W153" s="333">
        <f t="shared" si="27"/>
        <v>70202.248010560914</v>
      </c>
      <c r="AC153" s="333"/>
      <c r="AD153" s="333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57"/>
      <c r="AU153" s="327"/>
      <c r="AV153" s="327"/>
      <c r="AW153" s="327"/>
      <c r="AX153" s="327"/>
      <c r="AY153" s="327"/>
      <c r="AZ153" s="327"/>
      <c r="BA153" s="327"/>
      <c r="BB153" s="358"/>
      <c r="BC153" s="358"/>
      <c r="BD153" s="358"/>
      <c r="IP153" s="333"/>
    </row>
    <row r="154" spans="1:250" s="332" customFormat="1" ht="15" hidden="1" customHeight="1" thickBot="1" x14ac:dyDescent="0.35">
      <c r="A154" s="359">
        <v>46</v>
      </c>
      <c r="B154" s="420" t="s">
        <v>77</v>
      </c>
      <c r="C154" s="361">
        <v>500986</v>
      </c>
      <c r="D154" s="428" t="s">
        <v>0</v>
      </c>
      <c r="E154" s="427"/>
      <c r="F154" s="433"/>
      <c r="G154" s="381">
        <v>-4.324999976233812E-3</v>
      </c>
      <c r="H154" s="436"/>
      <c r="I154" s="436"/>
      <c r="J154" s="436"/>
      <c r="K154" s="395"/>
      <c r="L154" s="436"/>
      <c r="M154" s="436"/>
      <c r="N154" s="395"/>
      <c r="O154" s="436"/>
      <c r="P154" s="436"/>
      <c r="Q154" s="436"/>
      <c r="R154" s="379">
        <f t="shared" si="28"/>
        <v>-4.324999976233812E-3</v>
      </c>
      <c r="S154" s="567">
        <f t="shared" si="26"/>
        <v>-4.324999976233812E-3</v>
      </c>
      <c r="T154" s="333" t="str">
        <f t="shared" si="23"/>
        <v>USD</v>
      </c>
      <c r="U154" s="587"/>
      <c r="V154" s="333"/>
      <c r="W154" s="333">
        <f t="shared" si="27"/>
        <v>0</v>
      </c>
      <c r="Y154" s="332">
        <v>32666.06</v>
      </c>
      <c r="Z154" s="333">
        <f>W154-Y154</f>
        <v>-32666.06</v>
      </c>
      <c r="AC154" s="333">
        <f>I154+J154+K154+L154-N154-O154-P154-Q154</f>
        <v>0</v>
      </c>
      <c r="AD154" s="333">
        <f>G154+I154+J154+K154+L154-N154-O154-P154-Q154</f>
        <v>-4.324999976233812E-3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57"/>
      <c r="AU154" s="327"/>
      <c r="AV154" s="327"/>
      <c r="AW154" s="327"/>
      <c r="AX154" s="327"/>
      <c r="AY154" s="327"/>
      <c r="AZ154" s="327"/>
      <c r="BA154" s="327"/>
      <c r="BB154" s="358"/>
      <c r="BC154" s="358"/>
      <c r="BD154" s="358"/>
      <c r="IP154" s="333"/>
    </row>
    <row r="155" spans="1:250" s="332" customFormat="1" ht="15" hidden="1" customHeight="1" thickBot="1" x14ac:dyDescent="0.35">
      <c r="A155" s="359">
        <v>65</v>
      </c>
      <c r="B155" s="420" t="s">
        <v>78</v>
      </c>
      <c r="C155" s="427">
        <v>501015</v>
      </c>
      <c r="D155" s="428" t="s">
        <v>0</v>
      </c>
      <c r="E155" s="427"/>
      <c r="F155" s="433"/>
      <c r="G155" s="381">
        <v>-2.5749999331310391E-3</v>
      </c>
      <c r="H155" s="436"/>
      <c r="I155" s="436"/>
      <c r="J155" s="436"/>
      <c r="K155" s="395"/>
      <c r="L155" s="436"/>
      <c r="M155" s="436"/>
      <c r="N155" s="395"/>
      <c r="O155" s="436"/>
      <c r="P155" s="436"/>
      <c r="Q155" s="436"/>
      <c r="R155" s="964">
        <f t="shared" si="28"/>
        <v>-2.5749999331310391E-3</v>
      </c>
      <c r="S155" s="561">
        <f t="shared" si="26"/>
        <v>-2.5749999331310391E-3</v>
      </c>
      <c r="T155" s="333" t="str">
        <f t="shared" si="23"/>
        <v>USD</v>
      </c>
      <c r="U155" s="587"/>
      <c r="V155" s="333"/>
      <c r="W155" s="333">
        <f t="shared" si="27"/>
        <v>0</v>
      </c>
      <c r="AC155" s="333">
        <f>I155+J155+K155+L155-N155-O155-P155-Q155</f>
        <v>0</v>
      </c>
      <c r="AD155" s="333">
        <f>G155+I155+J155+K155+L155-N155-O155-P155-Q155</f>
        <v>-2.5749999331310391E-3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BB155" s="358"/>
      <c r="BC155" s="358"/>
      <c r="BD155" s="358"/>
      <c r="IP155" s="333"/>
    </row>
    <row r="156" spans="1:250" s="332" customFormat="1" ht="15" hidden="1" customHeight="1" thickBot="1" x14ac:dyDescent="0.35">
      <c r="A156" s="385">
        <v>58</v>
      </c>
      <c r="B156" s="391" t="s">
        <v>1262</v>
      </c>
      <c r="C156" s="393">
        <v>501092</v>
      </c>
      <c r="D156" s="392" t="s">
        <v>0</v>
      </c>
      <c r="E156" s="393"/>
      <c r="F156" s="394"/>
      <c r="G156" s="413">
        <v>-2.7648647260569703E-12</v>
      </c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79">
        <f t="shared" si="28"/>
        <v>-2.7648647260569703E-12</v>
      </c>
      <c r="S156" s="567">
        <f t="shared" si="26"/>
        <v>-2.7648647260569703E-12</v>
      </c>
      <c r="T156" s="333" t="str">
        <f t="shared" si="23"/>
        <v>USD</v>
      </c>
      <c r="U156" s="587"/>
      <c r="V156" s="333"/>
      <c r="W156" s="333">
        <f t="shared" si="27"/>
        <v>0</v>
      </c>
      <c r="AC156" s="333"/>
      <c r="AD156" s="333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57"/>
      <c r="AU156" s="327"/>
      <c r="AV156" s="327"/>
      <c r="AW156" s="327"/>
      <c r="AX156" s="327"/>
      <c r="AY156" s="327"/>
      <c r="AZ156" s="327"/>
      <c r="BA156" s="327"/>
      <c r="BB156" s="358"/>
      <c r="BC156" s="358"/>
      <c r="BD156" s="358"/>
      <c r="IP156" s="333"/>
    </row>
    <row r="157" spans="1:250" s="332" customFormat="1" ht="15" hidden="1" customHeight="1" thickBot="1" x14ac:dyDescent="0.35">
      <c r="A157" s="385">
        <v>55</v>
      </c>
      <c r="B157" s="391" t="s">
        <v>1263</v>
      </c>
      <c r="C157" s="393">
        <v>501085</v>
      </c>
      <c r="D157" s="392" t="s">
        <v>0</v>
      </c>
      <c r="E157" s="393"/>
      <c r="F157" s="394"/>
      <c r="G157" s="413">
        <v>0</v>
      </c>
      <c r="H157" s="395"/>
      <c r="I157" s="395"/>
      <c r="J157" s="395"/>
      <c r="K157" s="395"/>
      <c r="L157" s="395"/>
      <c r="M157" s="395"/>
      <c r="N157" s="395"/>
      <c r="O157" s="395"/>
      <c r="P157" s="395"/>
      <c r="Q157" s="395"/>
      <c r="R157" s="379">
        <f t="shared" si="28"/>
        <v>0</v>
      </c>
      <c r="S157" s="561">
        <f t="shared" si="26"/>
        <v>0</v>
      </c>
      <c r="T157" s="333" t="str">
        <f t="shared" si="23"/>
        <v>USD</v>
      </c>
      <c r="U157" s="587"/>
      <c r="V157" s="333"/>
      <c r="W157" s="333">
        <f t="shared" si="27"/>
        <v>0</v>
      </c>
      <c r="AC157" s="333"/>
      <c r="AD157" s="333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57"/>
      <c r="AU157" s="327"/>
      <c r="AV157" s="327"/>
      <c r="AW157" s="327"/>
      <c r="AX157" s="327"/>
      <c r="AY157" s="327"/>
      <c r="AZ157" s="327"/>
      <c r="BA157" s="327"/>
      <c r="BB157" s="358"/>
      <c r="BC157" s="358"/>
      <c r="BD157" s="358"/>
      <c r="IP157" s="333"/>
    </row>
    <row r="158" spans="1:250" s="332" customFormat="1" ht="15" hidden="1" customHeight="1" thickBot="1" x14ac:dyDescent="0.35">
      <c r="A158" s="385">
        <v>62</v>
      </c>
      <c r="B158" s="391" t="s">
        <v>1433</v>
      </c>
      <c r="C158" s="393">
        <v>501197</v>
      </c>
      <c r="D158" s="392" t="s">
        <v>26</v>
      </c>
      <c r="E158" s="393"/>
      <c r="F158" s="394"/>
      <c r="G158" s="366">
        <v>0</v>
      </c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79">
        <f t="shared" si="28"/>
        <v>0</v>
      </c>
      <c r="S158" s="682">
        <f t="shared" si="26"/>
        <v>0</v>
      </c>
      <c r="T158" s="333" t="str">
        <f t="shared" si="23"/>
        <v>MYR</v>
      </c>
      <c r="U158" s="587"/>
      <c r="V158" s="333"/>
      <c r="W158" s="326">
        <f>U158</f>
        <v>0</v>
      </c>
      <c r="AC158" s="333"/>
      <c r="AD158" s="333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57"/>
      <c r="AU158" s="327"/>
      <c r="AV158" s="327"/>
      <c r="AW158" s="327"/>
      <c r="AX158" s="327"/>
      <c r="AY158" s="327"/>
      <c r="AZ158" s="327"/>
      <c r="BA158" s="327"/>
      <c r="BB158" s="358"/>
      <c r="BC158" s="358"/>
      <c r="BD158" s="358"/>
      <c r="IP158" s="333"/>
    </row>
    <row r="159" spans="1:250" s="332" customFormat="1" ht="15" customHeight="1" thickBot="1" x14ac:dyDescent="0.35">
      <c r="A159" s="385">
        <v>70</v>
      </c>
      <c r="B159" s="391" t="s">
        <v>1482</v>
      </c>
      <c r="C159" s="393">
        <v>500995</v>
      </c>
      <c r="D159" s="392" t="s">
        <v>26</v>
      </c>
      <c r="E159" s="393"/>
      <c r="F159" s="394"/>
      <c r="G159" s="413">
        <v>114204</v>
      </c>
      <c r="H159" s="395"/>
      <c r="I159" s="395"/>
      <c r="J159" s="395"/>
      <c r="K159" s="395">
        <v>44414.2</v>
      </c>
      <c r="L159" s="395"/>
      <c r="M159" s="395"/>
      <c r="N159" s="395">
        <v>43765.15</v>
      </c>
      <c r="O159" s="395"/>
      <c r="P159" s="395"/>
      <c r="Q159" s="395"/>
      <c r="R159" s="365">
        <f t="shared" si="28"/>
        <v>114853.05000000002</v>
      </c>
      <c r="S159" s="567">
        <f t="shared" si="26"/>
        <v>-2.1643835585564375E-2</v>
      </c>
      <c r="T159" s="333" t="str">
        <f t="shared" si="23"/>
        <v>MYR</v>
      </c>
      <c r="U159" s="587">
        <v>114853.0716438356</v>
      </c>
      <c r="V159" s="333"/>
      <c r="W159" s="333">
        <f>U159</f>
        <v>114853.0716438356</v>
      </c>
      <c r="AC159" s="333">
        <f>I159+J159+K159+L159-N159-O159-P159-Q159</f>
        <v>649.04999999999563</v>
      </c>
      <c r="AD159" s="333">
        <f t="shared" ref="AD159:AD190" si="29">G159+I159+J159+K159+L159-N159-O159-P159-Q159</f>
        <v>114853.05000000002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BB159" s="358"/>
      <c r="BC159" s="358"/>
      <c r="BD159" s="358"/>
      <c r="IP159" s="333"/>
    </row>
    <row r="160" spans="1:250" s="332" customFormat="1" ht="15" customHeight="1" thickBot="1" x14ac:dyDescent="0.35">
      <c r="A160" s="600"/>
      <c r="B160" s="594"/>
      <c r="C160" s="456"/>
      <c r="D160" s="456"/>
      <c r="E160" s="456"/>
      <c r="F160" s="595"/>
      <c r="G160" s="38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560"/>
      <c r="S160" s="561"/>
      <c r="T160" s="333"/>
      <c r="U160" s="327"/>
      <c r="V160" s="333"/>
      <c r="W160" s="333"/>
      <c r="AD160" s="333">
        <f t="shared" si="29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2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customHeight="1" thickBot="1" x14ac:dyDescent="0.35">
      <c r="A161" s="601"/>
      <c r="B161" s="1009" t="s">
        <v>79</v>
      </c>
      <c r="C161" s="1009"/>
      <c r="D161" s="1009"/>
      <c r="E161" s="596"/>
      <c r="F161" s="597">
        <f>SUM(F9:F160)</f>
        <v>0</v>
      </c>
      <c r="G161" s="598">
        <f>SUM(G9:G160)</f>
        <v>10271229.267774999</v>
      </c>
      <c r="H161" s="598">
        <f>SUM(H9:H160)</f>
        <v>0</v>
      </c>
      <c r="I161" s="599">
        <f>SUM(I18:I160)</f>
        <v>19706.86</v>
      </c>
      <c r="J161" s="599">
        <f t="shared" ref="J161:R161" si="30">SUM(J9:J160)</f>
        <v>5739.36</v>
      </c>
      <c r="K161" s="606">
        <f t="shared" si="30"/>
        <v>6074289.4400000013</v>
      </c>
      <c r="L161" s="599">
        <f t="shared" si="30"/>
        <v>0</v>
      </c>
      <c r="M161" s="599">
        <f t="shared" si="30"/>
        <v>0</v>
      </c>
      <c r="N161" s="606">
        <f t="shared" si="30"/>
        <v>3348777.2899999996</v>
      </c>
      <c r="O161" s="599">
        <f t="shared" si="30"/>
        <v>0.01</v>
      </c>
      <c r="P161" s="599">
        <f t="shared" si="30"/>
        <v>0</v>
      </c>
      <c r="Q161" s="599">
        <f t="shared" si="30"/>
        <v>0</v>
      </c>
      <c r="R161" s="599">
        <f t="shared" si="30"/>
        <v>13022187.627775</v>
      </c>
      <c r="S161" s="561"/>
      <c r="T161" s="333"/>
      <c r="U161" s="327"/>
      <c r="V161" s="333"/>
      <c r="W161" s="333"/>
      <c r="AD161" s="333">
        <f t="shared" si="29"/>
        <v>13022187.627775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2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3">
      <c r="A162" s="323"/>
      <c r="B162" s="334"/>
      <c r="C162" s="324"/>
      <c r="D162" s="324"/>
      <c r="E162" s="324"/>
      <c r="F162" s="401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463"/>
      <c r="S162" s="561"/>
      <c r="T162" s="333"/>
      <c r="U162" s="327"/>
      <c r="V162" s="333"/>
      <c r="W162" s="333"/>
      <c r="AD162" s="333">
        <f t="shared" si="29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27"/>
      <c r="AU162" s="327"/>
      <c r="AV162" s="327"/>
      <c r="AW162" s="327"/>
      <c r="AX162" s="327"/>
      <c r="AY162" s="327"/>
      <c r="AZ162" s="327"/>
      <c r="BA162" s="327"/>
      <c r="IP162" s="333"/>
    </row>
    <row r="163" spans="1:250" s="332" customFormat="1" ht="15" hidden="1" customHeight="1" x14ac:dyDescent="0.3">
      <c r="A163" s="323"/>
      <c r="B163" s="1017" t="s">
        <v>80</v>
      </c>
      <c r="C163" s="1017"/>
      <c r="D163" s="402"/>
      <c r="E163" s="402"/>
      <c r="F163" s="403"/>
      <c r="G163" s="404"/>
      <c r="H163" s="404"/>
      <c r="I163" s="404"/>
      <c r="J163" s="404"/>
      <c r="K163" s="404"/>
      <c r="L163" s="404"/>
      <c r="M163" s="404"/>
      <c r="N163" s="404"/>
      <c r="O163" s="404"/>
      <c r="P163" s="404"/>
      <c r="Q163" s="404"/>
      <c r="R163" s="463"/>
      <c r="S163" s="561"/>
      <c r="T163" s="333"/>
      <c r="U163" s="327"/>
      <c r="V163" s="333"/>
      <c r="W163" s="333"/>
      <c r="AD163" s="333">
        <f t="shared" si="29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27"/>
      <c r="AU163" s="327"/>
      <c r="AV163" s="327"/>
      <c r="AW163" s="327"/>
      <c r="AX163" s="327"/>
      <c r="AY163" s="327"/>
      <c r="AZ163" s="327"/>
      <c r="BA163" s="327"/>
      <c r="IP163" s="333"/>
    </row>
    <row r="164" spans="1:250" s="332" customFormat="1" ht="15" hidden="1" customHeight="1" x14ac:dyDescent="0.3">
      <c r="A164" s="347"/>
      <c r="B164" s="337" t="s">
        <v>81</v>
      </c>
      <c r="C164" s="339">
        <v>500530</v>
      </c>
      <c r="D164" s="339" t="s">
        <v>26</v>
      </c>
      <c r="E164" s="338"/>
      <c r="F164" s="340"/>
      <c r="G164" s="341"/>
      <c r="H164" s="342"/>
      <c r="I164" s="343"/>
      <c r="J164" s="342"/>
      <c r="K164" s="395"/>
      <c r="L164" s="341"/>
      <c r="M164" s="341"/>
      <c r="N164" s="395"/>
      <c r="O164" s="341"/>
      <c r="P164" s="342"/>
      <c r="Q164" s="341"/>
      <c r="R164" s="405">
        <f>G164+H164+J164+K164+I164-M164-O164-P164-Q164-N164</f>
        <v>0</v>
      </c>
      <c r="S164" s="561"/>
      <c r="T164" s="333"/>
      <c r="U164" s="327"/>
      <c r="V164" s="333"/>
      <c r="W164" s="333"/>
      <c r="AD164" s="333">
        <f t="shared" si="29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27"/>
      <c r="AU164" s="327"/>
      <c r="AV164" s="327"/>
      <c r="AW164" s="327"/>
      <c r="AX164" s="327"/>
      <c r="AY164" s="327"/>
      <c r="AZ164" s="327"/>
      <c r="BA164" s="327"/>
      <c r="IP164" s="333"/>
    </row>
    <row r="165" spans="1:250" s="332" customFormat="1" ht="15" hidden="1" customHeight="1" x14ac:dyDescent="0.3">
      <c r="A165" s="347"/>
      <c r="B165" s="337" t="s">
        <v>82</v>
      </c>
      <c r="C165" s="348">
        <v>500534</v>
      </c>
      <c r="D165" s="349" t="s">
        <v>26</v>
      </c>
      <c r="E165" s="348"/>
      <c r="F165" s="350"/>
      <c r="G165" s="351"/>
      <c r="H165" s="345"/>
      <c r="I165" s="352"/>
      <c r="J165" s="345"/>
      <c r="K165" s="369"/>
      <c r="L165" s="351"/>
      <c r="M165" s="351"/>
      <c r="N165" s="369"/>
      <c r="O165" s="351"/>
      <c r="P165" s="345"/>
      <c r="Q165" s="351"/>
      <c r="R165" s="406">
        <f>G165+H165+J165+K165+I165-M165-O165-P165-Q165-N165</f>
        <v>0</v>
      </c>
      <c r="S165" s="561"/>
      <c r="T165" s="333"/>
      <c r="U165" s="327"/>
      <c r="V165" s="333"/>
      <c r="W165" s="333"/>
      <c r="AD165" s="333">
        <f t="shared" si="29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2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47"/>
      <c r="B166" s="407" t="s">
        <v>83</v>
      </c>
      <c r="C166" s="349">
        <v>500643</v>
      </c>
      <c r="D166" s="349" t="s">
        <v>4</v>
      </c>
      <c r="E166" s="408"/>
      <c r="F166" s="409"/>
      <c r="G166" s="410"/>
      <c r="H166" s="636"/>
      <c r="I166" s="345"/>
      <c r="J166" s="345"/>
      <c r="K166" s="366"/>
      <c r="L166" s="345"/>
      <c r="M166" s="345"/>
      <c r="N166" s="366"/>
      <c r="O166" s="345"/>
      <c r="P166" s="345"/>
      <c r="Q166" s="345"/>
      <c r="R166" s="354">
        <f>G166+H166+J166+K166+I166-M166-O166-P166-Q166-N166+F166</f>
        <v>0</v>
      </c>
      <c r="S166" s="561"/>
      <c r="T166" s="333"/>
      <c r="U166" s="327"/>
      <c r="V166" s="333"/>
      <c r="W166" s="333"/>
      <c r="AD166" s="333">
        <f t="shared" si="29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59">
        <v>1</v>
      </c>
      <c r="B167" s="360" t="s">
        <v>84</v>
      </c>
      <c r="C167" s="362">
        <v>500529</v>
      </c>
      <c r="D167" s="362" t="s">
        <v>26</v>
      </c>
      <c r="E167" s="411"/>
      <c r="F167" s="412"/>
      <c r="G167" s="365"/>
      <c r="H167" s="365"/>
      <c r="I167" s="637"/>
      <c r="J167" s="366"/>
      <c r="K167" s="366"/>
      <c r="L167" s="365"/>
      <c r="M167" s="365"/>
      <c r="N167" s="366"/>
      <c r="O167" s="366"/>
      <c r="P167" s="414"/>
      <c r="Q167" s="365"/>
      <c r="R167" s="562">
        <f>G167+H167+J167+K167+I167-M167-O167-P167-Q167-N167+F167</f>
        <v>0</v>
      </c>
      <c r="S167" s="561"/>
      <c r="T167" s="333"/>
      <c r="U167" s="327"/>
      <c r="V167" s="333"/>
      <c r="W167" s="333">
        <f>U167</f>
        <v>0</v>
      </c>
      <c r="AD167" s="333">
        <f t="shared" si="29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2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55"/>
      <c r="B168" s="356" t="s">
        <v>85</v>
      </c>
      <c r="C168" s="349">
        <v>500757</v>
      </c>
      <c r="D168" s="349" t="s">
        <v>26</v>
      </c>
      <c r="E168" s="349"/>
      <c r="F168" s="409"/>
      <c r="G168" s="410"/>
      <c r="H168" s="410"/>
      <c r="I168" s="410"/>
      <c r="J168" s="410"/>
      <c r="K168" s="416"/>
      <c r="L168" s="410"/>
      <c r="M168" s="410"/>
      <c r="N168" s="416"/>
      <c r="O168" s="410"/>
      <c r="P168" s="410"/>
      <c r="Q168" s="410"/>
      <c r="R168" s="406">
        <f>G168+H168+J168+K168+I168+L168-M168-O168-P168-Q168-N168</f>
        <v>0</v>
      </c>
      <c r="S168" s="561"/>
      <c r="T168" s="333"/>
      <c r="U168" s="327"/>
      <c r="V168" s="333"/>
      <c r="W168" s="333">
        <f>U168</f>
        <v>0</v>
      </c>
      <c r="AD168" s="333">
        <f t="shared" si="29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59">
        <v>2</v>
      </c>
      <c r="B169" s="377" t="s">
        <v>86</v>
      </c>
      <c r="C169" s="362">
        <v>500771</v>
      </c>
      <c r="D169" s="362" t="s">
        <v>26</v>
      </c>
      <c r="E169" s="362"/>
      <c r="F169" s="412"/>
      <c r="G169" s="421"/>
      <c r="H169" s="421"/>
      <c r="I169" s="421"/>
      <c r="J169" s="421"/>
      <c r="K169" s="416"/>
      <c r="L169" s="421"/>
      <c r="M169" s="421"/>
      <c r="N169" s="416"/>
      <c r="O169" s="421"/>
      <c r="P169" s="421"/>
      <c r="Q169" s="421"/>
      <c r="R169" s="559">
        <f>G169+H169+J169+K169+I169+L169-M169-O169-P169-Q169-N169</f>
        <v>0</v>
      </c>
      <c r="S169" s="561"/>
      <c r="T169" s="333"/>
      <c r="U169" s="327"/>
      <c r="V169" s="333"/>
      <c r="W169" s="333">
        <f>U169</f>
        <v>0</v>
      </c>
      <c r="AD169" s="333">
        <f t="shared" si="29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2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5"/>
      <c r="B170" s="356" t="s">
        <v>87</v>
      </c>
      <c r="C170" s="348">
        <v>500900</v>
      </c>
      <c r="D170" s="349" t="s">
        <v>26</v>
      </c>
      <c r="E170" s="348"/>
      <c r="F170" s="350"/>
      <c r="G170" s="345"/>
      <c r="H170" s="345"/>
      <c r="I170" s="345"/>
      <c r="J170" s="345"/>
      <c r="K170" s="366"/>
      <c r="L170" s="345"/>
      <c r="M170" s="345"/>
      <c r="N170" s="366"/>
      <c r="O170" s="345"/>
      <c r="P170" s="345"/>
      <c r="Q170" s="345"/>
      <c r="R170" s="467">
        <f>G170+H170+J170+K170+I170-M170-O170-P170-Q170-N170+F170</f>
        <v>0</v>
      </c>
      <c r="S170" s="567"/>
      <c r="T170" s="333"/>
      <c r="U170" s="327"/>
      <c r="V170" s="333"/>
      <c r="W170" s="333"/>
      <c r="AD170" s="333">
        <f t="shared" si="29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59">
        <v>3</v>
      </c>
      <c r="B171" s="420" t="s">
        <v>88</v>
      </c>
      <c r="C171" s="362">
        <v>500663</v>
      </c>
      <c r="D171" s="362" t="s">
        <v>0</v>
      </c>
      <c r="E171" s="362"/>
      <c r="F171" s="412"/>
      <c r="G171" s="421"/>
      <c r="H171" s="440"/>
      <c r="I171" s="637"/>
      <c r="J171" s="366"/>
      <c r="K171" s="366"/>
      <c r="L171" s="365"/>
      <c r="M171" s="365"/>
      <c r="N171" s="366"/>
      <c r="O171" s="366"/>
      <c r="P171" s="366"/>
      <c r="Q171" s="365"/>
      <c r="R171" s="559">
        <f>G171+H171+J171+K171+I171-M171-O171-P171-Q171-N171</f>
        <v>0</v>
      </c>
      <c r="S171" s="561"/>
      <c r="T171" s="333"/>
      <c r="U171" s="327"/>
      <c r="V171" s="333"/>
      <c r="W171" s="333">
        <f>U171*$W$1</f>
        <v>0</v>
      </c>
      <c r="AD171" s="333">
        <f t="shared" si="29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5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3">
      <c r="A172" s="355"/>
      <c r="B172" s="356" t="s">
        <v>89</v>
      </c>
      <c r="C172" s="348">
        <v>500559</v>
      </c>
      <c r="D172" s="349" t="s">
        <v>26</v>
      </c>
      <c r="E172" s="422"/>
      <c r="F172" s="350"/>
      <c r="G172" s="345"/>
      <c r="H172" s="345"/>
      <c r="I172" s="345"/>
      <c r="J172" s="345"/>
      <c r="K172" s="366"/>
      <c r="L172" s="345"/>
      <c r="M172" s="345"/>
      <c r="N172" s="366"/>
      <c r="O172" s="345"/>
      <c r="P172" s="345"/>
      <c r="Q172" s="345"/>
      <c r="R172" s="406">
        <f>G172+H172+J172+K172+I172-M172-O172-P172-Q172-N172+F172</f>
        <v>0</v>
      </c>
      <c r="S172" s="561"/>
      <c r="T172" s="333"/>
      <c r="U172" s="327"/>
      <c r="V172" s="333"/>
      <c r="W172" s="333"/>
      <c r="AD172" s="333">
        <f t="shared" si="29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55"/>
      <c r="B173" s="356" t="s">
        <v>90</v>
      </c>
      <c r="C173" s="348">
        <v>500779</v>
      </c>
      <c r="D173" s="349" t="s">
        <v>0</v>
      </c>
      <c r="E173" s="422"/>
      <c r="F173" s="350"/>
      <c r="G173" s="345"/>
      <c r="H173" s="345"/>
      <c r="I173" s="345"/>
      <c r="J173" s="345"/>
      <c r="K173" s="366"/>
      <c r="L173" s="345"/>
      <c r="M173" s="345"/>
      <c r="N173" s="366"/>
      <c r="O173" s="345"/>
      <c r="P173" s="345"/>
      <c r="Q173" s="345"/>
      <c r="R173" s="406">
        <f>G173+H173+J173+K173+I173-M173-O173-P173-Q173-N173+F173</f>
        <v>0</v>
      </c>
      <c r="S173" s="561"/>
      <c r="T173" s="333"/>
      <c r="U173" s="327"/>
      <c r="V173" s="333"/>
      <c r="W173" s="333"/>
      <c r="AD173" s="333">
        <f t="shared" si="29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55"/>
      <c r="B174" s="423" t="s">
        <v>91</v>
      </c>
      <c r="C174" s="338">
        <v>500811</v>
      </c>
      <c r="D174" s="349" t="s">
        <v>0</v>
      </c>
      <c r="E174" s="339"/>
      <c r="F174" s="424"/>
      <c r="G174" s="410"/>
      <c r="H174" s="426"/>
      <c r="I174" s="345"/>
      <c r="J174" s="345"/>
      <c r="K174" s="366"/>
      <c r="L174" s="345"/>
      <c r="M174" s="345"/>
      <c r="N174" s="366"/>
      <c r="O174" s="345"/>
      <c r="P174" s="345"/>
      <c r="Q174" s="345"/>
      <c r="R174" s="467">
        <f>G174+H174+J174+K174+I174-M174-O174-P174-Q174-N174</f>
        <v>0</v>
      </c>
      <c r="S174" s="567"/>
      <c r="T174" s="333"/>
      <c r="U174" s="327"/>
      <c r="V174" s="333"/>
      <c r="W174" s="333"/>
      <c r="AD174" s="333">
        <f t="shared" si="29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2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55"/>
      <c r="B175" s="423" t="s">
        <v>92</v>
      </c>
      <c r="C175" s="349">
        <v>500702</v>
      </c>
      <c r="D175" s="349" t="s">
        <v>0</v>
      </c>
      <c r="E175" s="349"/>
      <c r="F175" s="409"/>
      <c r="G175" s="410"/>
      <c r="H175" s="426"/>
      <c r="I175" s="636"/>
      <c r="J175" s="345"/>
      <c r="K175" s="366"/>
      <c r="L175" s="345"/>
      <c r="M175" s="345"/>
      <c r="N175" s="366"/>
      <c r="O175" s="345"/>
      <c r="P175" s="345"/>
      <c r="Q175" s="345"/>
      <c r="R175" s="467">
        <f>G175+H175+J175+K175+I175-M175-O175-P175-Q175-N175</f>
        <v>0</v>
      </c>
      <c r="S175" s="567"/>
      <c r="T175" s="333"/>
      <c r="U175" s="327"/>
      <c r="V175" s="333"/>
      <c r="W175" s="333"/>
      <c r="AD175" s="333">
        <f t="shared" si="29"/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5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59">
        <v>4</v>
      </c>
      <c r="B176" s="386" t="s">
        <v>93</v>
      </c>
      <c r="C176" s="374">
        <v>500940</v>
      </c>
      <c r="D176" s="375" t="s">
        <v>26</v>
      </c>
      <c r="E176" s="374"/>
      <c r="F176" s="376"/>
      <c r="G176" s="366"/>
      <c r="H176" s="366"/>
      <c r="I176" s="366"/>
      <c r="J176" s="366"/>
      <c r="K176" s="366"/>
      <c r="L176" s="366"/>
      <c r="M176" s="366"/>
      <c r="N176" s="366"/>
      <c r="O176" s="366"/>
      <c r="P176" s="366"/>
      <c r="Q176" s="366"/>
      <c r="R176" s="562">
        <f>G176+H176+J176+K176+I176-M176-O176-P176-Q176-N176</f>
        <v>0</v>
      </c>
      <c r="S176" s="561"/>
      <c r="T176" s="333"/>
      <c r="U176" s="327"/>
      <c r="V176" s="333"/>
      <c r="W176" s="333">
        <f>U176</f>
        <v>0</v>
      </c>
      <c r="AD176" s="333">
        <f t="shared" si="29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5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55"/>
      <c r="B177" s="423" t="s">
        <v>94</v>
      </c>
      <c r="C177" s="348">
        <v>500820</v>
      </c>
      <c r="D177" s="349" t="s">
        <v>0</v>
      </c>
      <c r="E177" s="349"/>
      <c r="F177" s="409"/>
      <c r="G177" s="410"/>
      <c r="H177" s="426"/>
      <c r="I177" s="345"/>
      <c r="J177" s="345"/>
      <c r="K177" s="366"/>
      <c r="L177" s="345"/>
      <c r="M177" s="345"/>
      <c r="N177" s="366"/>
      <c r="O177" s="345"/>
      <c r="P177" s="345"/>
      <c r="Q177" s="345"/>
      <c r="R177" s="406">
        <f>G177+H177+J177+K177+I177-M177-O177-P177-Q177-N177</f>
        <v>0</v>
      </c>
      <c r="S177" s="561"/>
      <c r="T177" s="333"/>
      <c r="U177" s="327"/>
      <c r="V177" s="333"/>
      <c r="W177" s="333"/>
      <c r="AD177" s="333">
        <f t="shared" si="29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59">
        <v>5</v>
      </c>
      <c r="B178" s="420" t="s">
        <v>95</v>
      </c>
      <c r="C178" s="427">
        <v>500850</v>
      </c>
      <c r="D178" s="362" t="s">
        <v>0</v>
      </c>
      <c r="E178" s="428"/>
      <c r="F178" s="429"/>
      <c r="G178" s="421"/>
      <c r="H178" s="440"/>
      <c r="I178" s="637"/>
      <c r="J178" s="366"/>
      <c r="K178" s="366"/>
      <c r="L178" s="365"/>
      <c r="M178" s="365"/>
      <c r="N178" s="366"/>
      <c r="O178" s="366"/>
      <c r="P178" s="366"/>
      <c r="Q178" s="365"/>
      <c r="R178" s="559">
        <f>G178+H178+J178+K178+I178-M178-O178-P178-Q178-N178+F178</f>
        <v>0</v>
      </c>
      <c r="S178" s="561"/>
      <c r="T178" s="333"/>
      <c r="U178" s="327"/>
      <c r="V178" s="333"/>
      <c r="W178" s="333">
        <f>U178*$W$1</f>
        <v>0</v>
      </c>
      <c r="AD178" s="333">
        <f t="shared" si="29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415"/>
      <c r="AX178" s="327"/>
      <c r="AY178" s="327"/>
      <c r="AZ178" s="327"/>
      <c r="BA178" s="327"/>
      <c r="BD178" s="327"/>
      <c r="IP178" s="333"/>
    </row>
    <row r="179" spans="1:250" s="332" customFormat="1" ht="15" hidden="1" customHeight="1" x14ac:dyDescent="0.3">
      <c r="A179" s="355"/>
      <c r="B179" s="423" t="s">
        <v>96</v>
      </c>
      <c r="C179" s="338">
        <v>500798</v>
      </c>
      <c r="D179" s="349" t="s">
        <v>26</v>
      </c>
      <c r="E179" s="339"/>
      <c r="F179" s="424"/>
      <c r="G179" s="410"/>
      <c r="H179" s="426"/>
      <c r="I179" s="345"/>
      <c r="J179" s="345"/>
      <c r="K179" s="366"/>
      <c r="L179" s="345"/>
      <c r="M179" s="345"/>
      <c r="N179" s="366"/>
      <c r="O179" s="345"/>
      <c r="P179" s="345"/>
      <c r="Q179" s="345"/>
      <c r="R179" s="406">
        <f>G179+H179+J179+K179+I179-M179-O179-P179-Q179-N179</f>
        <v>0</v>
      </c>
      <c r="S179" s="561"/>
      <c r="T179" s="333"/>
      <c r="U179" s="327"/>
      <c r="V179" s="333"/>
      <c r="W179" s="333"/>
      <c r="AD179" s="333">
        <f t="shared" si="29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57"/>
      <c r="AU179" s="327"/>
      <c r="AV179" s="327"/>
      <c r="AW179" s="415"/>
      <c r="AX179" s="327"/>
      <c r="AY179" s="327"/>
      <c r="AZ179" s="327"/>
      <c r="BA179" s="327"/>
      <c r="BD179" s="327"/>
      <c r="IP179" s="333"/>
    </row>
    <row r="180" spans="1:250" s="332" customFormat="1" ht="15" hidden="1" customHeight="1" x14ac:dyDescent="0.3">
      <c r="A180" s="359">
        <v>6</v>
      </c>
      <c r="B180" s="420" t="s">
        <v>218</v>
      </c>
      <c r="C180" s="427">
        <v>500802</v>
      </c>
      <c r="D180" s="362" t="s">
        <v>2</v>
      </c>
      <c r="E180" s="428"/>
      <c r="F180" s="429"/>
      <c r="G180" s="421"/>
      <c r="H180" s="440"/>
      <c r="I180" s="366"/>
      <c r="J180" s="366"/>
      <c r="K180" s="366"/>
      <c r="L180" s="365"/>
      <c r="M180" s="365"/>
      <c r="N180" s="366"/>
      <c r="O180" s="366"/>
      <c r="P180" s="563"/>
      <c r="Q180" s="365"/>
      <c r="R180" s="564">
        <f>G180+H180+J180+K180+I180-M180-O180-P180-Q180-N180</f>
        <v>0</v>
      </c>
      <c r="S180" s="561"/>
      <c r="T180" s="333"/>
      <c r="U180" s="327"/>
      <c r="V180" s="333"/>
      <c r="W180" s="333">
        <f>U180*$AA$1</f>
        <v>0</v>
      </c>
      <c r="AD180" s="333">
        <f t="shared" si="29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57"/>
      <c r="AU180" s="327"/>
      <c r="AV180" s="327"/>
      <c r="AW180" s="415"/>
      <c r="AX180" s="327"/>
      <c r="AY180" s="327"/>
      <c r="AZ180" s="327"/>
      <c r="BA180" s="327"/>
      <c r="BD180" s="327"/>
      <c r="IP180" s="333"/>
    </row>
    <row r="181" spans="1:250" s="332" customFormat="1" ht="15" hidden="1" customHeight="1" x14ac:dyDescent="0.3">
      <c r="A181" s="359">
        <v>7</v>
      </c>
      <c r="B181" s="420" t="s">
        <v>97</v>
      </c>
      <c r="C181" s="362">
        <v>500676</v>
      </c>
      <c r="D181" s="362" t="s">
        <v>0</v>
      </c>
      <c r="E181" s="431"/>
      <c r="F181" s="412"/>
      <c r="G181" s="421"/>
      <c r="H181" s="440"/>
      <c r="I181" s="637"/>
      <c r="J181" s="366"/>
      <c r="K181" s="366"/>
      <c r="L181" s="365"/>
      <c r="M181" s="365"/>
      <c r="N181" s="366"/>
      <c r="O181" s="366"/>
      <c r="P181" s="366"/>
      <c r="Q181" s="365"/>
      <c r="R181" s="562">
        <f>G181+H181+J181+K181+I181-M181-O181-P181-Q181-N181+F181</f>
        <v>0</v>
      </c>
      <c r="S181" s="561"/>
      <c r="T181" s="333"/>
      <c r="U181" s="327"/>
      <c r="V181" s="333"/>
      <c r="W181" s="333">
        <f>U181*$W$1</f>
        <v>0</v>
      </c>
      <c r="AD181" s="333">
        <f t="shared" si="29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5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3">
      <c r="A182" s="355"/>
      <c r="B182" s="423" t="s">
        <v>98</v>
      </c>
      <c r="C182" s="338">
        <v>500688</v>
      </c>
      <c r="D182" s="349" t="s">
        <v>0</v>
      </c>
      <c r="E182" s="339"/>
      <c r="F182" s="424"/>
      <c r="G182" s="410"/>
      <c r="H182" s="426"/>
      <c r="I182" s="345"/>
      <c r="J182" s="345"/>
      <c r="K182" s="366"/>
      <c r="L182" s="345"/>
      <c r="M182" s="345"/>
      <c r="N182" s="366"/>
      <c r="O182" s="345"/>
      <c r="P182" s="345"/>
      <c r="Q182" s="345"/>
      <c r="R182" s="406">
        <f t="shared" ref="R182:R193" si="31">G182+H182+J182+K182+I182-M182-O182-P182-Q182-N182</f>
        <v>0</v>
      </c>
      <c r="S182" s="561"/>
      <c r="T182" s="333"/>
      <c r="U182" s="327"/>
      <c r="V182" s="333"/>
      <c r="W182" s="333">
        <f>U182*$W$1</f>
        <v>0</v>
      </c>
      <c r="AD182" s="333">
        <f t="shared" si="29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5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3">
      <c r="A183" s="359">
        <v>8</v>
      </c>
      <c r="B183" s="420" t="s">
        <v>100</v>
      </c>
      <c r="C183" s="427">
        <v>500910</v>
      </c>
      <c r="D183" s="362" t="s">
        <v>0</v>
      </c>
      <c r="E183" s="427"/>
      <c r="F183" s="433"/>
      <c r="G183" s="421"/>
      <c r="H183" s="440"/>
      <c r="I183" s="365"/>
      <c r="J183" s="366"/>
      <c r="K183" s="366"/>
      <c r="L183" s="365"/>
      <c r="M183" s="365"/>
      <c r="N183" s="366"/>
      <c r="O183" s="366"/>
      <c r="P183" s="366"/>
      <c r="Q183" s="365"/>
      <c r="R183" s="559">
        <f t="shared" si="31"/>
        <v>0</v>
      </c>
      <c r="S183" s="561"/>
      <c r="T183" s="333"/>
      <c r="U183" s="327"/>
      <c r="V183" s="333"/>
      <c r="W183" s="333">
        <f>U183*$W$1</f>
        <v>0</v>
      </c>
      <c r="AD183" s="333">
        <f t="shared" si="29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327"/>
      <c r="AX183" s="327"/>
      <c r="AY183" s="327"/>
      <c r="AZ183" s="327"/>
      <c r="BA183" s="327"/>
      <c r="IP183" s="333"/>
    </row>
    <row r="184" spans="1:250" s="332" customFormat="1" ht="15" hidden="1" customHeight="1" x14ac:dyDescent="0.3">
      <c r="A184" s="359">
        <v>9</v>
      </c>
      <c r="B184" s="386" t="s">
        <v>101</v>
      </c>
      <c r="C184" s="374">
        <v>500692</v>
      </c>
      <c r="D184" s="375" t="s">
        <v>0</v>
      </c>
      <c r="E184" s="374"/>
      <c r="F184" s="376"/>
      <c r="G184" s="366"/>
      <c r="H184" s="365"/>
      <c r="I184" s="366"/>
      <c r="J184" s="366"/>
      <c r="K184" s="366"/>
      <c r="L184" s="366"/>
      <c r="M184" s="365"/>
      <c r="N184" s="366"/>
      <c r="O184" s="366"/>
      <c r="P184" s="366"/>
      <c r="Q184" s="366"/>
      <c r="R184" s="559">
        <f t="shared" si="31"/>
        <v>0</v>
      </c>
      <c r="S184" s="561"/>
      <c r="T184" s="333"/>
      <c r="U184" s="327"/>
      <c r="V184" s="333"/>
      <c r="W184" s="333">
        <f>U184*$W$1</f>
        <v>0</v>
      </c>
      <c r="AD184" s="333">
        <f t="shared" si="29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5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59">
        <v>10</v>
      </c>
      <c r="B185" s="396" t="s">
        <v>102</v>
      </c>
      <c r="C185" s="374">
        <v>500888</v>
      </c>
      <c r="D185" s="375" t="s">
        <v>0</v>
      </c>
      <c r="E185" s="374"/>
      <c r="F185" s="376"/>
      <c r="G185" s="366"/>
      <c r="H185" s="366"/>
      <c r="I185" s="637"/>
      <c r="J185" s="366"/>
      <c r="K185" s="366"/>
      <c r="L185" s="366"/>
      <c r="M185" s="365"/>
      <c r="N185" s="366"/>
      <c r="O185" s="366"/>
      <c r="P185" s="366"/>
      <c r="Q185" s="366"/>
      <c r="R185" s="559">
        <f t="shared" si="31"/>
        <v>0</v>
      </c>
      <c r="S185" s="561"/>
      <c r="T185" s="333"/>
      <c r="U185" s="327"/>
      <c r="V185" s="333"/>
      <c r="W185" s="333">
        <f>U185*$W$1</f>
        <v>0</v>
      </c>
      <c r="AD185" s="333">
        <f t="shared" si="29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5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55"/>
      <c r="B186" s="337" t="s">
        <v>103</v>
      </c>
      <c r="C186" s="348">
        <v>500907</v>
      </c>
      <c r="D186" s="349" t="s">
        <v>0</v>
      </c>
      <c r="E186" s="348"/>
      <c r="F186" s="350"/>
      <c r="G186" s="345"/>
      <c r="H186" s="345"/>
      <c r="I186" s="345"/>
      <c r="J186" s="345"/>
      <c r="K186" s="366"/>
      <c r="L186" s="345"/>
      <c r="M186" s="345"/>
      <c r="N186" s="366"/>
      <c r="O186" s="345"/>
      <c r="P186" s="345"/>
      <c r="Q186" s="345"/>
      <c r="R186" s="406">
        <f t="shared" si="31"/>
        <v>0</v>
      </c>
      <c r="S186" s="561"/>
      <c r="T186" s="333"/>
      <c r="U186" s="327"/>
      <c r="V186" s="333"/>
      <c r="W186" s="333"/>
      <c r="AD186" s="333">
        <f t="shared" si="29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59">
        <v>11</v>
      </c>
      <c r="B187" s="377" t="s">
        <v>104</v>
      </c>
      <c r="C187" s="361">
        <v>500895</v>
      </c>
      <c r="D187" s="362" t="s">
        <v>26</v>
      </c>
      <c r="E187" s="361"/>
      <c r="F187" s="371"/>
      <c r="G187" s="365"/>
      <c r="H187" s="365"/>
      <c r="I187" s="365"/>
      <c r="J187" s="366"/>
      <c r="K187" s="366"/>
      <c r="L187" s="365"/>
      <c r="M187" s="365"/>
      <c r="N187" s="366"/>
      <c r="O187" s="366"/>
      <c r="P187" s="366"/>
      <c r="Q187" s="366"/>
      <c r="R187" s="559">
        <f t="shared" si="31"/>
        <v>0</v>
      </c>
      <c r="S187" s="561"/>
      <c r="T187" s="333"/>
      <c r="U187" s="327"/>
      <c r="V187" s="333"/>
      <c r="W187" s="333">
        <f>U187</f>
        <v>0</v>
      </c>
      <c r="AD187" s="333">
        <f t="shared" si="29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55"/>
      <c r="B188" s="423" t="s">
        <v>105</v>
      </c>
      <c r="C188" s="338">
        <v>500737</v>
      </c>
      <c r="D188" s="349" t="s">
        <v>0</v>
      </c>
      <c r="E188" s="338"/>
      <c r="F188" s="340"/>
      <c r="G188" s="410"/>
      <c r="H188" s="426"/>
      <c r="I188" s="636"/>
      <c r="J188" s="345"/>
      <c r="K188" s="366"/>
      <c r="L188" s="345"/>
      <c r="M188" s="345"/>
      <c r="N188" s="366"/>
      <c r="O188" s="345"/>
      <c r="P188" s="345"/>
      <c r="Q188" s="345"/>
      <c r="R188" s="406">
        <f t="shared" si="31"/>
        <v>0</v>
      </c>
      <c r="S188" s="561"/>
      <c r="T188" s="333"/>
      <c r="U188" s="327"/>
      <c r="V188" s="333"/>
      <c r="W188" s="333">
        <f>U188</f>
        <v>0</v>
      </c>
      <c r="AD188" s="333">
        <f t="shared" si="29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5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85">
        <v>12</v>
      </c>
      <c r="B189" s="391" t="s">
        <v>106</v>
      </c>
      <c r="C189" s="393">
        <v>500917</v>
      </c>
      <c r="D189" s="375" t="s">
        <v>26</v>
      </c>
      <c r="E189" s="393"/>
      <c r="F189" s="394"/>
      <c r="G189" s="416"/>
      <c r="H189" s="491"/>
      <c r="I189" s="366"/>
      <c r="J189" s="366"/>
      <c r="K189" s="366"/>
      <c r="L189" s="366"/>
      <c r="M189" s="366"/>
      <c r="N189" s="366"/>
      <c r="O189" s="366"/>
      <c r="P189" s="366"/>
      <c r="Q189" s="366"/>
      <c r="R189" s="559">
        <f t="shared" si="31"/>
        <v>0</v>
      </c>
      <c r="S189" s="561"/>
      <c r="T189" s="333"/>
      <c r="U189" s="327"/>
      <c r="V189" s="333"/>
      <c r="W189" s="333">
        <f>U189</f>
        <v>0</v>
      </c>
      <c r="AD189" s="333">
        <f t="shared" si="29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9">
        <v>13</v>
      </c>
      <c r="B190" s="420" t="s">
        <v>107</v>
      </c>
      <c r="C190" s="427">
        <v>500879</v>
      </c>
      <c r="D190" s="362" t="s">
        <v>0</v>
      </c>
      <c r="E190" s="427"/>
      <c r="F190" s="433"/>
      <c r="G190" s="421"/>
      <c r="H190" s="440"/>
      <c r="I190" s="365"/>
      <c r="J190" s="366"/>
      <c r="K190" s="366"/>
      <c r="L190" s="365"/>
      <c r="M190" s="365"/>
      <c r="N190" s="366"/>
      <c r="O190" s="366"/>
      <c r="P190" s="366"/>
      <c r="Q190" s="365"/>
      <c r="R190" s="559">
        <f t="shared" si="31"/>
        <v>0</v>
      </c>
      <c r="S190" s="561"/>
      <c r="T190" s="333"/>
      <c r="U190" s="327"/>
      <c r="V190" s="333"/>
      <c r="W190" s="333">
        <f t="shared" ref="W190:W199" si="32">U190*$W$1</f>
        <v>0</v>
      </c>
      <c r="AD190" s="333">
        <f t="shared" si="29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85">
        <v>14</v>
      </c>
      <c r="B191" s="391" t="s">
        <v>109</v>
      </c>
      <c r="C191" s="393">
        <v>500890</v>
      </c>
      <c r="D191" s="392" t="s">
        <v>0</v>
      </c>
      <c r="E191" s="393"/>
      <c r="F191" s="394"/>
      <c r="G191" s="416"/>
      <c r="H191" s="491"/>
      <c r="I191" s="366"/>
      <c r="J191" s="366"/>
      <c r="K191" s="366"/>
      <c r="L191" s="366"/>
      <c r="M191" s="366"/>
      <c r="N191" s="366"/>
      <c r="O191" s="366"/>
      <c r="P191" s="366"/>
      <c r="Q191" s="366"/>
      <c r="R191" s="559">
        <f t="shared" si="31"/>
        <v>0</v>
      </c>
      <c r="S191" s="561"/>
      <c r="T191" s="333"/>
      <c r="U191" s="327"/>
      <c r="V191" s="333"/>
      <c r="W191" s="333">
        <f t="shared" si="32"/>
        <v>0</v>
      </c>
      <c r="AD191" s="333">
        <f t="shared" ref="AD191:AD222" si="33">G191+I191+J191+K191+L191-N191-O191-P191-Q191</f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327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85">
        <v>15</v>
      </c>
      <c r="B192" s="391" t="s">
        <v>110</v>
      </c>
      <c r="C192" s="393">
        <v>500991</v>
      </c>
      <c r="D192" s="392" t="s">
        <v>0</v>
      </c>
      <c r="E192" s="393"/>
      <c r="F192" s="394"/>
      <c r="G192" s="416"/>
      <c r="H192" s="491"/>
      <c r="I192" s="366"/>
      <c r="J192" s="366"/>
      <c r="K192" s="366"/>
      <c r="L192" s="366"/>
      <c r="M192" s="366"/>
      <c r="N192" s="366"/>
      <c r="O192" s="366"/>
      <c r="P192" s="366"/>
      <c r="Q192" s="366"/>
      <c r="R192" s="559">
        <f t="shared" si="31"/>
        <v>0</v>
      </c>
      <c r="S192" s="561"/>
      <c r="T192" s="333"/>
      <c r="U192" s="327"/>
      <c r="V192" s="333"/>
      <c r="W192" s="333">
        <f t="shared" si="32"/>
        <v>0</v>
      </c>
      <c r="AD192" s="333">
        <f t="shared" si="33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5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85">
        <v>16</v>
      </c>
      <c r="B193" s="386" t="s">
        <v>111</v>
      </c>
      <c r="C193" s="374">
        <v>501020</v>
      </c>
      <c r="D193" s="375" t="s">
        <v>0</v>
      </c>
      <c r="E193" s="374"/>
      <c r="F193" s="376"/>
      <c r="G193" s="366"/>
      <c r="H193" s="366"/>
      <c r="I193" s="366"/>
      <c r="J193" s="366"/>
      <c r="K193" s="366"/>
      <c r="L193" s="366"/>
      <c r="M193" s="366"/>
      <c r="N193" s="366"/>
      <c r="O193" s="366"/>
      <c r="P193" s="366"/>
      <c r="Q193" s="366"/>
      <c r="R193" s="559">
        <f t="shared" si="31"/>
        <v>0</v>
      </c>
      <c r="S193" s="561"/>
      <c r="T193" s="333"/>
      <c r="U193" s="327"/>
      <c r="V193" s="333"/>
      <c r="W193" s="333">
        <f t="shared" si="32"/>
        <v>0</v>
      </c>
      <c r="AD193" s="333">
        <f t="shared" si="33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5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85">
        <v>17</v>
      </c>
      <c r="B194" s="391" t="s">
        <v>112</v>
      </c>
      <c r="C194" s="375">
        <v>500705</v>
      </c>
      <c r="D194" s="375" t="s">
        <v>0</v>
      </c>
      <c r="E194" s="443"/>
      <c r="F194" s="444"/>
      <c r="G194" s="416"/>
      <c r="H194" s="491"/>
      <c r="I194" s="638"/>
      <c r="J194" s="366"/>
      <c r="K194" s="366"/>
      <c r="L194" s="366"/>
      <c r="M194" s="366"/>
      <c r="N194" s="366"/>
      <c r="O194" s="366"/>
      <c r="P194" s="366"/>
      <c r="Q194" s="366"/>
      <c r="R194" s="559">
        <f>G194+H194+J194+K194+I194-M194-O194-P194-Q194-N194+F194</f>
        <v>0</v>
      </c>
      <c r="S194" s="561"/>
      <c r="T194" s="333"/>
      <c r="U194" s="327"/>
      <c r="V194" s="333"/>
      <c r="W194" s="333">
        <f t="shared" si="32"/>
        <v>0</v>
      </c>
      <c r="AD194" s="333">
        <f t="shared" si="33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5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55"/>
      <c r="B195" s="337" t="s">
        <v>113</v>
      </c>
      <c r="C195" s="349">
        <v>500661</v>
      </c>
      <c r="D195" s="349" t="s">
        <v>0</v>
      </c>
      <c r="E195" s="422"/>
      <c r="F195" s="409"/>
      <c r="G195" s="410"/>
      <c r="H195" s="410"/>
      <c r="I195" s="410"/>
      <c r="J195" s="410"/>
      <c r="K195" s="416"/>
      <c r="L195" s="410"/>
      <c r="M195" s="410"/>
      <c r="N195" s="416"/>
      <c r="O195" s="410"/>
      <c r="P195" s="410"/>
      <c r="Q195" s="410"/>
      <c r="R195" s="406">
        <f>G195+H195+J195+K195+I195-M195-O195-P195-Q195-N195+F195</f>
        <v>0</v>
      </c>
      <c r="S195" s="561"/>
      <c r="T195" s="333"/>
      <c r="U195" s="327"/>
      <c r="V195" s="333"/>
      <c r="W195" s="333">
        <f t="shared" si="32"/>
        <v>0</v>
      </c>
      <c r="AD195" s="333">
        <f t="shared" si="33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55"/>
      <c r="B196" s="356" t="s">
        <v>114</v>
      </c>
      <c r="C196" s="348">
        <v>500870</v>
      </c>
      <c r="D196" s="349" t="s">
        <v>0</v>
      </c>
      <c r="E196" s="348"/>
      <c r="F196" s="350"/>
      <c r="G196" s="345"/>
      <c r="H196" s="345"/>
      <c r="I196" s="345"/>
      <c r="J196" s="345"/>
      <c r="K196" s="366"/>
      <c r="L196" s="345"/>
      <c r="M196" s="345"/>
      <c r="N196" s="366"/>
      <c r="O196" s="345"/>
      <c r="P196" s="345"/>
      <c r="Q196" s="345"/>
      <c r="R196" s="470">
        <f>G196+H196+J196+K196+I196-M196-O196-P196-Q196-N196</f>
        <v>0</v>
      </c>
      <c r="S196" s="561"/>
      <c r="T196" s="333"/>
      <c r="U196" s="327"/>
      <c r="V196" s="333"/>
      <c r="W196" s="333">
        <f t="shared" si="32"/>
        <v>0</v>
      </c>
      <c r="AD196" s="333">
        <f t="shared" si="33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355"/>
      <c r="B197" s="423" t="s">
        <v>115</v>
      </c>
      <c r="C197" s="338">
        <v>500972</v>
      </c>
      <c r="D197" s="339" t="s">
        <v>0</v>
      </c>
      <c r="E197" s="338"/>
      <c r="F197" s="340"/>
      <c r="G197" s="410"/>
      <c r="H197" s="426"/>
      <c r="I197" s="345"/>
      <c r="J197" s="345"/>
      <c r="K197" s="366"/>
      <c r="L197" s="345"/>
      <c r="M197" s="345"/>
      <c r="N197" s="366"/>
      <c r="O197" s="345"/>
      <c r="P197" s="345"/>
      <c r="Q197" s="345"/>
      <c r="R197" s="406">
        <f>G197+H197+J197+K197+I197-M197-O197-P197-Q197-N197</f>
        <v>0</v>
      </c>
      <c r="S197" s="561"/>
      <c r="T197" s="333"/>
      <c r="U197" s="327"/>
      <c r="V197" s="333"/>
      <c r="W197" s="333">
        <f t="shared" si="32"/>
        <v>0</v>
      </c>
      <c r="AD197" s="333">
        <f t="shared" si="33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59">
        <v>18</v>
      </c>
      <c r="B198" s="420" t="s">
        <v>118</v>
      </c>
      <c r="C198" s="427">
        <v>501046</v>
      </c>
      <c r="D198" s="428" t="s">
        <v>0</v>
      </c>
      <c r="E198" s="427"/>
      <c r="F198" s="433"/>
      <c r="G198" s="421"/>
      <c r="H198" s="440"/>
      <c r="I198" s="365"/>
      <c r="J198" s="365"/>
      <c r="K198" s="366"/>
      <c r="L198" s="365"/>
      <c r="M198" s="365"/>
      <c r="N198" s="366"/>
      <c r="O198" s="565"/>
      <c r="P198" s="365"/>
      <c r="Q198" s="365"/>
      <c r="R198" s="559">
        <f>G198+H198+J198+K198+I198-M198-O198-P198-Q198-N198</f>
        <v>0</v>
      </c>
      <c r="S198" s="561"/>
      <c r="T198" s="333"/>
      <c r="U198" s="327"/>
      <c r="V198" s="333"/>
      <c r="W198" s="333">
        <f t="shared" si="32"/>
        <v>0</v>
      </c>
      <c r="AD198" s="333">
        <f t="shared" si="33"/>
        <v>0</v>
      </c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85">
        <v>19</v>
      </c>
      <c r="B199" s="386" t="s">
        <v>119</v>
      </c>
      <c r="C199" s="374">
        <v>500838</v>
      </c>
      <c r="D199" s="375" t="s">
        <v>0</v>
      </c>
      <c r="E199" s="374"/>
      <c r="F199" s="376"/>
      <c r="G199" s="366"/>
      <c r="H199" s="366"/>
      <c r="I199" s="366"/>
      <c r="J199" s="366"/>
      <c r="K199" s="366"/>
      <c r="L199" s="366"/>
      <c r="M199" s="366"/>
      <c r="N199" s="366"/>
      <c r="O199" s="366"/>
      <c r="P199" s="366"/>
      <c r="Q199" s="366"/>
      <c r="R199" s="562">
        <f>G199+H199+J199+K199+I199-M199-O199-P199-Q199-N199</f>
        <v>0</v>
      </c>
      <c r="S199" s="561"/>
      <c r="T199" s="333"/>
      <c r="U199" s="327"/>
      <c r="V199" s="333"/>
      <c r="W199" s="333">
        <f t="shared" si="32"/>
        <v>0</v>
      </c>
      <c r="AD199" s="333">
        <f t="shared" si="33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57"/>
      <c r="AU199" s="327"/>
      <c r="AV199" s="327"/>
      <c r="AW199" s="415"/>
      <c r="AX199" s="327"/>
      <c r="AY199" s="327"/>
      <c r="AZ199" s="327"/>
      <c r="BA199" s="327"/>
      <c r="BD199" s="327"/>
      <c r="IP199" s="333"/>
    </row>
    <row r="200" spans="1:250" s="332" customFormat="1" ht="15" hidden="1" customHeight="1" x14ac:dyDescent="0.3">
      <c r="A200" s="355"/>
      <c r="B200" s="356" t="s">
        <v>120</v>
      </c>
      <c r="C200" s="348">
        <v>500906</v>
      </c>
      <c r="D200" s="349" t="s">
        <v>0</v>
      </c>
      <c r="E200" s="348"/>
      <c r="F200" s="350"/>
      <c r="G200" s="345"/>
      <c r="H200" s="345"/>
      <c r="I200" s="345"/>
      <c r="J200" s="345"/>
      <c r="K200" s="366"/>
      <c r="L200" s="345"/>
      <c r="M200" s="345"/>
      <c r="N200" s="366"/>
      <c r="O200" s="345"/>
      <c r="P200" s="345"/>
      <c r="Q200" s="345"/>
      <c r="R200" s="406">
        <f>G200+H200+J200+K200+I200-M200-O200-P200-Q200-N200</f>
        <v>0</v>
      </c>
      <c r="S200" s="561"/>
      <c r="T200" s="333"/>
      <c r="U200" s="327"/>
      <c r="V200" s="333"/>
      <c r="W200" s="333"/>
      <c r="AD200" s="333">
        <f t="shared" si="33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85">
        <v>20</v>
      </c>
      <c r="B201" s="386" t="s">
        <v>121</v>
      </c>
      <c r="C201" s="374">
        <v>500965</v>
      </c>
      <c r="D201" s="375" t="s">
        <v>26</v>
      </c>
      <c r="E201" s="374"/>
      <c r="F201" s="448"/>
      <c r="G201" s="366"/>
      <c r="H201" s="366"/>
      <c r="I201" s="366"/>
      <c r="J201" s="366"/>
      <c r="K201" s="366"/>
      <c r="L201" s="366"/>
      <c r="M201" s="366"/>
      <c r="N201" s="366"/>
      <c r="O201" s="366"/>
      <c r="P201" s="366"/>
      <c r="Q201" s="366"/>
      <c r="R201" s="562">
        <f>G201+H201+J201+K201+I201-M201-O201-P201-Q201-N201+F201</f>
        <v>0</v>
      </c>
      <c r="S201" s="561"/>
      <c r="T201" s="333"/>
      <c r="U201" s="327"/>
      <c r="V201" s="333"/>
      <c r="W201" s="333">
        <f>U201</f>
        <v>0</v>
      </c>
      <c r="AD201" s="333">
        <f t="shared" si="33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85">
        <v>21</v>
      </c>
      <c r="B202" s="386" t="s">
        <v>122</v>
      </c>
      <c r="C202" s="374">
        <v>500966</v>
      </c>
      <c r="D202" s="375" t="s">
        <v>26</v>
      </c>
      <c r="E202" s="374"/>
      <c r="F202" s="37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562">
        <f>G202+H202+J202+K202+I202-M202-O202-P202-Q202-N202</f>
        <v>0</v>
      </c>
      <c r="S202" s="561"/>
      <c r="T202" s="333"/>
      <c r="U202" s="327"/>
      <c r="V202" s="333"/>
      <c r="W202" s="333">
        <f>U202</f>
        <v>0</v>
      </c>
      <c r="AD202" s="333">
        <f t="shared" si="33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27"/>
      <c r="AU202" s="327"/>
      <c r="AV202" s="327"/>
      <c r="AW202" s="327"/>
      <c r="AX202" s="327"/>
      <c r="AY202" s="327"/>
      <c r="AZ202" s="327"/>
      <c r="BA202" s="327"/>
      <c r="IP202" s="333"/>
    </row>
    <row r="203" spans="1:250" s="332" customFormat="1" ht="15" hidden="1" customHeight="1" x14ac:dyDescent="0.3">
      <c r="A203" s="385">
        <v>22</v>
      </c>
      <c r="B203" s="391" t="s">
        <v>219</v>
      </c>
      <c r="C203" s="393"/>
      <c r="D203" s="392" t="s">
        <v>26</v>
      </c>
      <c r="E203" s="393"/>
      <c r="F203" s="449"/>
      <c r="G203" s="416"/>
      <c r="H203" s="491"/>
      <c r="I203" s="366"/>
      <c r="J203" s="366"/>
      <c r="K203" s="366"/>
      <c r="L203" s="366"/>
      <c r="M203" s="366"/>
      <c r="N203" s="366"/>
      <c r="O203" s="366"/>
      <c r="P203" s="366"/>
      <c r="Q203" s="366"/>
      <c r="R203" s="562">
        <f>F203+G203+H203+J203+K203+I203-M203-O203-P203-Q203-N203</f>
        <v>0</v>
      </c>
      <c r="S203" s="561"/>
      <c r="T203" s="333"/>
      <c r="U203" s="327"/>
      <c r="V203" s="333"/>
      <c r="W203" s="333">
        <f>U203</f>
        <v>0</v>
      </c>
      <c r="AD203" s="333">
        <f t="shared" si="33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85">
        <v>23</v>
      </c>
      <c r="B204" s="386" t="s">
        <v>123</v>
      </c>
      <c r="C204" s="375">
        <v>500722</v>
      </c>
      <c r="D204" s="375" t="s">
        <v>0</v>
      </c>
      <c r="E204" s="566"/>
      <c r="F204" s="495"/>
      <c r="G204" s="41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562">
        <f>G204+H204+J204+K204+I204+L204-M204-O204-P204-Q204-N204</f>
        <v>0</v>
      </c>
      <c r="S204" s="561"/>
      <c r="T204" s="333"/>
      <c r="U204" s="327"/>
      <c r="V204" s="333"/>
      <c r="W204" s="333">
        <f>U204*$W$1</f>
        <v>0</v>
      </c>
      <c r="AD204" s="333">
        <f t="shared" si="33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73">
        <v>24</v>
      </c>
      <c r="B205" s="391" t="s">
        <v>124</v>
      </c>
      <c r="C205" s="393">
        <v>500826</v>
      </c>
      <c r="D205" s="392" t="s">
        <v>0</v>
      </c>
      <c r="E205" s="393"/>
      <c r="F205" s="394"/>
      <c r="G205" s="416"/>
      <c r="H205" s="491"/>
      <c r="I205" s="638"/>
      <c r="J205" s="366"/>
      <c r="K205" s="366"/>
      <c r="L205" s="366"/>
      <c r="M205" s="366"/>
      <c r="N205" s="366"/>
      <c r="O205" s="366"/>
      <c r="P205" s="366"/>
      <c r="Q205" s="366"/>
      <c r="R205" s="562">
        <f>G205+H205+J205+K205+I205-M205-O205-P205-Q205-N205+F205</f>
        <v>0</v>
      </c>
      <c r="S205" s="561"/>
      <c r="T205" s="333"/>
      <c r="U205" s="327"/>
      <c r="V205" s="333"/>
      <c r="W205" s="333">
        <f>U205*$W$1</f>
        <v>0</v>
      </c>
      <c r="AD205" s="333">
        <f t="shared" si="33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5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55"/>
      <c r="B206" s="423" t="s">
        <v>125</v>
      </c>
      <c r="C206" s="338">
        <v>500750</v>
      </c>
      <c r="D206" s="339" t="s">
        <v>0</v>
      </c>
      <c r="E206" s="338"/>
      <c r="F206" s="340"/>
      <c r="G206" s="410"/>
      <c r="H206" s="426"/>
      <c r="I206" s="636"/>
      <c r="J206" s="345"/>
      <c r="K206" s="366"/>
      <c r="L206" s="345"/>
      <c r="M206" s="345"/>
      <c r="N206" s="366"/>
      <c r="O206" s="345"/>
      <c r="P206" s="345"/>
      <c r="Q206" s="345"/>
      <c r="R206" s="406">
        <f>G206+H206+J206+K206+I206-M206-O206-P206-Q206-N206+L206</f>
        <v>0</v>
      </c>
      <c r="S206" s="561"/>
      <c r="T206" s="333"/>
      <c r="U206" s="327"/>
      <c r="V206" s="333"/>
      <c r="W206" s="333">
        <f>U206*$W$1</f>
        <v>0</v>
      </c>
      <c r="AD206" s="333">
        <f t="shared" si="33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5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85">
        <v>25</v>
      </c>
      <c r="B207" s="396" t="s">
        <v>126</v>
      </c>
      <c r="C207" s="375">
        <v>500665</v>
      </c>
      <c r="D207" s="375" t="s">
        <v>0</v>
      </c>
      <c r="E207" s="443"/>
      <c r="F207" s="397"/>
      <c r="G207" s="416"/>
      <c r="H207" s="416"/>
      <c r="I207" s="638"/>
      <c r="J207" s="416"/>
      <c r="K207" s="416"/>
      <c r="L207" s="416"/>
      <c r="M207" s="416"/>
      <c r="N207" s="416"/>
      <c r="O207" s="416"/>
      <c r="P207" s="416"/>
      <c r="Q207" s="416"/>
      <c r="R207" s="562">
        <f>G207+H207+J207+K207+I207-M207-O207-P207-Q207-N207+F207+L207</f>
        <v>0</v>
      </c>
      <c r="S207" s="561"/>
      <c r="T207" s="333"/>
      <c r="U207" s="327"/>
      <c r="V207" s="333"/>
      <c r="W207" s="333">
        <f>U207*$W$1</f>
        <v>0</v>
      </c>
      <c r="AD207" s="333">
        <f t="shared" si="33"/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57"/>
      <c r="AU207" s="327"/>
      <c r="AV207" s="327"/>
      <c r="AW207" s="415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355"/>
      <c r="B208" s="337" t="s">
        <v>127</v>
      </c>
      <c r="C208" s="349">
        <v>500703</v>
      </c>
      <c r="D208" s="349" t="s">
        <v>0</v>
      </c>
      <c r="E208" s="422"/>
      <c r="F208" s="409"/>
      <c r="G208" s="410"/>
      <c r="H208" s="410"/>
      <c r="I208" s="410"/>
      <c r="J208" s="410"/>
      <c r="K208" s="416"/>
      <c r="L208" s="410"/>
      <c r="M208" s="410"/>
      <c r="N208" s="416"/>
      <c r="O208" s="410"/>
      <c r="P208" s="410"/>
      <c r="Q208" s="410"/>
      <c r="R208" s="406">
        <f>G208+H208+J208+K208+I208-M208-O208-P208-Q208-N208+F208+L208</f>
        <v>0</v>
      </c>
      <c r="S208" s="561"/>
      <c r="T208" s="333"/>
      <c r="U208" s="327"/>
      <c r="V208" s="333"/>
      <c r="W208" s="333"/>
      <c r="AD208" s="333">
        <f t="shared" si="33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355"/>
      <c r="B209" s="337" t="s">
        <v>128</v>
      </c>
      <c r="C209" s="349">
        <v>500719</v>
      </c>
      <c r="D209" s="349" t="s">
        <v>0</v>
      </c>
      <c r="E209" s="422"/>
      <c r="F209" s="409"/>
      <c r="G209" s="410"/>
      <c r="H209" s="410"/>
      <c r="I209" s="410"/>
      <c r="J209" s="410"/>
      <c r="K209" s="416"/>
      <c r="L209" s="410"/>
      <c r="M209" s="410"/>
      <c r="N209" s="416"/>
      <c r="O209" s="410"/>
      <c r="P209" s="410"/>
      <c r="Q209" s="410"/>
      <c r="R209" s="406">
        <f>G209+H209+J209+K209+I209-M209-O209-P209-Q209-N209+F209+L209</f>
        <v>0</v>
      </c>
      <c r="S209" s="561"/>
      <c r="T209" s="333"/>
      <c r="U209" s="327"/>
      <c r="V209" s="333"/>
      <c r="W209" s="333"/>
      <c r="AD209" s="333">
        <f t="shared" si="33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55"/>
      <c r="B210" s="337" t="s">
        <v>129</v>
      </c>
      <c r="C210" s="349">
        <v>500725</v>
      </c>
      <c r="D210" s="349" t="s">
        <v>0</v>
      </c>
      <c r="E210" s="422"/>
      <c r="F210" s="409"/>
      <c r="G210" s="410"/>
      <c r="H210" s="636"/>
      <c r="I210" s="410"/>
      <c r="J210" s="410"/>
      <c r="K210" s="416"/>
      <c r="L210" s="410"/>
      <c r="M210" s="410"/>
      <c r="N210" s="416"/>
      <c r="O210" s="410"/>
      <c r="P210" s="410"/>
      <c r="Q210" s="410"/>
      <c r="R210" s="467">
        <f>G210+H210+J210+K210+I210-M210-O210-P210-Q210-N210+F210</f>
        <v>0</v>
      </c>
      <c r="S210" s="567"/>
      <c r="T210" s="333"/>
      <c r="U210" s="327"/>
      <c r="V210" s="333"/>
      <c r="W210" s="333"/>
      <c r="AD210" s="333">
        <f t="shared" si="33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55"/>
      <c r="B211" s="337" t="s">
        <v>130</v>
      </c>
      <c r="C211" s="349">
        <v>500728</v>
      </c>
      <c r="D211" s="349" t="s">
        <v>0</v>
      </c>
      <c r="E211" s="422"/>
      <c r="F211" s="409"/>
      <c r="G211" s="410"/>
      <c r="H211" s="410"/>
      <c r="I211" s="410"/>
      <c r="J211" s="410"/>
      <c r="K211" s="416"/>
      <c r="L211" s="410"/>
      <c r="M211" s="410"/>
      <c r="N211" s="416"/>
      <c r="O211" s="410"/>
      <c r="P211" s="410"/>
      <c r="Q211" s="410"/>
      <c r="R211" s="406">
        <f>G211+H211+J211+K211+I211-M211-O211-P211-Q211-N211+F211</f>
        <v>0</v>
      </c>
      <c r="S211" s="561"/>
      <c r="T211" s="333"/>
      <c r="U211" s="327"/>
      <c r="V211" s="333"/>
      <c r="W211" s="333"/>
      <c r="AD211" s="333">
        <f t="shared" si="33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385">
        <v>26</v>
      </c>
      <c r="B212" s="391" t="s">
        <v>131</v>
      </c>
      <c r="C212" s="393">
        <v>500926</v>
      </c>
      <c r="D212" s="392" t="s">
        <v>26</v>
      </c>
      <c r="E212" s="393"/>
      <c r="F212" s="394"/>
      <c r="G212" s="416"/>
      <c r="H212" s="491"/>
      <c r="I212" s="366"/>
      <c r="J212" s="366"/>
      <c r="K212" s="366"/>
      <c r="L212" s="366"/>
      <c r="M212" s="366"/>
      <c r="N212" s="366"/>
      <c r="O212" s="366"/>
      <c r="P212" s="366"/>
      <c r="Q212" s="366"/>
      <c r="R212" s="562">
        <f>G212+H212+J212+K212+I212-M212-O212-P212-Q212-N212</f>
        <v>0</v>
      </c>
      <c r="S212" s="561"/>
      <c r="T212" s="333"/>
      <c r="U212" s="327"/>
      <c r="V212" s="333"/>
      <c r="W212" s="333">
        <f>U212</f>
        <v>0</v>
      </c>
      <c r="AD212" s="333">
        <f t="shared" si="33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85">
        <v>27</v>
      </c>
      <c r="B213" s="396" t="s">
        <v>132</v>
      </c>
      <c r="C213" s="375">
        <v>500897</v>
      </c>
      <c r="D213" s="375" t="s">
        <v>26</v>
      </c>
      <c r="E213" s="456"/>
      <c r="F213" s="457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562">
        <f>G213+H213+J213+K213+I213-M213-O213-P213-Q213-N213</f>
        <v>0</v>
      </c>
      <c r="S213" s="561"/>
      <c r="T213" s="333"/>
      <c r="U213" s="327"/>
      <c r="V213" s="333"/>
      <c r="W213" s="333">
        <f>U213</f>
        <v>0</v>
      </c>
      <c r="AD213" s="333">
        <f t="shared" si="33"/>
        <v>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3">
      <c r="A214" s="355"/>
      <c r="B214" s="356" t="s">
        <v>133</v>
      </c>
      <c r="C214" s="348">
        <v>500797</v>
      </c>
      <c r="D214" s="349" t="s">
        <v>0</v>
      </c>
      <c r="E214" s="348"/>
      <c r="F214" s="459"/>
      <c r="G214" s="345"/>
      <c r="H214" s="345"/>
      <c r="I214" s="345"/>
      <c r="J214" s="345"/>
      <c r="K214" s="366"/>
      <c r="L214" s="345"/>
      <c r="M214" s="345"/>
      <c r="N214" s="366"/>
      <c r="O214" s="345"/>
      <c r="P214" s="345"/>
      <c r="Q214" s="345"/>
      <c r="R214" s="470">
        <f>G214+H214+J214+K214+I214-M214-O214-P214-Q214-N214</f>
        <v>0</v>
      </c>
      <c r="S214" s="567"/>
      <c r="T214" s="333"/>
      <c r="U214" s="327"/>
      <c r="V214" s="333"/>
      <c r="W214" s="333"/>
      <c r="AD214" s="333">
        <f t="shared" si="33"/>
        <v>0</v>
      </c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3">
      <c r="A215" s="355"/>
      <c r="B215" s="423" t="s">
        <v>134</v>
      </c>
      <c r="C215" s="338">
        <v>500611</v>
      </c>
      <c r="D215" s="339" t="s">
        <v>26</v>
      </c>
      <c r="E215" s="338"/>
      <c r="F215" s="340"/>
      <c r="G215" s="410"/>
      <c r="H215" s="426"/>
      <c r="I215" s="636"/>
      <c r="J215" s="345"/>
      <c r="K215" s="366"/>
      <c r="L215" s="345"/>
      <c r="M215" s="345"/>
      <c r="N215" s="366"/>
      <c r="O215" s="345"/>
      <c r="P215" s="345"/>
      <c r="Q215" s="345"/>
      <c r="R215" s="406">
        <f>G215+H215+J215+K215+I215-M215-O215-P215-Q215-N215+F215</f>
        <v>0</v>
      </c>
      <c r="S215" s="561"/>
      <c r="T215" s="333"/>
      <c r="U215" s="327"/>
      <c r="V215" s="333"/>
      <c r="W215" s="333"/>
      <c r="AD215" s="333">
        <f t="shared" si="33"/>
        <v>0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3">
      <c r="A216" s="385">
        <v>28</v>
      </c>
      <c r="B216" s="386" t="s">
        <v>135</v>
      </c>
      <c r="C216" s="374">
        <v>501025</v>
      </c>
      <c r="D216" s="375" t="s">
        <v>0</v>
      </c>
      <c r="E216" s="374"/>
      <c r="F216" s="376"/>
      <c r="G216" s="366"/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562">
        <f>G216+H216+J216+K216+I216-M216-O216-P216-Q216-N216</f>
        <v>0</v>
      </c>
      <c r="S216" s="561"/>
      <c r="T216" s="333"/>
      <c r="U216" s="327"/>
      <c r="V216" s="333"/>
      <c r="W216" s="333">
        <f>U216*$W$1</f>
        <v>0</v>
      </c>
      <c r="AD216" s="333">
        <f t="shared" si="33"/>
        <v>0</v>
      </c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3">
      <c r="A217" s="359">
        <v>29</v>
      </c>
      <c r="B217" s="377" t="s">
        <v>136</v>
      </c>
      <c r="C217" s="427">
        <v>500892</v>
      </c>
      <c r="D217" s="428" t="s">
        <v>0</v>
      </c>
      <c r="E217" s="362"/>
      <c r="F217" s="412"/>
      <c r="G217" s="421"/>
      <c r="H217" s="440"/>
      <c r="I217" s="365"/>
      <c r="J217" s="366"/>
      <c r="K217" s="366"/>
      <c r="L217" s="365"/>
      <c r="M217" s="365"/>
      <c r="N217" s="366"/>
      <c r="O217" s="366"/>
      <c r="P217" s="366"/>
      <c r="Q217" s="365"/>
      <c r="R217" s="559">
        <f>G217+H217+J217+K217+I217-M217-O217-P217-Q217-N217</f>
        <v>0</v>
      </c>
      <c r="S217" s="561"/>
      <c r="T217" s="333"/>
      <c r="U217" s="327"/>
      <c r="V217" s="333"/>
      <c r="W217" s="333">
        <f>U217*$W$1</f>
        <v>0</v>
      </c>
      <c r="AD217" s="333">
        <f t="shared" si="33"/>
        <v>0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5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3">
      <c r="A218" s="355"/>
      <c r="B218" s="356" t="s">
        <v>137</v>
      </c>
      <c r="C218" s="338">
        <v>500911</v>
      </c>
      <c r="D218" s="339" t="s">
        <v>0</v>
      </c>
      <c r="E218" s="349"/>
      <c r="F218" s="409"/>
      <c r="G218" s="410"/>
      <c r="H218" s="426"/>
      <c r="I218" s="345"/>
      <c r="J218" s="345"/>
      <c r="K218" s="366"/>
      <c r="L218" s="345"/>
      <c r="M218" s="345"/>
      <c r="N218" s="366"/>
      <c r="O218" s="345"/>
      <c r="P218" s="345"/>
      <c r="Q218" s="345"/>
      <c r="R218" s="467">
        <f>G218+H218+J218+K218+I218-M218-O218-P218-Q218-N218</f>
        <v>0</v>
      </c>
      <c r="S218" s="567"/>
      <c r="T218" s="333"/>
      <c r="U218" s="327"/>
      <c r="V218" s="333"/>
      <c r="W218" s="333">
        <f>U218*$W$1</f>
        <v>0</v>
      </c>
      <c r="AD218" s="333">
        <f t="shared" si="33"/>
        <v>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57"/>
      <c r="AU218" s="327"/>
      <c r="AV218" s="327"/>
      <c r="AW218" s="415"/>
      <c r="AX218" s="327"/>
      <c r="AY218" s="327"/>
      <c r="AZ218" s="327"/>
      <c r="BA218" s="327"/>
      <c r="IP218" s="333"/>
    </row>
    <row r="219" spans="1:250" s="332" customFormat="1" ht="15" hidden="1" customHeight="1" x14ac:dyDescent="0.3">
      <c r="A219" s="359">
        <v>30</v>
      </c>
      <c r="B219" s="360" t="s">
        <v>138</v>
      </c>
      <c r="C219" s="362">
        <v>500707</v>
      </c>
      <c r="D219" s="362" t="s">
        <v>0</v>
      </c>
      <c r="E219" s="431"/>
      <c r="F219" s="412"/>
      <c r="G219" s="421"/>
      <c r="H219" s="440"/>
      <c r="I219" s="637"/>
      <c r="J219" s="366"/>
      <c r="K219" s="366"/>
      <c r="L219" s="365"/>
      <c r="M219" s="365"/>
      <c r="N219" s="366"/>
      <c r="O219" s="366"/>
      <c r="P219" s="366"/>
      <c r="Q219" s="365"/>
      <c r="R219" s="562">
        <f>G219+H219+J219+K219+I219-M219-O219-P219-Q219-N219+F219</f>
        <v>0</v>
      </c>
      <c r="S219" s="561"/>
      <c r="T219" s="333"/>
      <c r="U219" s="327"/>
      <c r="V219" s="333"/>
      <c r="W219" s="333">
        <f>U219*$W$1</f>
        <v>0</v>
      </c>
      <c r="AD219" s="333">
        <f t="shared" si="33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5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3">
      <c r="A220" s="359">
        <v>31</v>
      </c>
      <c r="B220" s="386" t="s">
        <v>141</v>
      </c>
      <c r="C220" s="374">
        <v>500922</v>
      </c>
      <c r="D220" s="375" t="s">
        <v>26</v>
      </c>
      <c r="E220" s="374"/>
      <c r="F220" s="376"/>
      <c r="G220" s="366"/>
      <c r="H220" s="365"/>
      <c r="I220" s="637"/>
      <c r="J220" s="366"/>
      <c r="K220" s="366"/>
      <c r="L220" s="366"/>
      <c r="M220" s="365"/>
      <c r="N220" s="366"/>
      <c r="O220" s="366"/>
      <c r="P220" s="366"/>
      <c r="Q220" s="366"/>
      <c r="R220" s="562">
        <f>G220+H220+J220+K220+I220-M220-O220-P220-Q220-N220</f>
        <v>0</v>
      </c>
      <c r="S220" s="561"/>
      <c r="T220" s="333"/>
      <c r="U220" s="327"/>
      <c r="V220" s="333"/>
      <c r="W220" s="333">
        <f>U220</f>
        <v>0</v>
      </c>
      <c r="AD220" s="333">
        <f t="shared" si="33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3">
      <c r="A221" s="359"/>
      <c r="B221" s="356" t="s">
        <v>142</v>
      </c>
      <c r="C221" s="338">
        <v>500928</v>
      </c>
      <c r="D221" s="339" t="s">
        <v>0</v>
      </c>
      <c r="E221" s="349"/>
      <c r="F221" s="350"/>
      <c r="G221" s="410"/>
      <c r="H221" s="426"/>
      <c r="I221" s="345"/>
      <c r="J221" s="345"/>
      <c r="K221" s="366"/>
      <c r="L221" s="345"/>
      <c r="M221" s="345"/>
      <c r="N221" s="366"/>
      <c r="O221" s="345"/>
      <c r="P221" s="345"/>
      <c r="Q221" s="345"/>
      <c r="R221" s="467">
        <f>G221+H221+J221+K221+I221-M221-O221-P221-Q221-N221+F221</f>
        <v>0</v>
      </c>
      <c r="S221" s="567"/>
      <c r="T221" s="333"/>
      <c r="U221" s="327"/>
      <c r="V221" s="333"/>
      <c r="W221" s="333"/>
      <c r="AD221" s="333">
        <f t="shared" si="33"/>
        <v>0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IP221" s="333"/>
    </row>
    <row r="222" spans="1:250" s="332" customFormat="1" ht="15" hidden="1" customHeight="1" x14ac:dyDescent="0.3">
      <c r="A222" s="359">
        <v>32</v>
      </c>
      <c r="B222" s="391" t="s">
        <v>143</v>
      </c>
      <c r="C222" s="393">
        <v>500773</v>
      </c>
      <c r="D222" s="392" t="s">
        <v>0</v>
      </c>
      <c r="E222" s="393"/>
      <c r="F222" s="394"/>
      <c r="G222" s="366"/>
      <c r="H222" s="366"/>
      <c r="I222" s="366"/>
      <c r="J222" s="366"/>
      <c r="K222" s="366"/>
      <c r="L222" s="366"/>
      <c r="M222" s="365"/>
      <c r="N222" s="366"/>
      <c r="O222" s="366"/>
      <c r="P222" s="366"/>
      <c r="Q222" s="366"/>
      <c r="R222" s="559">
        <f>G222+H222+J222+K222+I222-M222-O222-P222-Q222-N222</f>
        <v>0</v>
      </c>
      <c r="S222" s="561"/>
      <c r="T222" s="333"/>
      <c r="U222" s="327"/>
      <c r="V222" s="333"/>
      <c r="W222" s="333">
        <f>U222*$W$1</f>
        <v>0</v>
      </c>
      <c r="AD222" s="333">
        <f t="shared" si="33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3">
      <c r="A223" s="359">
        <v>33</v>
      </c>
      <c r="B223" s="396" t="s">
        <v>144</v>
      </c>
      <c r="C223" s="375">
        <v>500857</v>
      </c>
      <c r="D223" s="375" t="s">
        <v>26</v>
      </c>
      <c r="E223" s="375"/>
      <c r="F223" s="397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562">
        <f>G223+H223+J223+K223+I223-M223-O223-P223-Q223-N223</f>
        <v>0</v>
      </c>
      <c r="S223" s="561"/>
      <c r="T223" s="333"/>
      <c r="U223" s="327"/>
      <c r="V223" s="333"/>
      <c r="W223" s="333">
        <f>U223</f>
        <v>0</v>
      </c>
      <c r="AD223" s="333">
        <f t="shared" ref="AD223:AD258" si="34">G223+I223+J223+K223+L223-N223-O223-P223-Q223</f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3">
      <c r="A224" s="359"/>
      <c r="B224" s="360"/>
      <c r="C224" s="362"/>
      <c r="D224" s="362"/>
      <c r="E224" s="431"/>
      <c r="F224" s="412"/>
      <c r="G224" s="421"/>
      <c r="H224" s="440"/>
      <c r="I224" s="365"/>
      <c r="J224" s="366"/>
      <c r="K224" s="366"/>
      <c r="L224" s="365"/>
      <c r="M224" s="365"/>
      <c r="N224" s="366"/>
      <c r="O224" s="366"/>
      <c r="P224" s="366"/>
      <c r="Q224" s="365"/>
      <c r="R224" s="562"/>
      <c r="S224" s="561"/>
      <c r="T224" s="333"/>
      <c r="U224" s="327"/>
      <c r="V224" s="333"/>
      <c r="W224" s="333"/>
      <c r="AD224" s="333">
        <f t="shared" si="34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3">
      <c r="A225" s="476"/>
      <c r="B225" s="1019" t="s">
        <v>80</v>
      </c>
      <c r="C225" s="1019"/>
      <c r="D225" s="1019"/>
      <c r="E225" s="399"/>
      <c r="F225" s="400">
        <f t="shared" ref="F225:R225" si="35">SUM(F164:F224)</f>
        <v>0</v>
      </c>
      <c r="G225" s="477">
        <f t="shared" si="35"/>
        <v>0</v>
      </c>
      <c r="H225" s="477">
        <f t="shared" si="35"/>
        <v>0</v>
      </c>
      <c r="I225" s="477">
        <f t="shared" si="35"/>
        <v>0</v>
      </c>
      <c r="J225" s="477">
        <f t="shared" si="35"/>
        <v>0</v>
      </c>
      <c r="K225" s="568">
        <f t="shared" si="35"/>
        <v>0</v>
      </c>
      <c r="L225" s="477">
        <f t="shared" si="35"/>
        <v>0</v>
      </c>
      <c r="M225" s="477">
        <f t="shared" si="35"/>
        <v>0</v>
      </c>
      <c r="N225" s="568">
        <f t="shared" si="35"/>
        <v>0</v>
      </c>
      <c r="O225" s="568">
        <f t="shared" si="35"/>
        <v>0</v>
      </c>
      <c r="P225" s="477">
        <f t="shared" si="35"/>
        <v>0</v>
      </c>
      <c r="Q225" s="477">
        <f t="shared" si="35"/>
        <v>0</v>
      </c>
      <c r="R225" s="477">
        <f t="shared" si="35"/>
        <v>0</v>
      </c>
      <c r="S225" s="561"/>
      <c r="T225" s="333"/>
      <c r="U225" s="327"/>
      <c r="V225" s="333"/>
      <c r="W225" s="333"/>
      <c r="AD225" s="333">
        <f t="shared" si="34"/>
        <v>0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IP225" s="333"/>
    </row>
    <row r="226" spans="1:250" s="332" customFormat="1" ht="15" hidden="1" customHeight="1" x14ac:dyDescent="0.3">
      <c r="A226" s="323"/>
      <c r="B226" s="334"/>
      <c r="C226" s="324"/>
      <c r="D226" s="324"/>
      <c r="E226" s="324"/>
      <c r="F226" s="401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463"/>
      <c r="S226" s="561"/>
      <c r="T226" s="333"/>
      <c r="U226" s="327"/>
      <c r="V226" s="333"/>
      <c r="W226" s="333"/>
      <c r="AD226" s="333">
        <f t="shared" si="34"/>
        <v>0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27"/>
      <c r="AU226" s="327"/>
      <c r="AV226" s="327"/>
      <c r="AW226" s="327"/>
      <c r="AX226" s="327"/>
      <c r="AY226" s="327"/>
      <c r="AZ226" s="327"/>
      <c r="BA226" s="327"/>
      <c r="IP226" s="333"/>
    </row>
    <row r="227" spans="1:250" s="332" customFormat="1" ht="15" hidden="1" customHeight="1" x14ac:dyDescent="0.3">
      <c r="A227" s="323"/>
      <c r="B227" s="663" t="s">
        <v>148</v>
      </c>
      <c r="C227" s="664"/>
      <c r="D227" s="334"/>
      <c r="E227" s="334"/>
      <c r="F227" s="335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463"/>
      <c r="S227" s="561"/>
      <c r="T227" s="333"/>
      <c r="U227" s="327"/>
      <c r="V227" s="333"/>
      <c r="W227" s="333"/>
      <c r="AD227" s="333">
        <f t="shared" si="34"/>
        <v>0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IP227" s="333"/>
    </row>
    <row r="228" spans="1:250" s="332" customFormat="1" ht="15" hidden="1" customHeight="1" x14ac:dyDescent="0.3">
      <c r="A228" s="464"/>
      <c r="B228" s="465"/>
      <c r="C228" s="664"/>
      <c r="D228" s="334"/>
      <c r="E228" s="334"/>
      <c r="F228" s="335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466"/>
      <c r="S228" s="561"/>
      <c r="T228" s="333"/>
      <c r="U228" s="327"/>
      <c r="V228" s="333"/>
      <c r="W228" s="333"/>
      <c r="AD228" s="333">
        <f t="shared" si="34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IP228" s="333"/>
    </row>
    <row r="229" spans="1:250" s="332" customFormat="1" ht="15" hidden="1" customHeight="1" x14ac:dyDescent="0.3">
      <c r="A229" s="336"/>
      <c r="B229" s="337" t="s">
        <v>149</v>
      </c>
      <c r="C229" s="349">
        <v>500636</v>
      </c>
      <c r="D229" s="349" t="s">
        <v>26</v>
      </c>
      <c r="E229" s="349"/>
      <c r="F229" s="409"/>
      <c r="G229" s="345">
        <v>9.1040419647470117E-10</v>
      </c>
      <c r="H229" s="345"/>
      <c r="I229" s="345"/>
      <c r="J229" s="345"/>
      <c r="K229" s="366"/>
      <c r="L229" s="345"/>
      <c r="M229" s="345"/>
      <c r="N229" s="366"/>
      <c r="O229" s="345"/>
      <c r="P229" s="345"/>
      <c r="Q229" s="345"/>
      <c r="R229" s="467">
        <f>G229+H229+J229+K229+I229-M229-N229-O229-P229-Q229</f>
        <v>9.1040419647470117E-10</v>
      </c>
      <c r="S229" s="567"/>
      <c r="T229" s="333"/>
      <c r="U229" s="327"/>
      <c r="V229" s="333"/>
      <c r="W229" s="333"/>
      <c r="AD229" s="333">
        <f t="shared" si="34"/>
        <v>9.1040419647470117E-10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IP229" s="333"/>
    </row>
    <row r="230" spans="1:250" s="332" customFormat="1" ht="15" hidden="1" customHeight="1" x14ac:dyDescent="0.3">
      <c r="A230" s="336"/>
      <c r="B230" s="337" t="s">
        <v>82</v>
      </c>
      <c r="C230" s="349"/>
      <c r="D230" s="349" t="s">
        <v>26</v>
      </c>
      <c r="E230" s="349"/>
      <c r="F230" s="409"/>
      <c r="G230" s="345">
        <v>0</v>
      </c>
      <c r="H230" s="345"/>
      <c r="I230" s="345"/>
      <c r="J230" s="345"/>
      <c r="K230" s="366"/>
      <c r="L230" s="345"/>
      <c r="M230" s="345"/>
      <c r="N230" s="366"/>
      <c r="O230" s="345"/>
      <c r="P230" s="345"/>
      <c r="Q230" s="345"/>
      <c r="R230" s="468">
        <f>G230+H230+J230+K230+I230-M230-O230-P230-Q230</f>
        <v>0</v>
      </c>
      <c r="S230" s="567"/>
      <c r="T230" s="333"/>
      <c r="U230" s="327"/>
      <c r="V230" s="333"/>
      <c r="W230" s="333"/>
      <c r="AD230" s="333">
        <f t="shared" si="34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IP230" s="333"/>
    </row>
    <row r="231" spans="1:250" s="332" customFormat="1" ht="15" hidden="1" customHeight="1" x14ac:dyDescent="0.3">
      <c r="A231" s="355"/>
      <c r="B231" s="356" t="s">
        <v>150</v>
      </c>
      <c r="C231" s="349">
        <v>500535</v>
      </c>
      <c r="D231" s="349" t="s">
        <v>0</v>
      </c>
      <c r="E231" s="349"/>
      <c r="F231" s="409"/>
      <c r="G231" s="345">
        <v>4.5401975512504578E-9</v>
      </c>
      <c r="H231" s="345"/>
      <c r="I231" s="345"/>
      <c r="J231" s="345"/>
      <c r="K231" s="366"/>
      <c r="L231" s="345"/>
      <c r="M231" s="345"/>
      <c r="N231" s="366"/>
      <c r="O231" s="345"/>
      <c r="P231" s="345"/>
      <c r="Q231" s="345"/>
      <c r="R231" s="469">
        <f>G231+H231+J231+K231+I231-M231-O231-P231-Q231-N231</f>
        <v>4.5401975512504578E-9</v>
      </c>
      <c r="S231" s="567"/>
      <c r="T231" s="333"/>
      <c r="U231" s="327"/>
      <c r="V231" s="333"/>
      <c r="W231" s="333"/>
      <c r="AD231" s="333">
        <f t="shared" si="34"/>
        <v>4.5401975512504578E-9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IP231" s="333"/>
    </row>
    <row r="232" spans="1:250" s="332" customFormat="1" ht="15" hidden="1" customHeight="1" x14ac:dyDescent="0.3">
      <c r="A232" s="359">
        <v>1</v>
      </c>
      <c r="B232" s="377" t="s">
        <v>151</v>
      </c>
      <c r="C232" s="361">
        <v>500670</v>
      </c>
      <c r="D232" s="362" t="s">
        <v>0</v>
      </c>
      <c r="E232" s="361"/>
      <c r="F232" s="371"/>
      <c r="G232" s="364">
        <v>0</v>
      </c>
      <c r="H232" s="365"/>
      <c r="I232" s="378"/>
      <c r="J232" s="366"/>
      <c r="K232" s="368"/>
      <c r="L232" s="367"/>
      <c r="M232" s="381"/>
      <c r="N232" s="368"/>
      <c r="O232" s="369"/>
      <c r="P232" s="366"/>
      <c r="Q232" s="367"/>
      <c r="R232" s="469">
        <f>G232+H232+J232+K232+I232-M232-O232-P232-Q232-N232</f>
        <v>0</v>
      </c>
      <c r="S232" s="567"/>
      <c r="T232" s="333"/>
      <c r="U232" s="327"/>
      <c r="V232" s="333"/>
      <c r="W232" s="333"/>
      <c r="AD232" s="333">
        <f t="shared" si="34"/>
        <v>0</v>
      </c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IP232" s="333"/>
    </row>
    <row r="233" spans="1:250" s="332" customFormat="1" ht="15" hidden="1" customHeight="1" x14ac:dyDescent="0.3">
      <c r="A233" s="347"/>
      <c r="B233" s="337" t="s">
        <v>152</v>
      </c>
      <c r="C233" s="349">
        <v>500545</v>
      </c>
      <c r="D233" s="349" t="s">
        <v>26</v>
      </c>
      <c r="E233" s="349"/>
      <c r="F233" s="409"/>
      <c r="G233" s="345">
        <v>-8.1854523159563541E-12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70">
        <f>G233+H233+J233+K233+I233-M233-O233-P233-Q233-N233</f>
        <v>-8.1854523159563541E-12</v>
      </c>
      <c r="S233" s="567"/>
      <c r="T233" s="333"/>
      <c r="U233" s="327"/>
      <c r="V233" s="333"/>
      <c r="W233" s="333"/>
      <c r="AD233" s="333">
        <f t="shared" si="34"/>
        <v>-8.1854523159563541E-12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IP233" s="333"/>
    </row>
    <row r="234" spans="1:250" s="332" customFormat="1" ht="15" hidden="1" customHeight="1" x14ac:dyDescent="0.3">
      <c r="A234" s="347"/>
      <c r="B234" s="337" t="s">
        <v>153</v>
      </c>
      <c r="C234" s="349">
        <v>500720</v>
      </c>
      <c r="D234" s="349" t="s">
        <v>26</v>
      </c>
      <c r="E234" s="349"/>
      <c r="F234" s="409"/>
      <c r="G234" s="345">
        <v>9.3132257461547852E-10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380">
        <f>G234+H234+J234+K234+I234-M234-O234-P234-Q234-N234</f>
        <v>9.3132257461547852E-10</v>
      </c>
      <c r="S234" s="567"/>
      <c r="T234" s="333"/>
      <c r="U234" s="327"/>
      <c r="V234" s="333"/>
      <c r="W234" s="333"/>
      <c r="AD234" s="333">
        <f t="shared" si="34"/>
        <v>9.3132257461547852E-10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27"/>
      <c r="AU234" s="327"/>
      <c r="AV234" s="327"/>
      <c r="AW234" s="327"/>
      <c r="AX234" s="327"/>
      <c r="AY234" s="327"/>
      <c r="AZ234" s="327"/>
      <c r="BA234" s="327"/>
      <c r="IP234" s="333"/>
    </row>
    <row r="235" spans="1:250" s="332" customFormat="1" ht="15" hidden="1" customHeight="1" x14ac:dyDescent="0.3">
      <c r="A235" s="347"/>
      <c r="B235" s="337" t="s">
        <v>154</v>
      </c>
      <c r="C235" s="349">
        <v>500552</v>
      </c>
      <c r="D235" s="349" t="s">
        <v>26</v>
      </c>
      <c r="E235" s="349"/>
      <c r="F235" s="409"/>
      <c r="G235" s="345">
        <v>0</v>
      </c>
      <c r="H235" s="345"/>
      <c r="I235" s="345"/>
      <c r="J235" s="345"/>
      <c r="K235" s="366"/>
      <c r="L235" s="345"/>
      <c r="M235" s="345"/>
      <c r="N235" s="366"/>
      <c r="O235" s="345"/>
      <c r="P235" s="345"/>
      <c r="Q235" s="351"/>
      <c r="R235" s="467">
        <f>G235+H235+J235+K235+I235-M235-O235-P235-Q235-N235</f>
        <v>0</v>
      </c>
      <c r="S235" s="567"/>
      <c r="T235" s="333"/>
      <c r="U235" s="327"/>
      <c r="V235" s="333"/>
      <c r="W235" s="333"/>
      <c r="AD235" s="333">
        <f t="shared" si="34"/>
        <v>0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IP235" s="333"/>
    </row>
    <row r="236" spans="1:250" s="332" customFormat="1" ht="15" hidden="1" customHeight="1" x14ac:dyDescent="0.3">
      <c r="A236" s="471"/>
      <c r="C236" s="569"/>
      <c r="D236" s="569"/>
      <c r="E236" s="570"/>
      <c r="F236" s="571"/>
      <c r="G236" s="572"/>
      <c r="H236" s="572"/>
      <c r="I236" s="573"/>
      <c r="J236" s="398"/>
      <c r="K236" s="398"/>
      <c r="L236" s="572"/>
      <c r="M236" s="572"/>
      <c r="N236" s="398"/>
      <c r="O236" s="398"/>
      <c r="P236" s="398"/>
      <c r="Q236" s="572"/>
      <c r="R236" s="574"/>
      <c r="S236" s="561"/>
      <c r="T236" s="333"/>
      <c r="U236" s="327"/>
      <c r="V236" s="333"/>
      <c r="W236" s="333"/>
      <c r="AD236" s="333">
        <f t="shared" si="34"/>
        <v>0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IP236" s="333"/>
    </row>
    <row r="237" spans="1:250" s="332" customFormat="1" ht="15" hidden="1" customHeight="1" x14ac:dyDescent="0.3">
      <c r="A237" s="476"/>
      <c r="B237" s="399" t="s">
        <v>156</v>
      </c>
      <c r="C237" s="399"/>
      <c r="D237" s="399"/>
      <c r="E237" s="399"/>
      <c r="F237" s="400">
        <f t="shared" ref="F237:R237" si="36">SUM(F229:F235)</f>
        <v>0</v>
      </c>
      <c r="G237" s="477">
        <f t="shared" si="36"/>
        <v>6.3737388700246811E-9</v>
      </c>
      <c r="H237" s="477">
        <f t="shared" si="36"/>
        <v>0</v>
      </c>
      <c r="I237" s="477">
        <f t="shared" si="36"/>
        <v>0</v>
      </c>
      <c r="J237" s="477">
        <f t="shared" si="36"/>
        <v>0</v>
      </c>
      <c r="K237" s="568">
        <f t="shared" si="36"/>
        <v>0</v>
      </c>
      <c r="L237" s="477">
        <f t="shared" si="36"/>
        <v>0</v>
      </c>
      <c r="M237" s="477">
        <f t="shared" si="36"/>
        <v>0</v>
      </c>
      <c r="N237" s="568">
        <f t="shared" si="36"/>
        <v>0</v>
      </c>
      <c r="O237" s="568">
        <f t="shared" si="36"/>
        <v>0</v>
      </c>
      <c r="P237" s="477">
        <f t="shared" si="36"/>
        <v>0</v>
      </c>
      <c r="Q237" s="477">
        <f t="shared" si="36"/>
        <v>0</v>
      </c>
      <c r="R237" s="575">
        <f t="shared" si="36"/>
        <v>6.3737388700246811E-9</v>
      </c>
      <c r="S237" s="561"/>
      <c r="T237" s="333"/>
      <c r="U237" s="327"/>
      <c r="V237" s="333"/>
      <c r="W237" s="333"/>
      <c r="AD237" s="333">
        <f t="shared" si="34"/>
        <v>6.3737388700246811E-9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IP237" s="333"/>
    </row>
    <row r="238" spans="1:250" s="332" customFormat="1" ht="15" hidden="1" customHeight="1" x14ac:dyDescent="0.3">
      <c r="A238" s="323"/>
      <c r="B238" s="334"/>
      <c r="C238" s="324"/>
      <c r="D238" s="324"/>
      <c r="E238" s="324"/>
      <c r="F238" s="401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463"/>
      <c r="S238" s="561"/>
      <c r="T238" s="333"/>
      <c r="U238" s="327"/>
      <c r="V238" s="333"/>
      <c r="W238" s="333"/>
      <c r="AD238" s="333">
        <f t="shared" si="34"/>
        <v>0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IP238" s="333"/>
    </row>
    <row r="239" spans="1:250" s="332" customFormat="1" ht="15" hidden="1" customHeight="1" x14ac:dyDescent="0.3">
      <c r="A239" s="323"/>
      <c r="B239" s="845" t="s">
        <v>157</v>
      </c>
      <c r="C239" s="664"/>
      <c r="D239" s="324"/>
      <c r="E239" s="324"/>
      <c r="F239" s="401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463"/>
      <c r="S239" s="561"/>
      <c r="T239" s="333"/>
      <c r="U239" s="327"/>
      <c r="V239" s="333"/>
      <c r="W239" s="333"/>
      <c r="AD239" s="333">
        <f t="shared" si="34"/>
        <v>0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27"/>
      <c r="AU239" s="327"/>
      <c r="AV239" s="327"/>
      <c r="AW239" s="327"/>
      <c r="AX239" s="327"/>
      <c r="AY239" s="327"/>
      <c r="AZ239" s="327"/>
      <c r="BA239" s="327"/>
      <c r="IP239" s="333"/>
    </row>
    <row r="240" spans="1:250" s="332" customFormat="1" ht="15" hidden="1" customHeight="1" x14ac:dyDescent="0.3">
      <c r="A240" s="464"/>
      <c r="B240" s="391"/>
      <c r="C240" s="402"/>
      <c r="D240" s="402"/>
      <c r="E240" s="402"/>
      <c r="F240" s="403"/>
      <c r="G240" s="404"/>
      <c r="H240" s="404"/>
      <c r="I240" s="404"/>
      <c r="J240" s="404"/>
      <c r="K240" s="404"/>
      <c r="L240" s="404"/>
      <c r="M240" s="404"/>
      <c r="N240" s="404"/>
      <c r="O240" s="404"/>
      <c r="P240" s="404"/>
      <c r="Q240" s="404"/>
      <c r="R240" s="463"/>
      <c r="S240" s="561"/>
      <c r="T240" s="333"/>
      <c r="U240" s="327"/>
      <c r="V240" s="333"/>
      <c r="W240" s="333"/>
      <c r="AD240" s="333">
        <f t="shared" si="34"/>
        <v>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IP240" s="333"/>
    </row>
    <row r="241" spans="1:250" s="332" customFormat="1" ht="15" hidden="1" customHeight="1" x14ac:dyDescent="0.3">
      <c r="A241" s="359">
        <v>1</v>
      </c>
      <c r="B241" s="370" t="s">
        <v>158</v>
      </c>
      <c r="C241" s="427">
        <v>500527</v>
      </c>
      <c r="D241" s="428" t="s">
        <v>0</v>
      </c>
      <c r="E241" s="428"/>
      <c r="F241" s="429"/>
      <c r="G241" s="430">
        <v>4.1443854570388794E-8</v>
      </c>
      <c r="H241" s="365"/>
      <c r="I241" s="436"/>
      <c r="J241" s="413"/>
      <c r="K241" s="395"/>
      <c r="L241" s="436"/>
      <c r="M241" s="436"/>
      <c r="N241" s="395"/>
      <c r="O241" s="395"/>
      <c r="P241" s="413"/>
      <c r="Q241" s="436"/>
      <c r="R241" s="576">
        <f>G241+H241+J241+K241+I241-M241-O241-P241-Q241-N241</f>
        <v>4.1443854570388794E-8</v>
      </c>
      <c r="S241" s="567"/>
      <c r="T241" s="333"/>
      <c r="U241" s="327"/>
      <c r="V241" s="333"/>
      <c r="W241" s="333"/>
      <c r="AD241" s="333">
        <f t="shared" si="34"/>
        <v>4.1443854570388794E-8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57"/>
      <c r="AU241" s="327"/>
      <c r="AV241" s="327"/>
      <c r="AW241" s="327"/>
      <c r="AX241" s="327"/>
      <c r="AY241" s="327"/>
      <c r="AZ241" s="327"/>
      <c r="BA241" s="327"/>
      <c r="BC241" s="327"/>
      <c r="BD241" s="327"/>
      <c r="IP241" s="333"/>
    </row>
    <row r="242" spans="1:250" s="332" customFormat="1" ht="15" hidden="1" customHeight="1" x14ac:dyDescent="0.3">
      <c r="A242" s="355"/>
      <c r="B242" s="356" t="s">
        <v>159</v>
      </c>
      <c r="C242" s="349">
        <v>500687</v>
      </c>
      <c r="D242" s="349" t="s">
        <v>3</v>
      </c>
      <c r="E242" s="339"/>
      <c r="F242" s="424"/>
      <c r="G242" s="425">
        <v>-2.1001324057579041E-7</v>
      </c>
      <c r="H242" s="426"/>
      <c r="I242" s="345"/>
      <c r="J242" s="398"/>
      <c r="K242" s="398"/>
      <c r="L242" s="344"/>
      <c r="M242" s="344"/>
      <c r="N242" s="398"/>
      <c r="O242" s="398"/>
      <c r="P242" s="398"/>
      <c r="Q242" s="344"/>
      <c r="R242" s="576">
        <f>G242+H242+J242+K242+I242-M242-O242-P242-Q242-N242</f>
        <v>-2.1001324057579041E-7</v>
      </c>
      <c r="S242" s="567"/>
      <c r="T242" s="333"/>
      <c r="U242" s="327"/>
      <c r="V242" s="333"/>
      <c r="W242" s="333"/>
      <c r="AD242" s="333">
        <f t="shared" si="34"/>
        <v>-2.1001324057579041E-7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57"/>
      <c r="AU242" s="327"/>
      <c r="AV242" s="327"/>
      <c r="AW242" s="327"/>
      <c r="AX242" s="327"/>
      <c r="AY242" s="327"/>
      <c r="AZ242" s="327"/>
      <c r="BA242" s="327"/>
      <c r="BC242" s="327"/>
      <c r="BD242" s="327"/>
      <c r="IP242" s="333"/>
    </row>
    <row r="243" spans="1:250" s="332" customFormat="1" ht="15" hidden="1" customHeight="1" x14ac:dyDescent="0.3">
      <c r="A243" s="355"/>
      <c r="B243" s="472" t="s">
        <v>160</v>
      </c>
      <c r="C243" s="478">
        <v>500528</v>
      </c>
      <c r="D243" s="349" t="s">
        <v>0</v>
      </c>
      <c r="E243" s="349"/>
      <c r="F243" s="409"/>
      <c r="G243" s="410">
        <v>-3.6675373848993331E-9</v>
      </c>
      <c r="H243" s="479"/>
      <c r="I243" s="344"/>
      <c r="J243" s="368"/>
      <c r="K243" s="368"/>
      <c r="L243" s="353"/>
      <c r="M243" s="353"/>
      <c r="N243" s="368"/>
      <c r="O243" s="368"/>
      <c r="P243" s="368"/>
      <c r="Q243" s="353"/>
      <c r="R243" s="577">
        <f>G243+H243+J243+K243+I243-M243-O243-P243-Q243-N243</f>
        <v>-3.6675373848993331E-9</v>
      </c>
      <c r="S243" s="567"/>
      <c r="T243" s="333"/>
      <c r="U243" s="327"/>
      <c r="V243" s="333"/>
      <c r="W243" s="333"/>
      <c r="AD243" s="333">
        <f t="shared" si="34"/>
        <v>-3.6675373848993331E-9</v>
      </c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C243" s="327"/>
      <c r="BD243" s="327"/>
      <c r="IP243" s="333"/>
    </row>
    <row r="244" spans="1:250" s="332" customFormat="1" ht="15" hidden="1" customHeight="1" x14ac:dyDescent="0.3">
      <c r="A244" s="480"/>
      <c r="B244" s="481"/>
      <c r="C244" s="482"/>
      <c r="D244" s="483"/>
      <c r="E244" s="482"/>
      <c r="F244" s="484"/>
      <c r="G244" s="578"/>
      <c r="H244" s="461"/>
      <c r="I244" s="367"/>
      <c r="J244" s="368"/>
      <c r="K244" s="368"/>
      <c r="L244" s="367"/>
      <c r="M244" s="367"/>
      <c r="N244" s="368"/>
      <c r="O244" s="368"/>
      <c r="P244" s="368"/>
      <c r="Q244" s="367"/>
      <c r="R244" s="579"/>
      <c r="S244" s="561"/>
      <c r="T244" s="333"/>
      <c r="U244" s="327"/>
      <c r="V244" s="333"/>
      <c r="W244" s="333"/>
      <c r="AD244" s="333">
        <f t="shared" si="34"/>
        <v>0</v>
      </c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C244" s="327"/>
      <c r="BD244" s="327"/>
      <c r="IP244" s="333"/>
    </row>
    <row r="245" spans="1:250" s="332" customFormat="1" ht="15" hidden="1" customHeight="1" x14ac:dyDescent="0.3">
      <c r="A245" s="476"/>
      <c r="B245" s="399" t="s">
        <v>162</v>
      </c>
      <c r="C245" s="399"/>
      <c r="D245" s="399"/>
      <c r="E245" s="399"/>
      <c r="F245" s="486">
        <f t="shared" ref="F245:R245" si="37">SUM(F241:F244)</f>
        <v>0</v>
      </c>
      <c r="G245" s="580">
        <f t="shared" si="37"/>
        <v>-1.7223692339030094E-7</v>
      </c>
      <c r="H245" s="580">
        <f t="shared" si="37"/>
        <v>0</v>
      </c>
      <c r="I245" s="580">
        <f t="shared" si="37"/>
        <v>0</v>
      </c>
      <c r="J245" s="580">
        <f t="shared" si="37"/>
        <v>0</v>
      </c>
      <c r="K245" s="581">
        <f t="shared" si="37"/>
        <v>0</v>
      </c>
      <c r="L245" s="580">
        <f t="shared" si="37"/>
        <v>0</v>
      </c>
      <c r="M245" s="580">
        <f t="shared" si="37"/>
        <v>0</v>
      </c>
      <c r="N245" s="581">
        <f t="shared" si="37"/>
        <v>0</v>
      </c>
      <c r="O245" s="581">
        <f t="shared" si="37"/>
        <v>0</v>
      </c>
      <c r="P245" s="580">
        <f t="shared" si="37"/>
        <v>0</v>
      </c>
      <c r="Q245" s="582">
        <f t="shared" si="37"/>
        <v>0</v>
      </c>
      <c r="R245" s="583">
        <f t="shared" si="37"/>
        <v>-1.7223692339030094E-7</v>
      </c>
      <c r="S245" s="584"/>
      <c r="T245" s="333"/>
      <c r="U245" s="327"/>
      <c r="V245" s="333"/>
      <c r="W245" s="333"/>
      <c r="AD245" s="333">
        <f t="shared" si="34"/>
        <v>-1.7223692339030094E-7</v>
      </c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C245" s="327"/>
      <c r="BD245" s="327"/>
      <c r="IP245" s="333"/>
    </row>
    <row r="246" spans="1:250" s="332" customFormat="1" ht="15" hidden="1" customHeight="1" x14ac:dyDescent="0.3">
      <c r="A246" s="323"/>
      <c r="B246" s="334"/>
      <c r="C246" s="324"/>
      <c r="D246" s="324"/>
      <c r="E246" s="324"/>
      <c r="F246" s="401"/>
      <c r="G246" s="488"/>
      <c r="H246" s="489"/>
      <c r="I246" s="326"/>
      <c r="J246" s="326"/>
      <c r="K246" s="326"/>
      <c r="L246" s="326"/>
      <c r="M246" s="326"/>
      <c r="N246" s="326"/>
      <c r="O246" s="326"/>
      <c r="P246" s="326"/>
      <c r="Q246" s="326"/>
      <c r="R246" s="463"/>
      <c r="S246" s="561"/>
      <c r="T246" s="333"/>
      <c r="U246" s="327"/>
      <c r="V246" s="333"/>
      <c r="W246" s="333"/>
      <c r="AD246" s="333">
        <f t="shared" si="34"/>
        <v>0</v>
      </c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C246" s="327"/>
      <c r="BD246" s="327"/>
      <c r="IP246" s="333"/>
    </row>
    <row r="247" spans="1:250" s="332" customFormat="1" ht="15" customHeight="1" x14ac:dyDescent="0.3">
      <c r="A247" s="323"/>
      <c r="B247" s="334"/>
      <c r="C247" s="324"/>
      <c r="D247" s="324"/>
      <c r="E247" s="324"/>
      <c r="F247" s="401"/>
      <c r="G247" s="488"/>
      <c r="H247" s="489"/>
      <c r="I247" s="326"/>
      <c r="J247" s="326"/>
      <c r="K247" s="326"/>
      <c r="L247" s="326"/>
      <c r="M247" s="326"/>
      <c r="N247" s="326"/>
      <c r="O247" s="326"/>
      <c r="P247" s="326"/>
      <c r="Q247" s="326"/>
      <c r="R247" s="463"/>
      <c r="S247" s="561"/>
      <c r="T247" s="333"/>
      <c r="U247" s="327"/>
      <c r="V247" s="333"/>
      <c r="W247" s="333"/>
      <c r="AD247" s="333">
        <f t="shared" si="34"/>
        <v>0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C247" s="327"/>
      <c r="BD247" s="327"/>
      <c r="IP247" s="333"/>
    </row>
    <row r="248" spans="1:250" s="334" customFormat="1" ht="15" customHeight="1" x14ac:dyDescent="0.3">
      <c r="A248" s="323"/>
      <c r="B248" s="1000" t="s">
        <v>163</v>
      </c>
      <c r="C248" s="1000"/>
      <c r="F248" s="335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463"/>
      <c r="S248" s="561"/>
      <c r="T248" s="333"/>
      <c r="U248" s="327"/>
      <c r="V248" s="333"/>
      <c r="W248" s="333"/>
      <c r="X248" s="332"/>
      <c r="Y248" s="332"/>
      <c r="Z248" s="332"/>
      <c r="AA248" s="332"/>
      <c r="AB248" s="332"/>
      <c r="AC248" s="332"/>
      <c r="AD248" s="333">
        <f t="shared" si="34"/>
        <v>0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32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hidden="1" customHeight="1" x14ac:dyDescent="0.3">
      <c r="A249" s="355"/>
      <c r="B249" s="337" t="s">
        <v>25</v>
      </c>
      <c r="C249" s="349">
        <v>500685</v>
      </c>
      <c r="D249" s="349" t="s">
        <v>26</v>
      </c>
      <c r="E249" s="349"/>
      <c r="F249" s="409"/>
      <c r="G249" s="345">
        <v>3.6789060686714947E-10</v>
      </c>
      <c r="H249" s="345"/>
      <c r="I249" s="345"/>
      <c r="J249" s="345"/>
      <c r="K249" s="366"/>
      <c r="L249" s="345"/>
      <c r="M249" s="345"/>
      <c r="N249" s="366"/>
      <c r="O249" s="345"/>
      <c r="P249" s="345"/>
      <c r="Q249" s="345"/>
      <c r="R249" s="405">
        <f t="shared" ref="R249:R266" si="38">G249+H249+J249+K249+I249-M249-O249-P249-Q249-N249</f>
        <v>3.6789060686714947E-10</v>
      </c>
      <c r="S249" s="561"/>
      <c r="T249" s="333" t="str">
        <f t="shared" ref="T249:T266" si="39">D249</f>
        <v>MYR</v>
      </c>
      <c r="U249" s="327"/>
      <c r="V249" s="333"/>
      <c r="W249" s="333"/>
      <c r="X249" s="332"/>
      <c r="Y249" s="332"/>
      <c r="Z249" s="332"/>
      <c r="AA249" s="332"/>
      <c r="AB249" s="332"/>
      <c r="AC249" s="332"/>
      <c r="AD249" s="333">
        <f t="shared" si="34"/>
        <v>3.6789060686714947E-10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32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334" customFormat="1" ht="15" hidden="1" customHeight="1" x14ac:dyDescent="0.3">
      <c r="A250" s="355"/>
      <c r="B250" s="337" t="s">
        <v>27</v>
      </c>
      <c r="C250" s="349">
        <v>500548</v>
      </c>
      <c r="D250" s="349" t="s">
        <v>0</v>
      </c>
      <c r="E250" s="349"/>
      <c r="F250" s="409"/>
      <c r="G250" s="345">
        <v>8.440110832452774E-9</v>
      </c>
      <c r="H250" s="345"/>
      <c r="I250" s="345"/>
      <c r="J250" s="345"/>
      <c r="K250" s="366"/>
      <c r="L250" s="345"/>
      <c r="M250" s="345"/>
      <c r="N250" s="366"/>
      <c r="O250" s="345"/>
      <c r="P250" s="345"/>
      <c r="Q250" s="345"/>
      <c r="R250" s="406">
        <f t="shared" si="38"/>
        <v>8.440110832452774E-9</v>
      </c>
      <c r="S250" s="561"/>
      <c r="T250" s="333" t="str">
        <f t="shared" si="39"/>
        <v>USD</v>
      </c>
      <c r="U250" s="327"/>
      <c r="V250" s="333"/>
      <c r="W250" s="333"/>
      <c r="X250" s="332"/>
      <c r="Y250" s="332"/>
      <c r="Z250" s="332"/>
      <c r="AA250" s="332"/>
      <c r="AB250" s="332"/>
      <c r="AC250" s="332"/>
      <c r="AD250" s="333">
        <f t="shared" si="34"/>
        <v>8.440110832452774E-9</v>
      </c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27"/>
      <c r="AR250" s="327"/>
      <c r="AS250" s="327"/>
      <c r="AT250" s="357"/>
      <c r="AU250" s="327"/>
      <c r="AV250" s="327"/>
      <c r="AW250" s="327"/>
      <c r="AX250" s="327"/>
      <c r="AY250" s="327"/>
      <c r="AZ250" s="327"/>
      <c r="BA250" s="327"/>
      <c r="BB250" s="358"/>
      <c r="BC250" s="327"/>
      <c r="BD250" s="327"/>
      <c r="BE250" s="332"/>
      <c r="BF250" s="332"/>
      <c r="BG250" s="332"/>
      <c r="BH250" s="332"/>
      <c r="BI250" s="332"/>
      <c r="BJ250" s="332"/>
      <c r="BK250" s="332"/>
      <c r="BL250" s="332"/>
      <c r="BM250" s="332"/>
      <c r="BN250" s="332"/>
      <c r="BO250" s="332"/>
      <c r="BP250" s="332"/>
      <c r="BQ250" s="332"/>
      <c r="BR250" s="332"/>
      <c r="BS250" s="332"/>
      <c r="BT250" s="332"/>
      <c r="BU250" s="332"/>
      <c r="BV250" s="332"/>
      <c r="BW250" s="332"/>
      <c r="BX250" s="332"/>
      <c r="BY250" s="332"/>
      <c r="BZ250" s="332"/>
      <c r="CA250" s="332"/>
      <c r="CB250" s="332"/>
      <c r="CC250" s="332"/>
      <c r="CD250" s="332"/>
      <c r="CE250" s="332"/>
      <c r="CF250" s="332"/>
      <c r="CG250" s="332"/>
      <c r="CH250" s="332"/>
      <c r="CI250" s="332"/>
      <c r="CJ250" s="332"/>
      <c r="CK250" s="332"/>
      <c r="CL250" s="332"/>
      <c r="CM250" s="332"/>
      <c r="CN250" s="332"/>
      <c r="CO250" s="332"/>
      <c r="CP250" s="332"/>
      <c r="CQ250" s="332"/>
      <c r="CR250" s="332"/>
      <c r="CS250" s="332"/>
      <c r="CT250" s="332"/>
      <c r="CU250" s="332"/>
      <c r="CV250" s="332"/>
      <c r="CW250" s="332"/>
      <c r="CX250" s="332"/>
      <c r="CY250" s="332"/>
      <c r="CZ250" s="332"/>
      <c r="DA250" s="332"/>
      <c r="DB250" s="332"/>
      <c r="DC250" s="332"/>
      <c r="DD250" s="332"/>
      <c r="DE250" s="332"/>
      <c r="DF250" s="332"/>
      <c r="DG250" s="332"/>
      <c r="DH250" s="332"/>
      <c r="DI250" s="332"/>
      <c r="DJ250" s="332"/>
      <c r="DK250" s="332"/>
      <c r="DL250" s="332"/>
      <c r="DM250" s="332"/>
      <c r="DN250" s="332"/>
      <c r="DO250" s="332"/>
      <c r="DP250" s="332"/>
      <c r="DQ250" s="332"/>
      <c r="DR250" s="332"/>
      <c r="DS250" s="332"/>
      <c r="DT250" s="332"/>
      <c r="DU250" s="332"/>
      <c r="DV250" s="332"/>
      <c r="DW250" s="332"/>
      <c r="DX250" s="332"/>
      <c r="DY250" s="332"/>
      <c r="DZ250" s="332"/>
      <c r="EA250" s="332"/>
      <c r="EB250" s="332"/>
      <c r="EC250" s="332"/>
      <c r="ED250" s="332"/>
      <c r="EE250" s="332"/>
      <c r="EF250" s="332"/>
      <c r="EG250" s="332"/>
      <c r="EH250" s="332"/>
      <c r="EI250" s="332"/>
      <c r="EJ250" s="332"/>
      <c r="EK250" s="332"/>
      <c r="EL250" s="332"/>
      <c r="EM250" s="332"/>
      <c r="EN250" s="332"/>
      <c r="EO250" s="332"/>
      <c r="EP250" s="332"/>
      <c r="EQ250" s="332"/>
      <c r="ER250" s="332"/>
      <c r="ES250" s="332"/>
      <c r="ET250" s="332"/>
      <c r="EU250" s="332"/>
      <c r="EV250" s="332"/>
      <c r="EW250" s="332"/>
      <c r="EX250" s="332"/>
      <c r="EY250" s="332"/>
      <c r="EZ250" s="332"/>
      <c r="FA250" s="332"/>
      <c r="FB250" s="332"/>
      <c r="FC250" s="332"/>
      <c r="FD250" s="332"/>
      <c r="FE250" s="332"/>
      <c r="FF250" s="332"/>
      <c r="FG250" s="332"/>
      <c r="FH250" s="332"/>
      <c r="FI250" s="332"/>
      <c r="IP250" s="326"/>
    </row>
    <row r="251" spans="1:250" s="334" customFormat="1" ht="15" hidden="1" customHeight="1" x14ac:dyDescent="0.3">
      <c r="A251" s="355"/>
      <c r="B251" s="337" t="s">
        <v>28</v>
      </c>
      <c r="C251" s="349">
        <v>500556</v>
      </c>
      <c r="D251" s="349" t="s">
        <v>0</v>
      </c>
      <c r="E251" s="349"/>
      <c r="F251" s="409"/>
      <c r="G251" s="345">
        <v>5.1455572247505188E-8</v>
      </c>
      <c r="H251" s="345"/>
      <c r="I251" s="345"/>
      <c r="J251" s="345"/>
      <c r="K251" s="366"/>
      <c r="L251" s="345"/>
      <c r="M251" s="345"/>
      <c r="N251" s="366"/>
      <c r="O251" s="345"/>
      <c r="P251" s="345"/>
      <c r="Q251" s="345"/>
      <c r="R251" s="406">
        <f t="shared" si="38"/>
        <v>5.1455572247505188E-8</v>
      </c>
      <c r="S251" s="561"/>
      <c r="T251" s="333" t="str">
        <f t="shared" si="39"/>
        <v>USD</v>
      </c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4"/>
        <v>5.1455572247505188E-8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hidden="1" customHeight="1" x14ac:dyDescent="0.3">
      <c r="A252" s="355"/>
      <c r="B252" s="337" t="s">
        <v>29</v>
      </c>
      <c r="C252" s="349">
        <v>500858</v>
      </c>
      <c r="D252" s="349" t="s">
        <v>0</v>
      </c>
      <c r="E252" s="349"/>
      <c r="F252" s="409"/>
      <c r="G252" s="345">
        <v>-1.364387571811676E-7</v>
      </c>
      <c r="H252" s="345"/>
      <c r="I252" s="345"/>
      <c r="J252" s="345"/>
      <c r="K252" s="366"/>
      <c r="L252" s="345"/>
      <c r="M252" s="345"/>
      <c r="N252" s="366"/>
      <c r="O252" s="345"/>
      <c r="P252" s="345"/>
      <c r="Q252" s="345"/>
      <c r="R252" s="406">
        <f t="shared" si="38"/>
        <v>-1.364387571811676E-7</v>
      </c>
      <c r="S252" s="561"/>
      <c r="T252" s="333" t="str">
        <f t="shared" si="39"/>
        <v>USD</v>
      </c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4"/>
        <v>-1.364387571811676E-7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hidden="1" customHeight="1" x14ac:dyDescent="0.3">
      <c r="A253" s="355"/>
      <c r="B253" s="337" t="s">
        <v>30</v>
      </c>
      <c r="C253" s="349">
        <v>500731</v>
      </c>
      <c r="D253" s="349" t="s">
        <v>0</v>
      </c>
      <c r="E253" s="349"/>
      <c r="F253" s="409"/>
      <c r="G253" s="345">
        <v>-2.9999966409377521E-3</v>
      </c>
      <c r="H253" s="345"/>
      <c r="I253" s="345"/>
      <c r="J253" s="345"/>
      <c r="K253" s="366"/>
      <c r="L253" s="345"/>
      <c r="M253" s="345"/>
      <c r="N253" s="366"/>
      <c r="O253" s="345"/>
      <c r="P253" s="345"/>
      <c r="Q253" s="345"/>
      <c r="R253" s="406">
        <f t="shared" si="38"/>
        <v>-2.9999966409377521E-3</v>
      </c>
      <c r="S253" s="561"/>
      <c r="T253" s="333" t="str">
        <f t="shared" si="39"/>
        <v>USD</v>
      </c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4"/>
        <v>-2.9999966409377521E-3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hidden="1" customHeight="1" x14ac:dyDescent="0.3">
      <c r="A254" s="355"/>
      <c r="B254" s="337" t="s">
        <v>31</v>
      </c>
      <c r="C254" s="349">
        <v>500815</v>
      </c>
      <c r="D254" s="349" t="s">
        <v>26</v>
      </c>
      <c r="E254" s="349"/>
      <c r="F254" s="409"/>
      <c r="G254" s="345">
        <v>1.280568540096283E-8</v>
      </c>
      <c r="H254" s="345"/>
      <c r="I254" s="345"/>
      <c r="J254" s="345"/>
      <c r="K254" s="366"/>
      <c r="L254" s="345"/>
      <c r="M254" s="345"/>
      <c r="N254" s="366"/>
      <c r="O254" s="345"/>
      <c r="P254" s="345"/>
      <c r="Q254" s="345"/>
      <c r="R254" s="406">
        <f t="shared" si="38"/>
        <v>1.280568540096283E-8</v>
      </c>
      <c r="S254" s="561"/>
      <c r="T254" s="333" t="str">
        <f t="shared" si="39"/>
        <v>MYR</v>
      </c>
      <c r="U254" s="327"/>
      <c r="V254" s="333"/>
      <c r="W254" s="333"/>
      <c r="X254" s="332"/>
      <c r="Y254" s="332"/>
      <c r="Z254" s="332"/>
      <c r="AA254" s="332"/>
      <c r="AB254" s="332"/>
      <c r="AC254" s="332"/>
      <c r="AD254" s="333">
        <f t="shared" si="34"/>
        <v>1.280568540096283E-8</v>
      </c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3">
      <c r="A255" s="355"/>
      <c r="B255" s="337" t="s">
        <v>32</v>
      </c>
      <c r="C255" s="349">
        <v>500813</v>
      </c>
      <c r="D255" s="349" t="s">
        <v>0</v>
      </c>
      <c r="E255" s="349"/>
      <c r="F255" s="409"/>
      <c r="G255" s="345">
        <v>-3.4749973565340042E-8</v>
      </c>
      <c r="H255" s="345"/>
      <c r="I255" s="345"/>
      <c r="J255" s="345"/>
      <c r="K255" s="366"/>
      <c r="L255" s="345"/>
      <c r="M255" s="345"/>
      <c r="N255" s="366"/>
      <c r="O255" s="345"/>
      <c r="P255" s="345"/>
      <c r="Q255" s="345"/>
      <c r="R255" s="406">
        <f t="shared" si="38"/>
        <v>-3.4749973565340042E-8</v>
      </c>
      <c r="S255" s="561"/>
      <c r="T255" s="333" t="str">
        <f t="shared" si="39"/>
        <v>USD</v>
      </c>
      <c r="U255" s="327"/>
      <c r="V255" s="333"/>
      <c r="W255" s="333"/>
      <c r="X255" s="332"/>
      <c r="Y255" s="332"/>
      <c r="Z255" s="332"/>
      <c r="AA255" s="332"/>
      <c r="AB255" s="332"/>
      <c r="AC255" s="332"/>
      <c r="AD255" s="333">
        <f t="shared" si="34"/>
        <v>-3.4749973565340042E-8</v>
      </c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5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hidden="1" customHeight="1" x14ac:dyDescent="0.3">
      <c r="A256" s="355"/>
      <c r="B256" s="337" t="s">
        <v>33</v>
      </c>
      <c r="C256" s="349">
        <v>500830</v>
      </c>
      <c r="D256" s="349" t="s">
        <v>0</v>
      </c>
      <c r="E256" s="349"/>
      <c r="F256" s="409"/>
      <c r="G256" s="345">
        <v>4.3655745685100555E-10</v>
      </c>
      <c r="H256" s="345"/>
      <c r="I256" s="345"/>
      <c r="J256" s="345"/>
      <c r="K256" s="366"/>
      <c r="L256" s="345"/>
      <c r="M256" s="345"/>
      <c r="N256" s="366"/>
      <c r="O256" s="345"/>
      <c r="P256" s="345"/>
      <c r="Q256" s="345"/>
      <c r="R256" s="406">
        <f t="shared" si="38"/>
        <v>4.3655745685100555E-10</v>
      </c>
      <c r="S256" s="561"/>
      <c r="T256" s="333" t="str">
        <f t="shared" si="39"/>
        <v>USD</v>
      </c>
      <c r="U256" s="327"/>
      <c r="V256" s="333"/>
      <c r="W256" s="333"/>
      <c r="X256" s="332"/>
      <c r="Y256" s="332"/>
      <c r="Z256" s="332"/>
      <c r="AA256" s="332"/>
      <c r="AB256" s="332"/>
      <c r="AC256" s="332"/>
      <c r="AD256" s="333">
        <f t="shared" si="34"/>
        <v>4.3655745685100555E-10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5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hidden="1" customHeight="1" x14ac:dyDescent="0.3">
      <c r="A257" s="355"/>
      <c r="B257" s="337" t="s">
        <v>34</v>
      </c>
      <c r="C257" s="349">
        <v>500908</v>
      </c>
      <c r="D257" s="349" t="s">
        <v>1</v>
      </c>
      <c r="E257" s="349"/>
      <c r="F257" s="409"/>
      <c r="G257" s="345">
        <v>3.9581209421157837E-9</v>
      </c>
      <c r="H257" s="345"/>
      <c r="I257" s="345"/>
      <c r="J257" s="345"/>
      <c r="K257" s="366"/>
      <c r="L257" s="345"/>
      <c r="M257" s="345"/>
      <c r="N257" s="366"/>
      <c r="O257" s="345"/>
      <c r="P257" s="345"/>
      <c r="Q257" s="345"/>
      <c r="R257" s="406">
        <f t="shared" si="38"/>
        <v>3.9581209421157837E-9</v>
      </c>
      <c r="S257" s="561"/>
      <c r="T257" s="333" t="str">
        <f t="shared" si="39"/>
        <v>EUR</v>
      </c>
      <c r="U257" s="327"/>
      <c r="V257" s="333"/>
      <c r="W257" s="333"/>
      <c r="X257" s="332"/>
      <c r="Y257" s="332"/>
      <c r="Z257" s="332"/>
      <c r="AA257" s="332"/>
      <c r="AB257" s="332"/>
      <c r="AC257" s="332"/>
      <c r="AD257" s="333">
        <f t="shared" si="34"/>
        <v>3.9581209421157837E-9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customHeight="1" x14ac:dyDescent="0.3">
      <c r="A258" s="385">
        <v>1</v>
      </c>
      <c r="B258" s="396" t="s">
        <v>164</v>
      </c>
      <c r="C258" s="375">
        <v>501010</v>
      </c>
      <c r="D258" s="375" t="s">
        <v>0</v>
      </c>
      <c r="E258" s="375"/>
      <c r="F258" s="397"/>
      <c r="G258" s="416">
        <v>13180.209896259068</v>
      </c>
      <c r="H258" s="491"/>
      <c r="I258" s="366"/>
      <c r="J258" s="366">
        <v>60331311.850000001</v>
      </c>
      <c r="K258" s="366">
        <v>16235.69</v>
      </c>
      <c r="L258" s="366"/>
      <c r="M258" s="366"/>
      <c r="N258" s="366">
        <v>29495.74</v>
      </c>
      <c r="O258" s="366"/>
      <c r="P258" s="366">
        <f>60288288.87+42943.14</f>
        <v>60331232.009999998</v>
      </c>
      <c r="Q258" s="366"/>
      <c r="R258" s="556">
        <f t="shared" si="38"/>
        <v>-1.0373979966971092E-4</v>
      </c>
      <c r="S258" s="852">
        <f t="shared" ref="S258:S266" si="40">R258-W258</f>
        <v>-1.0373979966971092E-4</v>
      </c>
      <c r="T258" s="333" t="str">
        <f t="shared" si="39"/>
        <v>USD</v>
      </c>
      <c r="U258" s="327">
        <v>0</v>
      </c>
      <c r="V258" s="333"/>
      <c r="W258" s="333">
        <f t="shared" ref="W258:W263" si="41">U258*$W$1</f>
        <v>0</v>
      </c>
      <c r="X258" s="332"/>
      <c r="Y258" s="332"/>
      <c r="Z258" s="332"/>
      <c r="AA258" s="332"/>
      <c r="AB258" s="332"/>
      <c r="AC258" s="333">
        <f>I258+J258+K258+L258-N258-O258-P258-Q258</f>
        <v>-13180.210000000894</v>
      </c>
      <c r="AD258" s="333">
        <f t="shared" si="34"/>
        <v>-1.0374188423156738E-4</v>
      </c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customHeight="1" x14ac:dyDescent="0.3">
      <c r="A259" s="385">
        <v>2</v>
      </c>
      <c r="B259" s="396" t="s">
        <v>1415</v>
      </c>
      <c r="C259" s="375">
        <v>501190</v>
      </c>
      <c r="D259" s="375" t="s">
        <v>0</v>
      </c>
      <c r="E259" s="375"/>
      <c r="F259" s="397"/>
      <c r="G259" s="366">
        <v>91680.480000000069</v>
      </c>
      <c r="H259" s="440"/>
      <c r="I259" s="365"/>
      <c r="J259" s="366"/>
      <c r="K259" s="366">
        <v>177120.91</v>
      </c>
      <c r="L259" s="365"/>
      <c r="M259" s="365"/>
      <c r="N259" s="366">
        <v>171879.8</v>
      </c>
      <c r="O259" s="366"/>
      <c r="P259" s="366">
        <v>89.94</v>
      </c>
      <c r="Q259" s="365"/>
      <c r="R259" s="556">
        <f t="shared" si="38"/>
        <v>96831.650000000081</v>
      </c>
      <c r="S259" s="852">
        <f t="shared" si="40"/>
        <v>6.241341179702431E-5</v>
      </c>
      <c r="T259" s="333" t="str">
        <f t="shared" si="39"/>
        <v>USD</v>
      </c>
      <c r="U259" s="939">
        <v>23727.431986666666</v>
      </c>
      <c r="V259" s="333"/>
      <c r="W259" s="333">
        <f t="shared" si="41"/>
        <v>96831.64993758667</v>
      </c>
      <c r="X259" s="332"/>
      <c r="Y259" s="332"/>
      <c r="Z259" s="332"/>
      <c r="AA259" s="332"/>
      <c r="AB259" s="332"/>
      <c r="AC259" s="333"/>
      <c r="AD259" s="333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customHeight="1" x14ac:dyDescent="0.3">
      <c r="A260" s="385">
        <v>3</v>
      </c>
      <c r="B260" s="396" t="s">
        <v>1576</v>
      </c>
      <c r="C260" s="374">
        <v>501298</v>
      </c>
      <c r="D260" s="375" t="s">
        <v>0</v>
      </c>
      <c r="E260" s="375"/>
      <c r="F260" s="397"/>
      <c r="G260" s="366">
        <v>51565.020000000004</v>
      </c>
      <c r="H260" s="440"/>
      <c r="I260" s="365"/>
      <c r="J260" s="366"/>
      <c r="K260" s="366">
        <v>109108.88</v>
      </c>
      <c r="L260" s="365"/>
      <c r="M260" s="365"/>
      <c r="N260" s="366">
        <v>97949.72</v>
      </c>
      <c r="O260" s="366"/>
      <c r="P260" s="366">
        <v>45.05</v>
      </c>
      <c r="Q260" s="365"/>
      <c r="R260" s="556">
        <f t="shared" si="38"/>
        <v>62679.130000000034</v>
      </c>
      <c r="S260" s="852">
        <f t="shared" si="40"/>
        <v>-1.7561312488396652E-3</v>
      </c>
      <c r="T260" s="333" t="str">
        <f t="shared" si="39"/>
        <v>USD</v>
      </c>
      <c r="U260" s="939">
        <v>15358.767889275001</v>
      </c>
      <c r="V260" s="333"/>
      <c r="W260" s="333">
        <f t="shared" si="41"/>
        <v>62679.131756131283</v>
      </c>
      <c r="X260" s="332"/>
      <c r="Y260" s="332"/>
      <c r="Z260" s="332"/>
      <c r="AA260" s="332"/>
      <c r="AB260" s="332"/>
      <c r="AC260" s="333"/>
      <c r="AD260" s="333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customHeight="1" x14ac:dyDescent="0.3">
      <c r="A261" s="385">
        <v>4</v>
      </c>
      <c r="B261" s="396" t="s">
        <v>1648</v>
      </c>
      <c r="C261" s="374">
        <v>501349</v>
      </c>
      <c r="D261" s="375" t="s">
        <v>0</v>
      </c>
      <c r="E261" s="375"/>
      <c r="F261" s="397"/>
      <c r="G261" s="366">
        <v>5431.92</v>
      </c>
      <c r="H261" s="440"/>
      <c r="I261" s="365"/>
      <c r="J261" s="366"/>
      <c r="K261" s="366">
        <v>21375.18</v>
      </c>
      <c r="L261" s="365"/>
      <c r="M261" s="365"/>
      <c r="N261" s="366">
        <v>14047.34</v>
      </c>
      <c r="O261" s="366"/>
      <c r="P261" s="366">
        <v>9.11</v>
      </c>
      <c r="Q261" s="365"/>
      <c r="R261" s="556">
        <f t="shared" si="38"/>
        <v>12750.649999999998</v>
      </c>
      <c r="S261" s="852">
        <f t="shared" si="40"/>
        <v>-4.2101066355826333E-3</v>
      </c>
      <c r="T261" s="333" t="str">
        <f t="shared" si="39"/>
        <v>USD</v>
      </c>
      <c r="U261" s="939">
        <v>3124.394562633333</v>
      </c>
      <c r="V261" s="333"/>
      <c r="W261" s="333">
        <f t="shared" si="41"/>
        <v>12750.654210106633</v>
      </c>
      <c r="X261" s="332"/>
      <c r="Y261" s="332"/>
      <c r="Z261" s="332"/>
      <c r="AA261" s="332"/>
      <c r="AB261" s="332"/>
      <c r="AC261" s="333"/>
      <c r="AD261" s="333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5</v>
      </c>
      <c r="B262" s="391" t="s">
        <v>1418</v>
      </c>
      <c r="C262" s="374">
        <v>501178</v>
      </c>
      <c r="D262" s="375" t="s">
        <v>0</v>
      </c>
      <c r="E262" s="375"/>
      <c r="F262" s="397"/>
      <c r="G262" s="366">
        <v>12063.46000000005</v>
      </c>
      <c r="H262" s="440"/>
      <c r="I262" s="365"/>
      <c r="J262" s="366">
        <v>91.71</v>
      </c>
      <c r="K262" s="366">
        <v>62218.11</v>
      </c>
      <c r="L262" s="365"/>
      <c r="M262" s="365"/>
      <c r="N262" s="366">
        <v>60450.41</v>
      </c>
      <c r="O262" s="366"/>
      <c r="P262" s="366"/>
      <c r="Q262" s="365"/>
      <c r="R262" s="556">
        <f t="shared" si="38"/>
        <v>13922.870000000054</v>
      </c>
      <c r="S262" s="852">
        <f t="shared" si="40"/>
        <v>2.9351343218877446E-3</v>
      </c>
      <c r="T262" s="333" t="str">
        <f t="shared" si="39"/>
        <v>USD</v>
      </c>
      <c r="U262" s="939">
        <v>3411.6312337333325</v>
      </c>
      <c r="V262" s="333"/>
      <c r="W262" s="333">
        <f t="shared" si="41"/>
        <v>13922.867064865732</v>
      </c>
      <c r="X262" s="332"/>
      <c r="Y262" s="332"/>
      <c r="Z262" s="332"/>
      <c r="AA262" s="332"/>
      <c r="AB262" s="332"/>
      <c r="AC262" s="333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6</v>
      </c>
      <c r="B263" s="396" t="s">
        <v>1273</v>
      </c>
      <c r="C263" s="375">
        <v>501096</v>
      </c>
      <c r="D263" s="375" t="s">
        <v>0</v>
      </c>
      <c r="E263" s="375"/>
      <c r="F263" s="397"/>
      <c r="G263" s="421">
        <v>106542.66</v>
      </c>
      <c r="H263" s="440"/>
      <c r="I263" s="365"/>
      <c r="J263" s="366"/>
      <c r="K263" s="366">
        <v>137095.89000000001</v>
      </c>
      <c r="L263" s="365"/>
      <c r="M263" s="365"/>
      <c r="N263" s="366">
        <v>133053.41</v>
      </c>
      <c r="O263" s="366"/>
      <c r="P263" s="366">
        <v>120.8</v>
      </c>
      <c r="Q263" s="365"/>
      <c r="R263" s="556">
        <f t="shared" si="38"/>
        <v>110464.34000000003</v>
      </c>
      <c r="S263" s="852">
        <f t="shared" si="40"/>
        <v>2.8210696764290333E-3</v>
      </c>
      <c r="T263" s="333" t="str">
        <f t="shared" si="39"/>
        <v>USD</v>
      </c>
      <c r="U263" s="939">
        <v>27067.958142349999</v>
      </c>
      <c r="V263" s="333"/>
      <c r="W263" s="333">
        <f t="shared" si="41"/>
        <v>110464.33717893035</v>
      </c>
      <c r="X263" s="332"/>
      <c r="Y263" s="332"/>
      <c r="Z263" s="332"/>
      <c r="AA263" s="332"/>
      <c r="AB263" s="332"/>
      <c r="AC263" s="333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hidden="1" customHeight="1" x14ac:dyDescent="0.3">
      <c r="A264" s="385">
        <v>3</v>
      </c>
      <c r="B264" s="396" t="s">
        <v>165</v>
      </c>
      <c r="C264" s="375">
        <v>501016</v>
      </c>
      <c r="D264" s="375" t="s">
        <v>4</v>
      </c>
      <c r="E264" s="375"/>
      <c r="F264" s="397"/>
      <c r="G264" s="421">
        <v>-4.718477139249444E-3</v>
      </c>
      <c r="H264" s="440"/>
      <c r="I264" s="365"/>
      <c r="J264" s="366"/>
      <c r="K264" s="366"/>
      <c r="L264" s="365"/>
      <c r="M264" s="365"/>
      <c r="N264" s="366"/>
      <c r="O264" s="366"/>
      <c r="P264" s="366"/>
      <c r="Q264" s="365"/>
      <c r="R264" s="556">
        <f t="shared" si="38"/>
        <v>-4.718477139249444E-3</v>
      </c>
      <c r="S264" s="852">
        <f t="shared" si="40"/>
        <v>-4.718477139249444E-3</v>
      </c>
      <c r="T264" s="333" t="str">
        <f t="shared" si="39"/>
        <v>AUD</v>
      </c>
      <c r="U264" s="327"/>
      <c r="V264" s="333"/>
      <c r="W264" s="333">
        <f>U264*Y2</f>
        <v>0</v>
      </c>
      <c r="X264" s="332"/>
      <c r="Y264" s="332"/>
      <c r="Z264" s="332"/>
      <c r="AA264" s="332"/>
      <c r="AB264" s="332"/>
      <c r="AC264" s="333">
        <f>I264+J264+K264+L264-N264-O264-P264-Q264</f>
        <v>0</v>
      </c>
      <c r="AD264" s="333">
        <f t="shared" ref="AD264:AD270" si="42">G264+I264+J264+K264+L264-N264-O264-P264-Q264</f>
        <v>-4.718477139249444E-3</v>
      </c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5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hidden="1" customHeight="1" x14ac:dyDescent="0.3">
      <c r="A265" s="385">
        <v>5</v>
      </c>
      <c r="B265" s="396" t="s">
        <v>166</v>
      </c>
      <c r="C265" s="375">
        <v>501017</v>
      </c>
      <c r="D265" s="375" t="s">
        <v>0</v>
      </c>
      <c r="E265" s="375"/>
      <c r="F265" s="397"/>
      <c r="G265" s="421">
        <v>-2.3582792200613767E-3</v>
      </c>
      <c r="H265" s="440"/>
      <c r="I265" s="365"/>
      <c r="J265" s="366"/>
      <c r="K265" s="366"/>
      <c r="L265" s="365"/>
      <c r="M265" s="365"/>
      <c r="N265" s="366"/>
      <c r="O265" s="366"/>
      <c r="P265" s="366"/>
      <c r="Q265" s="365"/>
      <c r="R265" s="556">
        <f t="shared" si="38"/>
        <v>-2.3582792200613767E-3</v>
      </c>
      <c r="S265" s="852">
        <f t="shared" si="40"/>
        <v>-2.3582792200613767E-3</v>
      </c>
      <c r="T265" s="333" t="str">
        <f t="shared" si="39"/>
        <v>USD</v>
      </c>
      <c r="U265" s="327"/>
      <c r="V265" s="333"/>
      <c r="W265" s="333">
        <f>U265*$W$1</f>
        <v>0</v>
      </c>
      <c r="X265" s="332"/>
      <c r="Y265" s="332"/>
      <c r="Z265" s="332"/>
      <c r="AA265" s="332"/>
      <c r="AB265" s="332"/>
      <c r="AC265" s="333">
        <f>I265+J265+K265+L265-N265-O265-P265-Q265</f>
        <v>0</v>
      </c>
      <c r="AD265" s="333">
        <f t="shared" si="42"/>
        <v>-2.3582792200613767E-3</v>
      </c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customHeight="1" x14ac:dyDescent="0.3">
      <c r="A266" s="385">
        <v>7</v>
      </c>
      <c r="B266" s="396" t="s">
        <v>75</v>
      </c>
      <c r="C266" s="375">
        <v>501049</v>
      </c>
      <c r="D266" s="375" t="s">
        <v>0</v>
      </c>
      <c r="E266" s="375"/>
      <c r="F266" s="397"/>
      <c r="G266" s="421">
        <v>113115.01999999757</v>
      </c>
      <c r="H266" s="440"/>
      <c r="I266" s="365"/>
      <c r="J266" s="366">
        <v>741.63</v>
      </c>
      <c r="K266" s="366">
        <v>318561.43</v>
      </c>
      <c r="L266" s="365"/>
      <c r="M266" s="365"/>
      <c r="N266" s="366">
        <v>309775.71000000002</v>
      </c>
      <c r="O266" s="366"/>
      <c r="P266" s="366"/>
      <c r="Q266" s="365"/>
      <c r="R266" s="366">
        <f t="shared" si="38"/>
        <v>122642.36999999755</v>
      </c>
      <c r="S266" s="561">
        <f t="shared" si="40"/>
        <v>-2.9395427700364962E-3</v>
      </c>
      <c r="T266" s="333" t="str">
        <f t="shared" si="39"/>
        <v>USD</v>
      </c>
      <c r="U266" s="939">
        <v>30052.039436300001</v>
      </c>
      <c r="V266" s="333"/>
      <c r="W266" s="333">
        <f>U266*$W$1</f>
        <v>122642.37293954032</v>
      </c>
      <c r="X266" s="332"/>
      <c r="Y266" s="332"/>
      <c r="Z266" s="332"/>
      <c r="AA266" s="332"/>
      <c r="AB266" s="332"/>
      <c r="AC266" s="333">
        <f>I266+J266+K266+L266-N266-O266-P266-Q266</f>
        <v>9527.3499999999767</v>
      </c>
      <c r="AD266" s="333">
        <f t="shared" si="42"/>
        <v>122642.36999999755</v>
      </c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592" customFormat="1" ht="15" customHeight="1" thickBot="1" x14ac:dyDescent="0.35">
      <c r="A267" s="641"/>
      <c r="B267" s="642"/>
      <c r="C267" s="642"/>
      <c r="D267" s="642"/>
      <c r="E267" s="642"/>
      <c r="F267" s="642"/>
      <c r="G267" s="642"/>
      <c r="H267" s="642"/>
      <c r="I267" s="642"/>
      <c r="J267" s="642"/>
      <c r="K267" s="879"/>
      <c r="L267" s="642"/>
      <c r="M267" s="642"/>
      <c r="N267" s="879"/>
      <c r="O267" s="642"/>
      <c r="P267" s="642"/>
      <c r="Q267" s="642"/>
      <c r="R267" s="643"/>
      <c r="S267" s="853"/>
      <c r="T267" s="333"/>
      <c r="U267" s="327"/>
      <c r="V267" s="332"/>
      <c r="W267" s="332"/>
      <c r="X267" s="332"/>
      <c r="Y267" s="332"/>
      <c r="Z267" s="332"/>
      <c r="AA267" s="332"/>
      <c r="AB267" s="332"/>
      <c r="AC267" s="332"/>
      <c r="AD267" s="333">
        <f t="shared" si="42"/>
        <v>0</v>
      </c>
      <c r="AE267" s="642"/>
      <c r="AF267" s="642"/>
      <c r="AG267" s="642"/>
      <c r="AH267" s="642"/>
      <c r="AI267" s="642"/>
      <c r="AJ267" s="642"/>
      <c r="AK267" s="642"/>
      <c r="AL267" s="642"/>
      <c r="AM267" s="642"/>
      <c r="AN267" s="642"/>
      <c r="AO267" s="642"/>
      <c r="AP267" s="642"/>
      <c r="AQ267" s="642"/>
      <c r="AR267" s="642"/>
      <c r="AS267" s="642"/>
      <c r="AT267" s="642"/>
      <c r="AU267" s="642"/>
      <c r="AV267" s="642"/>
      <c r="AW267" s="642"/>
      <c r="AX267" s="642"/>
      <c r="AY267" s="642"/>
      <c r="AZ267" s="642"/>
      <c r="BA267" s="642"/>
      <c r="BB267" s="642"/>
      <c r="BC267" s="642"/>
      <c r="BD267" s="642"/>
      <c r="BE267" s="642"/>
      <c r="BF267" s="642"/>
      <c r="BG267" s="642"/>
      <c r="BH267" s="642"/>
      <c r="BI267" s="642"/>
      <c r="BJ267" s="642"/>
      <c r="BK267" s="642"/>
      <c r="BL267" s="642"/>
      <c r="BM267" s="642"/>
      <c r="BN267" s="642"/>
      <c r="BO267" s="642"/>
      <c r="BP267" s="642"/>
      <c r="BQ267" s="642"/>
      <c r="BR267" s="642"/>
      <c r="BS267" s="642"/>
      <c r="BT267" s="642"/>
      <c r="BU267" s="642"/>
      <c r="BV267" s="642"/>
      <c r="BW267" s="642"/>
      <c r="BX267" s="642"/>
      <c r="BY267" s="642"/>
      <c r="BZ267" s="642"/>
      <c r="CA267" s="642"/>
      <c r="CB267" s="642"/>
      <c r="CC267" s="642"/>
      <c r="CD267" s="642"/>
      <c r="CE267" s="642"/>
      <c r="CF267" s="642"/>
      <c r="CG267" s="642"/>
      <c r="CH267" s="642"/>
      <c r="CI267" s="642"/>
      <c r="CJ267" s="642"/>
      <c r="CK267" s="642"/>
      <c r="CL267" s="642"/>
      <c r="CM267" s="642"/>
      <c r="CN267" s="642"/>
      <c r="CO267" s="642"/>
      <c r="CP267" s="642"/>
      <c r="CQ267" s="642"/>
      <c r="CR267" s="642"/>
      <c r="CS267" s="642"/>
      <c r="CT267" s="642"/>
      <c r="CU267" s="642"/>
      <c r="CV267" s="642"/>
      <c r="CW267" s="642"/>
      <c r="CX267" s="642"/>
      <c r="CY267" s="642"/>
      <c r="CZ267" s="642"/>
      <c r="DA267" s="642"/>
      <c r="DB267" s="642"/>
      <c r="DC267" s="642"/>
      <c r="DD267" s="642"/>
      <c r="DE267" s="642"/>
      <c r="DF267" s="642"/>
      <c r="DG267" s="642"/>
      <c r="DH267" s="642"/>
      <c r="DI267" s="642"/>
      <c r="DJ267" s="642"/>
      <c r="DK267" s="642"/>
      <c r="DL267" s="642"/>
      <c r="DM267" s="642"/>
      <c r="DN267" s="642"/>
      <c r="DO267" s="642"/>
      <c r="DP267" s="642"/>
      <c r="DQ267" s="642"/>
      <c r="DR267" s="642"/>
      <c r="DS267" s="642"/>
      <c r="DT267" s="642"/>
      <c r="DU267" s="642"/>
      <c r="DV267" s="642"/>
      <c r="DW267" s="642"/>
      <c r="DX267" s="642"/>
      <c r="DY267" s="642"/>
      <c r="DZ267" s="642"/>
      <c r="EA267" s="642"/>
      <c r="EB267" s="642"/>
      <c r="EC267" s="642"/>
      <c r="ED267" s="642"/>
      <c r="EE267" s="642"/>
      <c r="EF267" s="642"/>
      <c r="EG267" s="642"/>
      <c r="EH267" s="642"/>
      <c r="EI267" s="642"/>
      <c r="EJ267" s="642"/>
      <c r="EK267" s="642"/>
      <c r="EL267" s="642"/>
      <c r="EM267" s="642"/>
      <c r="EN267" s="642"/>
      <c r="EO267" s="642"/>
      <c r="EP267" s="642"/>
      <c r="EQ267" s="642"/>
      <c r="ER267" s="642"/>
      <c r="ES267" s="642"/>
      <c r="ET267" s="642"/>
      <c r="EU267" s="642"/>
      <c r="EV267" s="642"/>
      <c r="EW267" s="642"/>
      <c r="EX267" s="642"/>
      <c r="EY267" s="642"/>
      <c r="EZ267" s="642"/>
      <c r="FA267" s="642"/>
      <c r="FB267" s="642"/>
      <c r="FC267" s="642"/>
      <c r="FD267" s="642"/>
      <c r="FE267" s="642"/>
      <c r="FF267" s="642"/>
      <c r="FG267" s="642"/>
      <c r="FH267" s="642"/>
      <c r="FI267" s="642"/>
      <c r="FJ267" s="642"/>
      <c r="FK267" s="642"/>
      <c r="FL267" s="642"/>
      <c r="FM267" s="642"/>
      <c r="FN267" s="642"/>
      <c r="FO267" s="642"/>
      <c r="FP267" s="642"/>
      <c r="FQ267" s="642"/>
      <c r="FR267" s="642"/>
      <c r="FS267" s="642"/>
      <c r="FT267" s="642"/>
      <c r="FU267" s="642"/>
      <c r="FV267" s="642"/>
      <c r="FW267" s="642"/>
      <c r="FX267" s="642"/>
      <c r="FY267" s="642"/>
      <c r="FZ267" s="642"/>
      <c r="GA267" s="642"/>
      <c r="GB267" s="642"/>
      <c r="GC267" s="642"/>
      <c r="GD267" s="642"/>
      <c r="GE267" s="642"/>
      <c r="GF267" s="642"/>
      <c r="GG267" s="642"/>
      <c r="GH267" s="642"/>
      <c r="GI267" s="642"/>
      <c r="GJ267" s="642"/>
      <c r="GK267" s="642"/>
      <c r="GL267" s="642"/>
      <c r="GM267" s="642"/>
      <c r="GN267" s="642"/>
      <c r="GO267" s="642"/>
      <c r="GP267" s="642"/>
      <c r="GQ267" s="642"/>
      <c r="GR267" s="642"/>
      <c r="GS267" s="642"/>
      <c r="GT267" s="642"/>
      <c r="GU267" s="642"/>
      <c r="GV267" s="642"/>
      <c r="GW267" s="642"/>
      <c r="GX267" s="642"/>
      <c r="GY267" s="642"/>
      <c r="GZ267" s="642"/>
      <c r="HA267" s="642"/>
      <c r="HB267" s="642"/>
      <c r="HC267" s="642"/>
      <c r="HD267" s="642"/>
      <c r="HE267" s="642"/>
      <c r="HF267" s="642"/>
      <c r="HG267" s="642"/>
      <c r="HH267" s="642"/>
      <c r="HI267" s="642"/>
      <c r="HJ267" s="642"/>
      <c r="HK267" s="642"/>
      <c r="HL267" s="642"/>
      <c r="HM267" s="642"/>
      <c r="HN267" s="642"/>
      <c r="HO267" s="642"/>
      <c r="HP267" s="642"/>
      <c r="HQ267" s="642"/>
      <c r="HR267" s="642"/>
      <c r="HS267" s="642"/>
      <c r="HT267" s="642"/>
      <c r="HU267" s="642"/>
      <c r="HV267" s="642"/>
      <c r="HW267" s="642"/>
      <c r="HX267" s="642"/>
      <c r="HY267" s="642"/>
      <c r="HZ267" s="642"/>
      <c r="IA267" s="642"/>
      <c r="IB267" s="642"/>
      <c r="IC267" s="642"/>
      <c r="ID267" s="642"/>
      <c r="IE267" s="642"/>
      <c r="IF267" s="642"/>
      <c r="IG267" s="642"/>
      <c r="IH267" s="642"/>
      <c r="II267" s="642"/>
      <c r="IJ267" s="642"/>
      <c r="IK267" s="642"/>
      <c r="IL267" s="642"/>
      <c r="IM267" s="642"/>
      <c r="IN267" s="642"/>
      <c r="IO267" s="642"/>
      <c r="IP267" s="642"/>
    </row>
    <row r="268" spans="1:250" s="334" customFormat="1" ht="15" customHeight="1" thickBot="1" x14ac:dyDescent="0.35">
      <c r="A268" s="602"/>
      <c r="B268" s="1001" t="s">
        <v>167</v>
      </c>
      <c r="C268" s="1002"/>
      <c r="D268" s="1003"/>
      <c r="E268" s="603"/>
      <c r="F268" s="604"/>
      <c r="G268" s="605">
        <f t="shared" ref="G268:R268" si="43">SUM(G258:G266)</f>
        <v>393578.76281950041</v>
      </c>
      <c r="H268" s="605">
        <f t="shared" si="43"/>
        <v>0</v>
      </c>
      <c r="I268" s="606">
        <f t="shared" si="43"/>
        <v>0</v>
      </c>
      <c r="J268" s="606">
        <f t="shared" si="43"/>
        <v>60332145.190000005</v>
      </c>
      <c r="K268" s="606">
        <f t="shared" si="43"/>
        <v>841716.09</v>
      </c>
      <c r="L268" s="606">
        <f t="shared" si="43"/>
        <v>0</v>
      </c>
      <c r="M268" s="606">
        <f t="shared" si="43"/>
        <v>0</v>
      </c>
      <c r="N268" s="606">
        <f t="shared" si="43"/>
        <v>816652.13000000012</v>
      </c>
      <c r="O268" s="606">
        <f t="shared" si="43"/>
        <v>0</v>
      </c>
      <c r="P268" s="606">
        <f t="shared" si="43"/>
        <v>60331496.909999989</v>
      </c>
      <c r="Q268" s="606">
        <f t="shared" si="43"/>
        <v>0</v>
      </c>
      <c r="R268" s="606">
        <f t="shared" si="43"/>
        <v>419291.00281950156</v>
      </c>
      <c r="S268" s="561"/>
      <c r="T268" s="333"/>
      <c r="U268" s="327"/>
      <c r="V268" s="333"/>
      <c r="W268" s="333"/>
      <c r="X268" s="332"/>
      <c r="Y268" s="332"/>
      <c r="Z268" s="332"/>
      <c r="AA268" s="332"/>
      <c r="AB268" s="332"/>
      <c r="AC268" s="332"/>
      <c r="AD268" s="333">
        <f t="shared" si="42"/>
        <v>419291.00281951576</v>
      </c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5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23"/>
      <c r="C269" s="324"/>
      <c r="D269" s="324"/>
      <c r="E269" s="324"/>
      <c r="F269" s="401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463"/>
      <c r="S269" s="561"/>
      <c r="T269" s="333"/>
      <c r="U269" s="327"/>
      <c r="V269" s="333"/>
      <c r="W269" s="333"/>
      <c r="X269" s="332"/>
      <c r="Y269" s="332"/>
      <c r="Z269" s="332"/>
      <c r="AA269" s="332"/>
      <c r="AB269" s="332"/>
      <c r="AC269" s="332"/>
      <c r="AD269" s="333">
        <f t="shared" si="42"/>
        <v>0</v>
      </c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5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customHeight="1" x14ac:dyDescent="0.3">
      <c r="A270" s="323"/>
      <c r="B270" s="1004" t="s">
        <v>168</v>
      </c>
      <c r="C270" s="1004"/>
      <c r="D270" s="402"/>
      <c r="E270" s="324"/>
      <c r="F270" s="401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463"/>
      <c r="S270" s="561"/>
      <c r="T270" s="333"/>
      <c r="U270" s="327"/>
      <c r="V270" s="333"/>
      <c r="W270" s="333"/>
      <c r="X270" s="332"/>
      <c r="Y270" s="332"/>
      <c r="Z270" s="332"/>
      <c r="AA270" s="332"/>
      <c r="AB270" s="332"/>
      <c r="AC270" s="332"/>
      <c r="AD270" s="333">
        <f t="shared" si="42"/>
        <v>0</v>
      </c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customHeight="1" x14ac:dyDescent="0.3">
      <c r="A271" s="385">
        <v>1</v>
      </c>
      <c r="B271" s="396" t="s">
        <v>1654</v>
      </c>
      <c r="C271" s="375">
        <v>501355</v>
      </c>
      <c r="D271" s="392" t="s">
        <v>26</v>
      </c>
      <c r="E271" s="324"/>
      <c r="F271" s="401"/>
      <c r="G271" s="366">
        <v>0</v>
      </c>
      <c r="H271" s="366"/>
      <c r="I271" s="366"/>
      <c r="J271" s="366"/>
      <c r="K271" s="366">
        <v>38012.050000000003</v>
      </c>
      <c r="L271" s="366"/>
      <c r="M271" s="366"/>
      <c r="N271" s="366"/>
      <c r="O271" s="366"/>
      <c r="P271" s="366"/>
      <c r="Q271" s="366"/>
      <c r="R271" s="559">
        <f>G271+H271+J271+K271+I271-M271-O271-P271-Q271-N271</f>
        <v>38012.050000000003</v>
      </c>
      <c r="S271" s="916">
        <f>R271-W271</f>
        <v>-4.7945205442374572E-3</v>
      </c>
      <c r="T271" s="333" t="str">
        <f>D271</f>
        <v>MYR</v>
      </c>
      <c r="U271" s="327">
        <v>38012.054794520547</v>
      </c>
      <c r="V271" s="333"/>
      <c r="W271" s="333">
        <f t="shared" ref="W271:W276" si="44">U271</f>
        <v>38012.054794520547</v>
      </c>
      <c r="X271" s="332"/>
      <c r="Y271" s="332"/>
      <c r="Z271" s="332"/>
      <c r="AA271" s="332"/>
      <c r="AB271" s="332"/>
      <c r="AC271" s="332"/>
      <c r="AD271" s="333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85">
        <v>2</v>
      </c>
      <c r="B272" s="396" t="s">
        <v>1444</v>
      </c>
      <c r="C272" s="375">
        <v>501180</v>
      </c>
      <c r="D272" s="392" t="s">
        <v>26</v>
      </c>
      <c r="E272" s="375"/>
      <c r="F272" s="397"/>
      <c r="G272" s="366">
        <v>7238.3800000000047</v>
      </c>
      <c r="H272" s="366"/>
      <c r="I272" s="366"/>
      <c r="J272" s="366"/>
      <c r="K272" s="366">
        <v>13854.97</v>
      </c>
      <c r="L272" s="366"/>
      <c r="M272" s="366"/>
      <c r="N272" s="366">
        <v>13572.04</v>
      </c>
      <c r="O272" s="366"/>
      <c r="P272" s="366"/>
      <c r="Q272" s="366"/>
      <c r="R272" s="559">
        <f>G272+H272+J272+K272+I272-M272-O272-P272-Q272-N272</f>
        <v>7521.3100000000049</v>
      </c>
      <c r="S272" s="916">
        <f>R272-W272</f>
        <v>-3.0141232872665569E-2</v>
      </c>
      <c r="T272" s="333" t="str">
        <f>D272</f>
        <v>MYR</v>
      </c>
      <c r="U272" s="327">
        <v>7521.3401412328776</v>
      </c>
      <c r="V272" s="333"/>
      <c r="W272" s="333">
        <f t="shared" si="44"/>
        <v>7521.3401412328776</v>
      </c>
      <c r="X272" s="332"/>
      <c r="Y272" s="332"/>
      <c r="Z272" s="332"/>
      <c r="AA272" s="332"/>
      <c r="AB272" s="332"/>
      <c r="AC272" s="332"/>
      <c r="AD272" s="333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hidden="1" customHeight="1" x14ac:dyDescent="0.3">
      <c r="A273" s="385">
        <v>2</v>
      </c>
      <c r="B273" s="396" t="s">
        <v>198</v>
      </c>
      <c r="C273" s="375">
        <v>501116</v>
      </c>
      <c r="D273" s="375" t="s">
        <v>26</v>
      </c>
      <c r="E273" s="375"/>
      <c r="F273" s="397"/>
      <c r="G273" s="366">
        <v>-1.1641532182693481E-10</v>
      </c>
      <c r="H273" s="366"/>
      <c r="I273" s="366"/>
      <c r="J273" s="366"/>
      <c r="K273" s="366"/>
      <c r="L273" s="366"/>
      <c r="M273" s="366"/>
      <c r="N273" s="366"/>
      <c r="O273" s="366"/>
      <c r="P273" s="366"/>
      <c r="Q273" s="366"/>
      <c r="R273" s="559">
        <f t="shared" ref="R273:R342" si="45">G273+H273+J273+K273+I273-M273-O273-P273-Q273-N273</f>
        <v>-1.1641532182693481E-10</v>
      </c>
      <c r="S273" s="916">
        <f t="shared" ref="S273:S275" si="46">R273-W273</f>
        <v>-1.1641532182693481E-10</v>
      </c>
      <c r="T273" s="333" t="str">
        <f>D273</f>
        <v>MYR</v>
      </c>
      <c r="U273" s="327"/>
      <c r="V273" s="333"/>
      <c r="W273" s="333">
        <f t="shared" si="44"/>
        <v>0</v>
      </c>
      <c r="X273" s="332"/>
      <c r="Y273" s="332"/>
      <c r="Z273" s="332"/>
      <c r="AA273" s="332"/>
      <c r="AB273" s="332"/>
      <c r="AC273" s="332"/>
      <c r="AD273" s="333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customHeight="1" x14ac:dyDescent="0.3">
      <c r="A274" s="385">
        <v>3</v>
      </c>
      <c r="B274" s="396" t="s">
        <v>1582</v>
      </c>
      <c r="C274" s="375">
        <v>501173</v>
      </c>
      <c r="D274" s="375" t="s">
        <v>26</v>
      </c>
      <c r="E274" s="375"/>
      <c r="F274" s="397"/>
      <c r="G274" s="366">
        <v>541.07999999999811</v>
      </c>
      <c r="H274" s="366"/>
      <c r="I274" s="366"/>
      <c r="J274" s="366"/>
      <c r="K274" s="366">
        <v>4177.3900000000003</v>
      </c>
      <c r="L274" s="366"/>
      <c r="M274" s="366"/>
      <c r="N274" s="366">
        <v>4058.16</v>
      </c>
      <c r="O274" s="366"/>
      <c r="P274" s="366"/>
      <c r="Q274" s="366"/>
      <c r="R274" s="559">
        <f t="shared" si="45"/>
        <v>660.30999999999858</v>
      </c>
      <c r="S274" s="916">
        <f t="shared" si="46"/>
        <v>-6.3630137000245668E-3</v>
      </c>
      <c r="T274" s="333" t="s">
        <v>26</v>
      </c>
      <c r="U274" s="327">
        <v>660.31636301369861</v>
      </c>
      <c r="V274" s="333"/>
      <c r="W274" s="333">
        <f t="shared" si="44"/>
        <v>660.31636301369861</v>
      </c>
      <c r="X274" s="332"/>
      <c r="Y274" s="332"/>
      <c r="Z274" s="332"/>
      <c r="AA274" s="332"/>
      <c r="AB274" s="332"/>
      <c r="AC274" s="332">
        <v>0</v>
      </c>
      <c r="AD274" s="333">
        <v>802.04999999999836</v>
      </c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customHeight="1" x14ac:dyDescent="0.3">
      <c r="A275" s="385">
        <v>4</v>
      </c>
      <c r="B275" s="396" t="s">
        <v>1583</v>
      </c>
      <c r="C275" s="375">
        <v>501288</v>
      </c>
      <c r="D275" s="375" t="s">
        <v>26</v>
      </c>
      <c r="E275" s="375"/>
      <c r="F275" s="397"/>
      <c r="G275" s="366">
        <v>4329.3299999999972</v>
      </c>
      <c r="H275" s="366"/>
      <c r="I275" s="366"/>
      <c r="J275" s="366"/>
      <c r="K275" s="366">
        <v>6310.64</v>
      </c>
      <c r="L275" s="366"/>
      <c r="M275" s="366"/>
      <c r="N275" s="366">
        <v>6184.76</v>
      </c>
      <c r="O275" s="366"/>
      <c r="P275" s="366"/>
      <c r="Q275" s="366"/>
      <c r="R275" s="559">
        <f t="shared" si="45"/>
        <v>4455.2099999999973</v>
      </c>
      <c r="S275" s="916">
        <f t="shared" si="46"/>
        <v>2.2356164336088113E-3</v>
      </c>
      <c r="T275" s="333" t="s">
        <v>26</v>
      </c>
      <c r="U275" s="327">
        <v>4455.2077643835637</v>
      </c>
      <c r="V275" s="333"/>
      <c r="W275" s="333">
        <f t="shared" si="44"/>
        <v>4455.2077643835637</v>
      </c>
      <c r="X275" s="332"/>
      <c r="Y275" s="332"/>
      <c r="Z275" s="332"/>
      <c r="AA275" s="332"/>
      <c r="AB275" s="332"/>
      <c r="AC275" s="332">
        <v>0</v>
      </c>
      <c r="AD275" s="333">
        <v>2523.8399999999997</v>
      </c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customHeight="1" x14ac:dyDescent="0.3">
      <c r="A276" s="385">
        <v>5</v>
      </c>
      <c r="B276" s="396" t="s">
        <v>1290</v>
      </c>
      <c r="C276" s="375">
        <v>501114</v>
      </c>
      <c r="D276" s="375" t="s">
        <v>26</v>
      </c>
      <c r="E276" s="375"/>
      <c r="F276" s="397"/>
      <c r="G276" s="366">
        <v>978.41999999999643</v>
      </c>
      <c r="H276" s="366"/>
      <c r="I276" s="366"/>
      <c r="J276" s="366"/>
      <c r="K276" s="366">
        <v>6029.96</v>
      </c>
      <c r="L276" s="366"/>
      <c r="M276" s="366"/>
      <c r="N276" s="366">
        <v>5870.44</v>
      </c>
      <c r="O276" s="366"/>
      <c r="P276" s="366"/>
      <c r="Q276" s="366"/>
      <c r="R276" s="559">
        <f t="shared" si="45"/>
        <v>1137.9399999999969</v>
      </c>
      <c r="S276" s="561">
        <f>R276-W276</f>
        <v>5.0695123254627106E-3</v>
      </c>
      <c r="T276" s="333" t="str">
        <f t="shared" ref="T276:T316" si="47">D276</f>
        <v>MYR</v>
      </c>
      <c r="U276" s="327">
        <v>1137.9349304876714</v>
      </c>
      <c r="V276" s="333"/>
      <c r="W276" s="333">
        <f t="shared" si="44"/>
        <v>1137.9349304876714</v>
      </c>
      <c r="X276" s="332"/>
      <c r="Y276" s="332"/>
      <c r="Z276" s="332"/>
      <c r="AA276" s="332"/>
      <c r="AB276" s="332"/>
      <c r="AC276" s="332"/>
      <c r="AD276" s="333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customHeight="1" x14ac:dyDescent="0.3">
      <c r="A277" s="385">
        <v>6</v>
      </c>
      <c r="B277" s="396" t="s">
        <v>1280</v>
      </c>
      <c r="C277" s="375">
        <v>501106</v>
      </c>
      <c r="D277" s="392" t="s">
        <v>26</v>
      </c>
      <c r="E277" s="324"/>
      <c r="F277" s="401"/>
      <c r="G277" s="430">
        <v>5073.75</v>
      </c>
      <c r="H277" s="435"/>
      <c r="I277" s="381"/>
      <c r="J277" s="381"/>
      <c r="K277" s="413">
        <v>6021.63</v>
      </c>
      <c r="L277" s="381"/>
      <c r="M277" s="381"/>
      <c r="N277" s="413">
        <v>5851.5</v>
      </c>
      <c r="O277" s="381"/>
      <c r="P277" s="381"/>
      <c r="Q277" s="381"/>
      <c r="R277" s="559">
        <f t="shared" si="45"/>
        <v>5243.880000000001</v>
      </c>
      <c r="S277" s="561">
        <f>R277-U277</f>
        <v>-5.0499416129241581E-3</v>
      </c>
      <c r="T277" s="333" t="str">
        <f t="shared" si="47"/>
        <v>MYR</v>
      </c>
      <c r="U277" s="327">
        <v>5243.8850499416139</v>
      </c>
      <c r="V277" s="333"/>
      <c r="W277" s="333">
        <f>U277*$W$1</f>
        <v>21400.294888811728</v>
      </c>
      <c r="X277" s="332"/>
      <c r="Y277" s="332"/>
      <c r="Z277" s="332"/>
      <c r="AA277" s="332"/>
      <c r="AB277" s="332"/>
      <c r="AC277" s="332"/>
      <c r="AD277" s="333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7</v>
      </c>
      <c r="B278" s="396" t="s">
        <v>1281</v>
      </c>
      <c r="C278" s="375">
        <v>501107</v>
      </c>
      <c r="D278" s="392" t="s">
        <v>26</v>
      </c>
      <c r="E278" s="324"/>
      <c r="F278" s="401"/>
      <c r="G278" s="421">
        <v>5045.4200000000083</v>
      </c>
      <c r="H278" s="440"/>
      <c r="I278" s="365"/>
      <c r="J278" s="365"/>
      <c r="K278" s="366">
        <v>5987.99</v>
      </c>
      <c r="L278" s="365"/>
      <c r="M278" s="365"/>
      <c r="N278" s="366">
        <v>5818.81</v>
      </c>
      <c r="O278" s="365"/>
      <c r="P278" s="365"/>
      <c r="Q278" s="365"/>
      <c r="R278" s="559">
        <f t="shared" si="45"/>
        <v>5214.6000000000067</v>
      </c>
      <c r="S278" s="561">
        <f>R278-U278</f>
        <v>1.0499043460185931E-2</v>
      </c>
      <c r="T278" s="333" t="str">
        <f t="shared" si="47"/>
        <v>MYR</v>
      </c>
      <c r="U278" s="327">
        <v>5214.5895009565465</v>
      </c>
      <c r="V278" s="333"/>
      <c r="W278" s="333">
        <f>U278*$W$1</f>
        <v>21280.739753403668</v>
      </c>
      <c r="X278" s="332"/>
      <c r="Y278" s="332"/>
      <c r="Z278" s="332"/>
      <c r="AA278" s="332"/>
      <c r="AB278" s="332"/>
      <c r="AC278" s="332"/>
      <c r="AD278" s="333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8</v>
      </c>
      <c r="B279" s="396" t="s">
        <v>1282</v>
      </c>
      <c r="C279" s="375">
        <v>501108</v>
      </c>
      <c r="D279" s="392" t="s">
        <v>26</v>
      </c>
      <c r="E279" s="324"/>
      <c r="F279" s="401"/>
      <c r="G279" s="421">
        <v>1927.4499999999962</v>
      </c>
      <c r="H279" s="440"/>
      <c r="I279" s="365"/>
      <c r="J279" s="365"/>
      <c r="K279" s="366">
        <v>2287.5500000000002</v>
      </c>
      <c r="L279" s="365"/>
      <c r="M279" s="365"/>
      <c r="N279" s="366">
        <v>2222.91</v>
      </c>
      <c r="O279" s="365"/>
      <c r="P279" s="365"/>
      <c r="Q279" s="365"/>
      <c r="R279" s="559">
        <f t="shared" si="45"/>
        <v>1992.0899999999965</v>
      </c>
      <c r="S279" s="561">
        <f>R279-U279</f>
        <v>-5.1641830464177474E-4</v>
      </c>
      <c r="T279" s="333" t="str">
        <f t="shared" si="47"/>
        <v>MYR</v>
      </c>
      <c r="U279" s="327">
        <v>1992.0905164183011</v>
      </c>
      <c r="V279" s="333"/>
      <c r="W279" s="333">
        <f>U279*$W$1</f>
        <v>8129.7213975030882</v>
      </c>
      <c r="X279" s="332"/>
      <c r="Y279" s="332"/>
      <c r="Z279" s="332"/>
      <c r="AA279" s="332"/>
      <c r="AB279" s="332"/>
      <c r="AC279" s="332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9</v>
      </c>
      <c r="B280" s="396" t="s">
        <v>1283</v>
      </c>
      <c r="C280" s="375">
        <v>501109</v>
      </c>
      <c r="D280" s="392" t="s">
        <v>26</v>
      </c>
      <c r="E280" s="324"/>
      <c r="F280" s="401"/>
      <c r="G280" s="421">
        <v>5308.02</v>
      </c>
      <c r="H280" s="440"/>
      <c r="I280" s="365"/>
      <c r="J280" s="365"/>
      <c r="K280" s="366">
        <v>6299.72</v>
      </c>
      <c r="L280" s="365"/>
      <c r="M280" s="365"/>
      <c r="N280" s="366">
        <v>6121.66</v>
      </c>
      <c r="O280" s="365"/>
      <c r="P280" s="365"/>
      <c r="Q280" s="365"/>
      <c r="R280" s="559">
        <f t="shared" si="45"/>
        <v>5486.0800000000017</v>
      </c>
      <c r="S280" s="916">
        <f>R280-U280</f>
        <v>2.3606180358001438E-2</v>
      </c>
      <c r="T280" s="333" t="str">
        <f t="shared" si="47"/>
        <v>MYR</v>
      </c>
      <c r="U280" s="327">
        <v>5486.0563938196437</v>
      </c>
      <c r="V280" s="333"/>
      <c r="W280" s="333">
        <f>U280*$W$1</f>
        <v>22388.596143177969</v>
      </c>
      <c r="X280" s="332"/>
      <c r="Y280" s="332"/>
      <c r="Z280" s="332"/>
      <c r="AA280" s="332"/>
      <c r="AB280" s="332"/>
      <c r="AC280" s="332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10</v>
      </c>
      <c r="B281" s="396" t="s">
        <v>1402</v>
      </c>
      <c r="C281" s="375">
        <v>501159</v>
      </c>
      <c r="D281" s="392" t="s">
        <v>0</v>
      </c>
      <c r="E281" s="324"/>
      <c r="F281" s="401"/>
      <c r="G281" s="421">
        <v>288036.01000000047</v>
      </c>
      <c r="H281" s="440"/>
      <c r="I281" s="365"/>
      <c r="J281" s="365">
        <v>247.25</v>
      </c>
      <c r="K281" s="366">
        <v>330991.87</v>
      </c>
      <c r="L281" s="365"/>
      <c r="M281" s="365"/>
      <c r="N281" s="366"/>
      <c r="O281" s="365"/>
      <c r="P281" s="365"/>
      <c r="Q281" s="365"/>
      <c r="R281" s="559">
        <f t="shared" si="45"/>
        <v>619275.13000000047</v>
      </c>
      <c r="S281" s="852">
        <f>R281-W281</f>
        <v>2.5931671261787415E-3</v>
      </c>
      <c r="T281" s="333" t="str">
        <f t="shared" si="47"/>
        <v>USD</v>
      </c>
      <c r="U281" s="327">
        <v>151745.92683333333</v>
      </c>
      <c r="V281" s="333"/>
      <c r="W281" s="333">
        <f>U281*$W$1</f>
        <v>619275.12740683334</v>
      </c>
      <c r="X281" s="332"/>
      <c r="Y281" s="332"/>
      <c r="Z281" s="332"/>
      <c r="AA281" s="332"/>
      <c r="AB281" s="332"/>
      <c r="AC281" s="332"/>
      <c r="AD281" s="333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11</v>
      </c>
      <c r="B282" s="396" t="s">
        <v>1487</v>
      </c>
      <c r="C282" s="375">
        <v>501233</v>
      </c>
      <c r="D282" s="392" t="s">
        <v>26</v>
      </c>
      <c r="E282" s="324"/>
      <c r="F282" s="401"/>
      <c r="G282" s="421">
        <v>21775.279999999992</v>
      </c>
      <c r="H282" s="440"/>
      <c r="I282" s="365"/>
      <c r="J282" s="365"/>
      <c r="K282" s="366">
        <v>23060.76</v>
      </c>
      <c r="L282" s="365"/>
      <c r="M282" s="365"/>
      <c r="N282" s="366">
        <v>22526.12</v>
      </c>
      <c r="O282" s="365"/>
      <c r="P282" s="365"/>
      <c r="Q282" s="365"/>
      <c r="R282" s="559">
        <f t="shared" si="45"/>
        <v>22309.919999999995</v>
      </c>
      <c r="S282" s="852">
        <f>R282-W282</f>
        <v>2.6401230137707898E-2</v>
      </c>
      <c r="T282" s="333" t="str">
        <f t="shared" si="47"/>
        <v>MYR</v>
      </c>
      <c r="U282" s="327">
        <v>22309.893598769857</v>
      </c>
      <c r="V282" s="333"/>
      <c r="W282" s="333">
        <f>U282</f>
        <v>22309.893598769857</v>
      </c>
      <c r="X282" s="332"/>
      <c r="Y282" s="332"/>
      <c r="Z282" s="332"/>
      <c r="AA282" s="332"/>
      <c r="AB282" s="332"/>
      <c r="AC282" s="332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10</v>
      </c>
      <c r="B283" s="396" t="s">
        <v>1462</v>
      </c>
      <c r="C283" s="375">
        <v>501219</v>
      </c>
      <c r="D283" s="392" t="s">
        <v>0</v>
      </c>
      <c r="E283" s="324"/>
      <c r="F283" s="401"/>
      <c r="G283" s="421">
        <v>371769.89999999979</v>
      </c>
      <c r="H283" s="440"/>
      <c r="I283" s="365"/>
      <c r="J283" s="365"/>
      <c r="K283" s="366">
        <v>722055</v>
      </c>
      <c r="L283" s="365"/>
      <c r="M283" s="365"/>
      <c r="N283" s="366">
        <v>673337.17</v>
      </c>
      <c r="O283" s="365"/>
      <c r="P283" s="365">
        <v>755.03</v>
      </c>
      <c r="Q283" s="365"/>
      <c r="R283" s="559">
        <f t="shared" si="45"/>
        <v>419732.69999999984</v>
      </c>
      <c r="S283" s="852">
        <f>R283-W283</f>
        <v>1.9159530056640506E-3</v>
      </c>
      <c r="T283" s="333" t="str">
        <f t="shared" si="47"/>
        <v>USD</v>
      </c>
      <c r="U283" s="327">
        <v>102850.45285078333</v>
      </c>
      <c r="V283" s="333"/>
      <c r="W283" s="333">
        <f t="shared" ref="W283:W289" si="48">U283*$W$1</f>
        <v>419732.69808404683</v>
      </c>
      <c r="X283" s="332"/>
      <c r="Y283" s="332"/>
      <c r="Z283" s="332"/>
      <c r="AA283" s="332"/>
      <c r="AB283" s="332"/>
      <c r="AC283" s="332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hidden="1" customHeight="1" x14ac:dyDescent="0.3">
      <c r="A284" s="385">
        <v>12</v>
      </c>
      <c r="B284" s="396" t="s">
        <v>1400</v>
      </c>
      <c r="C284" s="375">
        <v>501162</v>
      </c>
      <c r="D284" s="392" t="s">
        <v>26</v>
      </c>
      <c r="E284" s="324"/>
      <c r="F284" s="401"/>
      <c r="G284" s="421">
        <v>0</v>
      </c>
      <c r="H284" s="440"/>
      <c r="I284" s="365"/>
      <c r="J284" s="365"/>
      <c r="K284" s="366"/>
      <c r="L284" s="365"/>
      <c r="M284" s="365"/>
      <c r="N284" s="366"/>
      <c r="O284" s="365"/>
      <c r="P284" s="365"/>
      <c r="Q284" s="365"/>
      <c r="R284" s="559">
        <f t="shared" si="45"/>
        <v>0</v>
      </c>
      <c r="S284" s="561"/>
      <c r="T284" s="333" t="str">
        <f t="shared" si="47"/>
        <v>MYR</v>
      </c>
      <c r="U284" s="327"/>
      <c r="V284" s="333"/>
      <c r="W284" s="333">
        <f t="shared" si="48"/>
        <v>0</v>
      </c>
      <c r="X284" s="332"/>
      <c r="Y284" s="332"/>
      <c r="Z284" s="332"/>
      <c r="AA284" s="332"/>
      <c r="AB284" s="332"/>
      <c r="AC284" s="332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13</v>
      </c>
      <c r="B285" s="396" t="s">
        <v>99</v>
      </c>
      <c r="C285" s="375">
        <v>501018</v>
      </c>
      <c r="D285" s="375" t="s">
        <v>0</v>
      </c>
      <c r="E285" s="324"/>
      <c r="F285" s="401"/>
      <c r="G285" s="421">
        <v>10127353.539999999</v>
      </c>
      <c r="H285" s="440"/>
      <c r="I285" s="366"/>
      <c r="J285" s="366">
        <v>8693.01</v>
      </c>
      <c r="K285" s="366">
        <v>334916.57</v>
      </c>
      <c r="L285" s="365"/>
      <c r="M285" s="365"/>
      <c r="N285" s="366"/>
      <c r="O285" s="365"/>
      <c r="P285" s="365"/>
      <c r="Q285" s="365"/>
      <c r="R285" s="559">
        <f t="shared" si="45"/>
        <v>10470963.119999999</v>
      </c>
      <c r="S285" s="567">
        <f>R285-W285</f>
        <v>3.5399980843067169E-3</v>
      </c>
      <c r="T285" s="333" t="str">
        <f t="shared" si="47"/>
        <v>USD</v>
      </c>
      <c r="U285" s="946">
        <v>2565783.66</v>
      </c>
      <c r="V285" s="333"/>
      <c r="W285" s="333">
        <f t="shared" si="48"/>
        <v>10470963.116460001</v>
      </c>
      <c r="X285" s="332"/>
      <c r="Y285" s="332"/>
      <c r="Z285" s="332"/>
      <c r="AA285" s="332"/>
      <c r="AB285" s="332"/>
      <c r="AC285" s="332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14</v>
      </c>
      <c r="B286" s="396" t="s">
        <v>1366</v>
      </c>
      <c r="C286" s="375">
        <v>501141</v>
      </c>
      <c r="D286" s="392" t="s">
        <v>26</v>
      </c>
      <c r="E286" s="324"/>
      <c r="F286" s="401"/>
      <c r="G286" s="421">
        <v>2509.7299999999996</v>
      </c>
      <c r="H286" s="440"/>
      <c r="I286" s="365"/>
      <c r="J286" s="365"/>
      <c r="K286" s="366">
        <v>7730.01</v>
      </c>
      <c r="L286" s="365"/>
      <c r="M286" s="365"/>
      <c r="N286" s="366">
        <v>7529.34</v>
      </c>
      <c r="O286" s="365"/>
      <c r="P286" s="365"/>
      <c r="Q286" s="365"/>
      <c r="R286" s="559">
        <f t="shared" si="45"/>
        <v>2710.3999999999996</v>
      </c>
      <c r="S286" s="916">
        <f>R286-U286</f>
        <v>-4.5130326026992407E-2</v>
      </c>
      <c r="T286" s="333" t="str">
        <f t="shared" si="47"/>
        <v>MYR</v>
      </c>
      <c r="U286" s="327">
        <v>2710.4451303260266</v>
      </c>
      <c r="V286" s="333"/>
      <c r="W286" s="333">
        <f t="shared" si="48"/>
        <v>11061.326576860516</v>
      </c>
      <c r="X286" s="332"/>
      <c r="Y286" s="332"/>
      <c r="Z286" s="332"/>
      <c r="AA286" s="332"/>
      <c r="AB286" s="332"/>
      <c r="AC286" s="332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15</v>
      </c>
      <c r="B287" s="396" t="s">
        <v>1350</v>
      </c>
      <c r="C287" s="375">
        <v>501130</v>
      </c>
      <c r="D287" s="392" t="s">
        <v>26</v>
      </c>
      <c r="E287" s="324"/>
      <c r="F287" s="401"/>
      <c r="G287" s="421">
        <v>7242.7000000000116</v>
      </c>
      <c r="H287" s="440"/>
      <c r="I287" s="365"/>
      <c r="J287" s="365"/>
      <c r="K287" s="366">
        <v>7828.72</v>
      </c>
      <c r="L287" s="365"/>
      <c r="M287" s="365"/>
      <c r="N287" s="366">
        <v>8356.99</v>
      </c>
      <c r="O287" s="365"/>
      <c r="P287" s="365"/>
      <c r="Q287" s="365"/>
      <c r="R287" s="559">
        <f t="shared" si="45"/>
        <v>6714.430000000013</v>
      </c>
      <c r="S287" s="561">
        <f>R287-U287</f>
        <v>-2.407510135708435E-2</v>
      </c>
      <c r="T287" s="333" t="str">
        <f t="shared" si="47"/>
        <v>MYR</v>
      </c>
      <c r="U287" s="327">
        <v>6714.4540751013701</v>
      </c>
      <c r="V287" s="333"/>
      <c r="W287" s="333">
        <f t="shared" si="48"/>
        <v>27401.687080488693</v>
      </c>
      <c r="X287" s="332"/>
      <c r="Y287" s="332"/>
      <c r="Z287" s="332"/>
      <c r="AA287" s="332"/>
      <c r="AB287" s="332"/>
      <c r="AC287" s="332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customHeight="1" x14ac:dyDescent="0.3">
      <c r="A288" s="385">
        <v>16</v>
      </c>
      <c r="B288" s="396" t="s">
        <v>1443</v>
      </c>
      <c r="C288" s="375">
        <v>501210</v>
      </c>
      <c r="D288" s="392" t="s">
        <v>0</v>
      </c>
      <c r="E288" s="324"/>
      <c r="F288" s="401"/>
      <c r="G288" s="421">
        <v>38320.490000000049</v>
      </c>
      <c r="H288" s="440"/>
      <c r="I288" s="365"/>
      <c r="J288" s="365">
        <v>620.27</v>
      </c>
      <c r="K288" s="366">
        <v>197751.47</v>
      </c>
      <c r="L288" s="365"/>
      <c r="M288" s="365"/>
      <c r="N288" s="366">
        <v>192354.3</v>
      </c>
      <c r="O288" s="365"/>
      <c r="P288" s="365"/>
      <c r="Q288" s="365"/>
      <c r="R288" s="559">
        <f t="shared" si="45"/>
        <v>44337.930000000051</v>
      </c>
      <c r="S288" s="852">
        <f>R288-W288</f>
        <v>4.336877515015658E-3</v>
      </c>
      <c r="T288" s="333" t="str">
        <f t="shared" si="47"/>
        <v>USD</v>
      </c>
      <c r="U288" s="327">
        <v>10864.475781211107</v>
      </c>
      <c r="V288" s="333"/>
      <c r="W288" s="333">
        <f t="shared" si="48"/>
        <v>44337.925663122536</v>
      </c>
      <c r="X288" s="332"/>
      <c r="Y288" s="332"/>
      <c r="Z288" s="332"/>
      <c r="AA288" s="332"/>
      <c r="AB288" s="332"/>
      <c r="AC288" s="332"/>
      <c r="AD288" s="333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customHeight="1" x14ac:dyDescent="0.3">
      <c r="A289" s="385">
        <v>17</v>
      </c>
      <c r="B289" s="391" t="s">
        <v>1486</v>
      </c>
      <c r="C289" s="374">
        <v>501179</v>
      </c>
      <c r="D289" s="375" t="s">
        <v>0</v>
      </c>
      <c r="E289" s="324"/>
      <c r="F289" s="401"/>
      <c r="G289" s="421">
        <v>7189.1199999999953</v>
      </c>
      <c r="H289" s="440"/>
      <c r="I289" s="365"/>
      <c r="J289" s="365">
        <v>54.66</v>
      </c>
      <c r="K289" s="366">
        <v>37076.699999999997</v>
      </c>
      <c r="L289" s="365"/>
      <c r="M289" s="365"/>
      <c r="N289" s="366">
        <v>36024.949999999997</v>
      </c>
      <c r="O289" s="365"/>
      <c r="P289" s="365"/>
      <c r="Q289" s="365"/>
      <c r="R289" s="559">
        <f t="shared" si="45"/>
        <v>8295.5299999999988</v>
      </c>
      <c r="S289" s="852">
        <f>R289-W289</f>
        <v>2.6086162852152484E-3</v>
      </c>
      <c r="T289" s="333" t="str">
        <f t="shared" si="47"/>
        <v>USD</v>
      </c>
      <c r="U289" s="327">
        <v>2032.719282377778</v>
      </c>
      <c r="V289" s="333"/>
      <c r="W289" s="333">
        <f t="shared" si="48"/>
        <v>8295.5273913837136</v>
      </c>
      <c r="X289" s="332"/>
      <c r="Y289" s="332"/>
      <c r="Z289" s="332"/>
      <c r="AA289" s="332"/>
      <c r="AB289" s="332"/>
      <c r="AC289" s="332"/>
      <c r="AD289" s="333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customHeight="1" x14ac:dyDescent="0.3">
      <c r="A290" s="385">
        <v>18</v>
      </c>
      <c r="B290" s="396" t="s">
        <v>1429</v>
      </c>
      <c r="C290" s="375">
        <v>501191</v>
      </c>
      <c r="D290" s="392" t="s">
        <v>26</v>
      </c>
      <c r="E290" s="324"/>
      <c r="F290" s="401"/>
      <c r="G290" s="366">
        <v>7426.7400000000198</v>
      </c>
      <c r="H290" s="440"/>
      <c r="I290" s="365"/>
      <c r="J290" s="365"/>
      <c r="K290" s="366">
        <v>45903.360000000001</v>
      </c>
      <c r="L290" s="365"/>
      <c r="M290" s="365"/>
      <c r="N290" s="366">
        <v>44560.55</v>
      </c>
      <c r="O290" s="365"/>
      <c r="P290" s="365"/>
      <c r="Q290" s="365"/>
      <c r="R290" s="559">
        <f t="shared" si="45"/>
        <v>8769.5500000000175</v>
      </c>
      <c r="S290" s="561">
        <f>R290-U290</f>
        <v>-1.6056175323683419E-2</v>
      </c>
      <c r="T290" s="333" t="str">
        <f t="shared" si="47"/>
        <v>MYR</v>
      </c>
      <c r="U290" s="327">
        <v>8769.5660561753411</v>
      </c>
      <c r="V290" s="333"/>
      <c r="W290" s="333">
        <f t="shared" ref="W290:W299" si="49">U290</f>
        <v>8769.5660561753411</v>
      </c>
      <c r="X290" s="332"/>
      <c r="Y290" s="332"/>
      <c r="Z290" s="332"/>
      <c r="AA290" s="332"/>
      <c r="AB290" s="332"/>
      <c r="AC290" s="332"/>
      <c r="AD290" s="333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17</v>
      </c>
      <c r="B291" s="396" t="s">
        <v>1430</v>
      </c>
      <c r="C291" s="375">
        <v>501192</v>
      </c>
      <c r="D291" s="392" t="s">
        <v>26</v>
      </c>
      <c r="E291" s="324"/>
      <c r="F291" s="401"/>
      <c r="G291" s="366">
        <v>11148.429999999978</v>
      </c>
      <c r="H291" s="440"/>
      <c r="I291" s="365"/>
      <c r="J291" s="365"/>
      <c r="K291" s="366">
        <v>68906.289999999994</v>
      </c>
      <c r="L291" s="365"/>
      <c r="M291" s="365"/>
      <c r="N291" s="366">
        <v>66890.570000000007</v>
      </c>
      <c r="O291" s="365"/>
      <c r="P291" s="365"/>
      <c r="Q291" s="365"/>
      <c r="R291" s="559">
        <f t="shared" si="45"/>
        <v>13164.149999999965</v>
      </c>
      <c r="S291" s="916">
        <f>R291-U291</f>
        <v>9.9950958538101986E-3</v>
      </c>
      <c r="T291" s="333" t="str">
        <f t="shared" si="47"/>
        <v>MYR</v>
      </c>
      <c r="U291" s="327">
        <v>13164.140004904111</v>
      </c>
      <c r="V291" s="333"/>
      <c r="W291" s="333">
        <f t="shared" si="49"/>
        <v>13164.140004904111</v>
      </c>
      <c r="X291" s="332"/>
      <c r="Y291" s="332"/>
      <c r="Z291" s="332"/>
      <c r="AA291" s="332"/>
      <c r="AB291" s="332"/>
      <c r="AC291" s="332"/>
      <c r="AD291" s="333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hidden="1" customHeight="1" x14ac:dyDescent="0.3">
      <c r="A292" s="385">
        <v>2</v>
      </c>
      <c r="B292" s="396" t="s">
        <v>169</v>
      </c>
      <c r="C292" s="375">
        <v>500633</v>
      </c>
      <c r="D292" s="375" t="s">
        <v>0</v>
      </c>
      <c r="E292" s="375"/>
      <c r="F292" s="397"/>
      <c r="G292" s="421">
        <v>-1.2357229825283866E-3</v>
      </c>
      <c r="H292" s="440"/>
      <c r="I292" s="365"/>
      <c r="J292" s="365"/>
      <c r="K292" s="366"/>
      <c r="L292" s="365"/>
      <c r="M292" s="365"/>
      <c r="N292" s="366"/>
      <c r="O292" s="365"/>
      <c r="P292" s="365"/>
      <c r="Q292" s="365"/>
      <c r="R292" s="559">
        <f t="shared" si="45"/>
        <v>-1.2357229825283866E-3</v>
      </c>
      <c r="S292" s="852">
        <f t="shared" ref="S292:S298" si="50">R292-W292</f>
        <v>-1.2357229825283866E-3</v>
      </c>
      <c r="T292" s="333" t="str">
        <f t="shared" si="47"/>
        <v>USD</v>
      </c>
      <c r="U292" s="327"/>
      <c r="V292" s="333"/>
      <c r="W292" s="333">
        <f t="shared" si="49"/>
        <v>0</v>
      </c>
      <c r="X292" s="332"/>
      <c r="Y292" s="332"/>
      <c r="Z292" s="332"/>
      <c r="AA292" s="332"/>
      <c r="AB292" s="332"/>
      <c r="AC292" s="333">
        <f>I292+J292+K292+L292-N292-O292-P292-Q292</f>
        <v>0</v>
      </c>
      <c r="AD292" s="333">
        <f t="shared" ref="AD292:AD299" si="51">G292+I292+J292+K292+L292-N292-O292-P292-Q292</f>
        <v>-1.2357229825283866E-3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5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hidden="1" customHeight="1" x14ac:dyDescent="0.3">
      <c r="A293" s="385">
        <v>3</v>
      </c>
      <c r="B293" s="396" t="s">
        <v>170</v>
      </c>
      <c r="C293" s="375">
        <v>500799</v>
      </c>
      <c r="D293" s="375" t="s">
        <v>3</v>
      </c>
      <c r="E293" s="375"/>
      <c r="F293" s="397"/>
      <c r="G293" s="421">
        <v>-3.1507059466093779E-3</v>
      </c>
      <c r="H293" s="440"/>
      <c r="I293" s="365"/>
      <c r="J293" s="366"/>
      <c r="K293" s="366"/>
      <c r="L293" s="365"/>
      <c r="M293" s="365"/>
      <c r="N293" s="366"/>
      <c r="O293" s="366"/>
      <c r="P293" s="366"/>
      <c r="Q293" s="372"/>
      <c r="R293" s="559">
        <f t="shared" si="45"/>
        <v>-3.1507059466093779E-3</v>
      </c>
      <c r="S293" s="852">
        <f t="shared" si="50"/>
        <v>-3.1507059466093779E-3</v>
      </c>
      <c r="T293" s="333" t="str">
        <f t="shared" si="47"/>
        <v>GBP</v>
      </c>
      <c r="U293" s="327"/>
      <c r="V293" s="333"/>
      <c r="W293" s="333">
        <f t="shared" si="49"/>
        <v>0</v>
      </c>
      <c r="X293" s="332"/>
      <c r="Y293" s="332"/>
      <c r="Z293" s="332"/>
      <c r="AA293" s="332"/>
      <c r="AB293" s="332"/>
      <c r="AC293" s="333">
        <f>I293+J293+K293+L293-N293-O293-P293-Q293</f>
        <v>0</v>
      </c>
      <c r="AD293" s="333">
        <f t="shared" si="51"/>
        <v>-3.1507059466093779E-3</v>
      </c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hidden="1" customHeight="1" x14ac:dyDescent="0.3">
      <c r="A294" s="385">
        <v>4</v>
      </c>
      <c r="B294" s="396" t="s">
        <v>171</v>
      </c>
      <c r="C294" s="375">
        <v>500809</v>
      </c>
      <c r="D294" s="375" t="s">
        <v>0</v>
      </c>
      <c r="E294" s="375"/>
      <c r="F294" s="397"/>
      <c r="G294" s="460">
        <v>-1.0030840394392726E-3</v>
      </c>
      <c r="H294" s="461"/>
      <c r="I294" s="372"/>
      <c r="J294" s="388"/>
      <c r="K294" s="388"/>
      <c r="L294" s="372"/>
      <c r="M294" s="372"/>
      <c r="N294" s="388"/>
      <c r="O294" s="388"/>
      <c r="P294" s="388"/>
      <c r="Q294" s="372"/>
      <c r="R294" s="559">
        <f t="shared" si="45"/>
        <v>-1.0030840394392726E-3</v>
      </c>
      <c r="S294" s="561">
        <f t="shared" si="50"/>
        <v>-1.0030840394392726E-3</v>
      </c>
      <c r="T294" s="333" t="str">
        <f t="shared" si="47"/>
        <v>USD</v>
      </c>
      <c r="U294" s="327"/>
      <c r="V294" s="333"/>
      <c r="W294" s="333">
        <f t="shared" si="49"/>
        <v>0</v>
      </c>
      <c r="X294" s="332"/>
      <c r="Y294" s="332"/>
      <c r="Z294" s="332"/>
      <c r="AA294" s="332"/>
      <c r="AB294" s="332"/>
      <c r="AC294" s="333">
        <f>I294+J294+K294+L294-N294-O294-P294-Q294</f>
        <v>0</v>
      </c>
      <c r="AD294" s="333">
        <f t="shared" si="51"/>
        <v>-1.0030840394392726E-3</v>
      </c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hidden="1" customHeight="1" x14ac:dyDescent="0.3">
      <c r="A295" s="385">
        <v>19</v>
      </c>
      <c r="B295" s="396" t="s">
        <v>172</v>
      </c>
      <c r="C295" s="375">
        <v>500810</v>
      </c>
      <c r="D295" s="375" t="s">
        <v>0</v>
      </c>
      <c r="E295" s="375"/>
      <c r="F295" s="397"/>
      <c r="G295" s="460">
        <v>-4.0000977351155598E-3</v>
      </c>
      <c r="H295" s="461"/>
      <c r="I295" s="372"/>
      <c r="J295" s="388"/>
      <c r="K295" s="388"/>
      <c r="L295" s="372"/>
      <c r="M295" s="372"/>
      <c r="N295" s="388"/>
      <c r="O295" s="388"/>
      <c r="P295" s="388"/>
      <c r="Q295" s="372"/>
      <c r="R295" s="559">
        <f t="shared" si="45"/>
        <v>-4.0000977351155598E-3</v>
      </c>
      <c r="S295" s="561">
        <f t="shared" si="50"/>
        <v>-4.0000977351155598E-3</v>
      </c>
      <c r="T295" s="333" t="str">
        <f t="shared" si="47"/>
        <v>USD</v>
      </c>
      <c r="U295" s="327"/>
      <c r="V295" s="333"/>
      <c r="W295" s="333">
        <f t="shared" si="49"/>
        <v>0</v>
      </c>
      <c r="X295" s="332"/>
      <c r="Y295" s="332"/>
      <c r="Z295" s="332"/>
      <c r="AA295" s="332"/>
      <c r="AB295" s="332"/>
      <c r="AC295" s="333">
        <f>I295+J295+K295+L295-N295-O295-P295-Q295</f>
        <v>0</v>
      </c>
      <c r="AD295" s="333">
        <f t="shared" si="51"/>
        <v>-4.0000977351155598E-3</v>
      </c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20</v>
      </c>
      <c r="B296" s="391" t="s">
        <v>1573</v>
      </c>
      <c r="C296" s="393">
        <v>501292</v>
      </c>
      <c r="D296" s="392" t="s">
        <v>26</v>
      </c>
      <c r="E296" s="375"/>
      <c r="F296" s="397"/>
      <c r="G296" s="622">
        <v>2575.3999999999796</v>
      </c>
      <c r="H296" s="461"/>
      <c r="I296" s="372"/>
      <c r="J296" s="388"/>
      <c r="K296" s="388">
        <v>79837.789999999994</v>
      </c>
      <c r="L296" s="372"/>
      <c r="M296" s="372"/>
      <c r="N296" s="388">
        <v>79837.789999999994</v>
      </c>
      <c r="O296" s="388"/>
      <c r="P296" s="388"/>
      <c r="Q296" s="372"/>
      <c r="R296" s="559">
        <f t="shared" si="45"/>
        <v>2575.3999999999796</v>
      </c>
      <c r="S296" s="561">
        <f t="shared" si="50"/>
        <v>-1.2602739746398584E-2</v>
      </c>
      <c r="T296" s="333" t="str">
        <f t="shared" si="47"/>
        <v>MYR</v>
      </c>
      <c r="U296" s="327">
        <v>2575.412602739726</v>
      </c>
      <c r="V296" s="333"/>
      <c r="W296" s="333">
        <f t="shared" si="49"/>
        <v>2575.412602739726</v>
      </c>
      <c r="X296" s="332"/>
      <c r="Y296" s="332"/>
      <c r="Z296" s="332"/>
      <c r="AA296" s="332"/>
      <c r="AB296" s="332"/>
      <c r="AC296" s="333"/>
      <c r="AD296" s="333">
        <f t="shared" si="51"/>
        <v>2575.3999999999796</v>
      </c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21</v>
      </c>
      <c r="B297" s="391" t="s">
        <v>1594</v>
      </c>
      <c r="C297" s="393">
        <v>501315</v>
      </c>
      <c r="D297" s="392" t="s">
        <v>26</v>
      </c>
      <c r="E297" s="375"/>
      <c r="F297" s="397"/>
      <c r="G297" s="622">
        <v>9320.5400000000009</v>
      </c>
      <c r="H297" s="461"/>
      <c r="I297" s="372"/>
      <c r="J297" s="388"/>
      <c r="K297" s="388">
        <v>22225.85</v>
      </c>
      <c r="L297" s="372"/>
      <c r="M297" s="372"/>
      <c r="N297" s="388">
        <v>21508.880000000001</v>
      </c>
      <c r="O297" s="388"/>
      <c r="P297" s="388"/>
      <c r="Q297" s="372"/>
      <c r="R297" s="559">
        <f t="shared" si="45"/>
        <v>10037.509999999998</v>
      </c>
      <c r="S297" s="561">
        <f t="shared" si="50"/>
        <v>3.1950684930052375E-2</v>
      </c>
      <c r="T297" s="333" t="str">
        <f t="shared" si="47"/>
        <v>MYR</v>
      </c>
      <c r="U297" s="327">
        <v>10037.478049315068</v>
      </c>
      <c r="V297" s="333"/>
      <c r="W297" s="333">
        <f t="shared" si="49"/>
        <v>10037.478049315068</v>
      </c>
      <c r="X297" s="332"/>
      <c r="Y297" s="332"/>
      <c r="Z297" s="332"/>
      <c r="AA297" s="332"/>
      <c r="AB297" s="332"/>
      <c r="AC297" s="333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22</v>
      </c>
      <c r="B298" s="391" t="s">
        <v>1593</v>
      </c>
      <c r="C298" s="393">
        <v>501316</v>
      </c>
      <c r="D298" s="392" t="s">
        <v>26</v>
      </c>
      <c r="E298" s="375"/>
      <c r="F298" s="397"/>
      <c r="G298" s="622">
        <v>17115.500000000007</v>
      </c>
      <c r="H298" s="461"/>
      <c r="I298" s="372"/>
      <c r="J298" s="388"/>
      <c r="K298" s="388">
        <v>40813.83</v>
      </c>
      <c r="L298" s="372"/>
      <c r="M298" s="372"/>
      <c r="N298" s="388">
        <v>39497.25</v>
      </c>
      <c r="O298" s="388"/>
      <c r="P298" s="388"/>
      <c r="Q298" s="372"/>
      <c r="R298" s="559">
        <f t="shared" si="45"/>
        <v>18432.080000000009</v>
      </c>
      <c r="S298" s="561">
        <f t="shared" si="50"/>
        <v>2.9501369870558847E-2</v>
      </c>
      <c r="T298" s="333" t="str">
        <f t="shared" si="47"/>
        <v>MYR</v>
      </c>
      <c r="U298" s="327">
        <v>18432.050498630138</v>
      </c>
      <c r="V298" s="333"/>
      <c r="W298" s="333">
        <f t="shared" si="49"/>
        <v>18432.050498630138</v>
      </c>
      <c r="X298" s="332"/>
      <c r="Y298" s="332"/>
      <c r="Z298" s="332"/>
      <c r="AA298" s="332"/>
      <c r="AB298" s="332"/>
      <c r="AC298" s="333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23</v>
      </c>
      <c r="B299" s="386" t="s">
        <v>1456</v>
      </c>
      <c r="C299" s="374">
        <v>501215</v>
      </c>
      <c r="D299" s="375" t="s">
        <v>26</v>
      </c>
      <c r="E299" s="375"/>
      <c r="F299" s="397"/>
      <c r="G299" s="622">
        <v>12971.650000000001</v>
      </c>
      <c r="H299" s="461"/>
      <c r="I299" s="372"/>
      <c r="J299" s="388"/>
      <c r="K299" s="388">
        <v>11166.17</v>
      </c>
      <c r="L299" s="372"/>
      <c r="M299" s="372"/>
      <c r="N299" s="388"/>
      <c r="O299" s="388"/>
      <c r="P299" s="388"/>
      <c r="Q299" s="372"/>
      <c r="R299" s="559">
        <f t="shared" si="45"/>
        <v>24137.82</v>
      </c>
      <c r="S299" s="561">
        <f>R299-U299</f>
        <v>-3.7455495890753809E-2</v>
      </c>
      <c r="T299" s="333" t="str">
        <f t="shared" si="47"/>
        <v>MYR</v>
      </c>
      <c r="U299" s="327">
        <v>24137.85745549589</v>
      </c>
      <c r="V299" s="333"/>
      <c r="W299" s="333">
        <f t="shared" si="49"/>
        <v>24137.85745549589</v>
      </c>
      <c r="X299" s="332"/>
      <c r="Y299" s="332"/>
      <c r="Z299" s="332"/>
      <c r="AA299" s="332"/>
      <c r="AB299" s="332"/>
      <c r="AC299" s="333"/>
      <c r="AD299" s="333">
        <f t="shared" si="51"/>
        <v>24137.82</v>
      </c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hidden="1" customHeight="1" x14ac:dyDescent="0.3">
      <c r="A300" s="385">
        <v>24</v>
      </c>
      <c r="B300" s="391" t="s">
        <v>1272</v>
      </c>
      <c r="C300" s="393">
        <v>501099</v>
      </c>
      <c r="D300" s="392" t="s">
        <v>4</v>
      </c>
      <c r="E300" s="375"/>
      <c r="F300" s="397"/>
      <c r="G300" s="622">
        <v>-1.3096723705530167E-10</v>
      </c>
      <c r="H300" s="461"/>
      <c r="I300" s="372"/>
      <c r="J300" s="388"/>
      <c r="K300" s="366"/>
      <c r="L300" s="372"/>
      <c r="M300" s="372"/>
      <c r="N300" s="388"/>
      <c r="O300" s="388"/>
      <c r="P300" s="388"/>
      <c r="Q300" s="372"/>
      <c r="R300" s="559">
        <f t="shared" si="45"/>
        <v>-1.3096723705530167E-10</v>
      </c>
      <c r="S300" s="561">
        <f>R300-W300</f>
        <v>-1.3096723705530167E-10</v>
      </c>
      <c r="T300" s="333" t="str">
        <f t="shared" si="47"/>
        <v>AUD</v>
      </c>
      <c r="U300" s="327"/>
      <c r="V300" s="333"/>
      <c r="W300" s="333">
        <f>U300*$Y$2</f>
        <v>0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hidden="1" customHeight="1" x14ac:dyDescent="0.3">
      <c r="A301" s="385">
        <v>23</v>
      </c>
      <c r="B301" s="391" t="s">
        <v>173</v>
      </c>
      <c r="C301" s="393">
        <v>501027</v>
      </c>
      <c r="D301" s="392" t="s">
        <v>26</v>
      </c>
      <c r="E301" s="375"/>
      <c r="F301" s="397"/>
      <c r="G301" s="622">
        <v>1.8616219676914625E-12</v>
      </c>
      <c r="H301" s="461"/>
      <c r="I301" s="372"/>
      <c r="J301" s="388"/>
      <c r="K301" s="395"/>
      <c r="L301" s="366"/>
      <c r="M301" s="366"/>
      <c r="N301" s="366"/>
      <c r="O301" s="388"/>
      <c r="P301" s="388"/>
      <c r="Q301" s="372"/>
      <c r="R301" s="559">
        <f t="shared" si="45"/>
        <v>1.8616219676914625E-12</v>
      </c>
      <c r="S301" s="561">
        <f>R301-U301</f>
        <v>1.8616219676914625E-12</v>
      </c>
      <c r="T301" s="333" t="str">
        <f t="shared" si="47"/>
        <v>MYR</v>
      </c>
      <c r="U301" s="327"/>
      <c r="V301" s="333"/>
      <c r="W301" s="333">
        <f t="shared" ref="W301:W303" si="52">U301*$Y$2</f>
        <v>0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24</v>
      </c>
      <c r="B302" s="391" t="s">
        <v>220</v>
      </c>
      <c r="C302" s="393">
        <v>501060</v>
      </c>
      <c r="D302" s="392" t="s">
        <v>26</v>
      </c>
      <c r="E302" s="375"/>
      <c r="F302" s="397"/>
      <c r="G302" s="622">
        <v>18695.640000000032</v>
      </c>
      <c r="H302" s="461"/>
      <c r="I302" s="372"/>
      <c r="J302" s="388"/>
      <c r="K302" s="388">
        <v>12871.25</v>
      </c>
      <c r="L302" s="372"/>
      <c r="M302" s="372"/>
      <c r="N302" s="388">
        <v>13045.96</v>
      </c>
      <c r="O302" s="388"/>
      <c r="P302" s="388"/>
      <c r="Q302" s="372"/>
      <c r="R302" s="559">
        <f t="shared" si="45"/>
        <v>18520.930000000033</v>
      </c>
      <c r="S302" s="561">
        <f>R302-U302</f>
        <v>-1.7056882155884523E-2</v>
      </c>
      <c r="T302" s="333" t="str">
        <f t="shared" si="47"/>
        <v>MYR</v>
      </c>
      <c r="U302" s="327">
        <v>18520.947056882189</v>
      </c>
      <c r="V302" s="333"/>
      <c r="W302" s="333">
        <f t="shared" si="52"/>
        <v>53218.089273245285</v>
      </c>
      <c r="X302" s="332"/>
      <c r="Y302" s="332"/>
      <c r="Z302" s="332"/>
      <c r="AA302" s="332"/>
      <c r="AB302" s="332"/>
      <c r="AC302" s="333"/>
      <c r="AD302" s="333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3">
      <c r="A303" s="385">
        <v>25</v>
      </c>
      <c r="B303" s="391" t="s">
        <v>221</v>
      </c>
      <c r="C303" s="393">
        <v>501061</v>
      </c>
      <c r="D303" s="392" t="s">
        <v>26</v>
      </c>
      <c r="E303" s="375"/>
      <c r="F303" s="397"/>
      <c r="G303" s="622">
        <v>17281.409999999978</v>
      </c>
      <c r="H303" s="461"/>
      <c r="I303" s="372"/>
      <c r="J303" s="388"/>
      <c r="K303" s="388">
        <v>6280.34</v>
      </c>
      <c r="L303" s="372"/>
      <c r="M303" s="372"/>
      <c r="N303" s="388">
        <v>6677.05</v>
      </c>
      <c r="O303" s="388"/>
      <c r="P303" s="388"/>
      <c r="Q303" s="372"/>
      <c r="R303" s="559">
        <f t="shared" si="45"/>
        <v>16884.699999999979</v>
      </c>
      <c r="S303" s="561">
        <f>R303-U303</f>
        <v>-3.2131937005033251E-2</v>
      </c>
      <c r="T303" s="333" t="str">
        <f t="shared" si="47"/>
        <v>MYR</v>
      </c>
      <c r="U303" s="327">
        <v>16884.732131936984</v>
      </c>
      <c r="V303" s="333"/>
      <c r="W303" s="333">
        <f t="shared" si="52"/>
        <v>48516.589307907736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3">
      <c r="A304" s="385">
        <v>26</v>
      </c>
      <c r="B304" s="391" t="s">
        <v>1365</v>
      </c>
      <c r="C304" s="393">
        <v>501146</v>
      </c>
      <c r="D304" s="392" t="s">
        <v>26</v>
      </c>
      <c r="E304" s="375"/>
      <c r="F304" s="397"/>
      <c r="G304" s="622">
        <v>609545.12000000104</v>
      </c>
      <c r="H304" s="461"/>
      <c r="I304" s="372"/>
      <c r="J304" s="388"/>
      <c r="K304" s="388">
        <v>1176036.25</v>
      </c>
      <c r="L304" s="372"/>
      <c r="M304" s="372"/>
      <c r="N304" s="388">
        <v>1142897.03</v>
      </c>
      <c r="O304" s="388"/>
      <c r="P304" s="388"/>
      <c r="Q304" s="372"/>
      <c r="R304" s="559">
        <f t="shared" si="45"/>
        <v>642684.34000000102</v>
      </c>
      <c r="S304" s="561">
        <f>R304-U304</f>
        <v>4.3287672335281968E-2</v>
      </c>
      <c r="T304" s="333" t="str">
        <f t="shared" si="47"/>
        <v>MYR</v>
      </c>
      <c r="U304" s="327">
        <v>642684.29671232868</v>
      </c>
      <c r="V304" s="333"/>
      <c r="W304" s="333">
        <f>U304</f>
        <v>642684.29671232868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27</v>
      </c>
      <c r="B305" s="391" t="s">
        <v>1627</v>
      </c>
      <c r="C305" s="393">
        <v>501336</v>
      </c>
      <c r="D305" s="392" t="s">
        <v>26</v>
      </c>
      <c r="E305" s="375"/>
      <c r="F305" s="397"/>
      <c r="G305" s="622">
        <v>4903.0700000000033</v>
      </c>
      <c r="H305" s="461"/>
      <c r="I305" s="372"/>
      <c r="J305" s="388"/>
      <c r="K305" s="388">
        <v>15170.27</v>
      </c>
      <c r="L305" s="372"/>
      <c r="M305" s="372"/>
      <c r="N305" s="388">
        <v>18141.36</v>
      </c>
      <c r="O305" s="388"/>
      <c r="P305" s="388"/>
      <c r="Q305" s="372"/>
      <c r="R305" s="559">
        <f t="shared" si="45"/>
        <v>1931.9800000000032</v>
      </c>
      <c r="S305" s="561">
        <f>R305-U305</f>
        <v>3.922706852790725E-3</v>
      </c>
      <c r="T305" s="333" t="str">
        <f t="shared" si="47"/>
        <v>MYR</v>
      </c>
      <c r="U305" s="327">
        <v>1931.9760772931504</v>
      </c>
      <c r="V305" s="333"/>
      <c r="W305" s="333">
        <f>U305</f>
        <v>1931.9760772931504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20</v>
      </c>
      <c r="B306" s="391" t="s">
        <v>1378</v>
      </c>
      <c r="C306" s="393">
        <v>501150</v>
      </c>
      <c r="D306" s="392" t="s">
        <v>26</v>
      </c>
      <c r="E306" s="375"/>
      <c r="F306" s="397"/>
      <c r="G306" s="421">
        <v>14889.93</v>
      </c>
      <c r="H306" s="440"/>
      <c r="I306" s="365"/>
      <c r="J306" s="366"/>
      <c r="K306" s="366">
        <f>6208.02-4.51</f>
        <v>6203.51</v>
      </c>
      <c r="L306" s="365"/>
      <c r="M306" s="365"/>
      <c r="N306" s="366">
        <v>11225.02</v>
      </c>
      <c r="O306" s="366"/>
      <c r="P306" s="366"/>
      <c r="Q306" s="365"/>
      <c r="R306" s="559">
        <f t="shared" si="45"/>
        <v>9868.4200000000019</v>
      </c>
      <c r="S306" s="561">
        <f t="shared" ref="S306:S346" si="53">R306-W306</f>
        <v>6.9431013707799139E-3</v>
      </c>
      <c r="T306" s="333" t="str">
        <f t="shared" si="47"/>
        <v>MYR</v>
      </c>
      <c r="U306" s="327">
        <v>9868.4130568986311</v>
      </c>
      <c r="V306" s="333"/>
      <c r="W306" s="333">
        <f>U306</f>
        <v>9868.4130568986311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hidden="1" customHeight="1" x14ac:dyDescent="0.3">
      <c r="A307" s="385">
        <v>4</v>
      </c>
      <c r="B307" s="396" t="s">
        <v>177</v>
      </c>
      <c r="C307" s="375">
        <v>500860</v>
      </c>
      <c r="D307" s="375" t="s">
        <v>26</v>
      </c>
      <c r="E307" s="375"/>
      <c r="F307" s="397"/>
      <c r="G307" s="453">
        <v>4.2749424701469252E-3</v>
      </c>
      <c r="H307" s="421"/>
      <c r="I307" s="421"/>
      <c r="J307" s="416"/>
      <c r="K307" s="416"/>
      <c r="L307" s="421"/>
      <c r="M307" s="421"/>
      <c r="N307" s="416"/>
      <c r="O307" s="416"/>
      <c r="P307" s="416"/>
      <c r="Q307" s="421"/>
      <c r="R307" s="559">
        <f t="shared" si="45"/>
        <v>4.2749424701469252E-3</v>
      </c>
      <c r="S307" s="561">
        <f t="shared" si="53"/>
        <v>4.2749424701469252E-3</v>
      </c>
      <c r="T307" s="333" t="str">
        <f t="shared" si="47"/>
        <v>MYR</v>
      </c>
      <c r="U307" s="327"/>
      <c r="V307" s="333"/>
      <c r="W307" s="333">
        <f>U307</f>
        <v>0</v>
      </c>
      <c r="X307" s="332"/>
      <c r="Y307" s="332"/>
      <c r="Z307" s="332"/>
      <c r="AA307" s="332"/>
      <c r="AB307" s="332"/>
      <c r="AC307" s="333">
        <f>I307+J307+K307+L307-N307-O307-P307-Q307</f>
        <v>0</v>
      </c>
      <c r="AD307" s="333">
        <f>G307+I307+J307+K307+L307-N307-O307-P307-Q307</f>
        <v>4.2749424701469252E-3</v>
      </c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hidden="1" customHeight="1" x14ac:dyDescent="0.3">
      <c r="A308" s="385">
        <v>6</v>
      </c>
      <c r="B308" s="396" t="s">
        <v>178</v>
      </c>
      <c r="C308" s="375">
        <v>500899</v>
      </c>
      <c r="D308" s="375" t="s">
        <v>0</v>
      </c>
      <c r="E308" s="375"/>
      <c r="F308" s="397"/>
      <c r="G308" s="421">
        <v>-7.891370914876461E-4</v>
      </c>
      <c r="H308" s="440"/>
      <c r="I308" s="365"/>
      <c r="J308" s="366"/>
      <c r="K308" s="366"/>
      <c r="L308" s="365"/>
      <c r="M308" s="365"/>
      <c r="N308" s="366"/>
      <c r="O308" s="366"/>
      <c r="P308" s="366"/>
      <c r="Q308" s="365"/>
      <c r="R308" s="559">
        <f t="shared" si="45"/>
        <v>-7.891370914876461E-4</v>
      </c>
      <c r="S308" s="561">
        <f t="shared" si="53"/>
        <v>-7.891370914876461E-4</v>
      </c>
      <c r="T308" s="333" t="str">
        <f t="shared" si="47"/>
        <v>USD</v>
      </c>
      <c r="U308" s="327"/>
      <c r="V308" s="333"/>
      <c r="W308" s="333">
        <f>U308*$W$1</f>
        <v>0</v>
      </c>
      <c r="X308" s="332"/>
      <c r="Y308" s="332"/>
      <c r="Z308" s="332"/>
      <c r="AA308" s="332"/>
      <c r="AB308" s="332"/>
      <c r="AC308" s="333">
        <f>I308+J308+K308+L308-N308-O308-P308-Q308</f>
        <v>0</v>
      </c>
      <c r="AD308" s="333">
        <f>G308+I308+J308+K308+L308-N308-O308-P308-Q308</f>
        <v>-7.891370914876461E-4</v>
      </c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5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hidden="1" customHeight="1" x14ac:dyDescent="0.3">
      <c r="A309" s="385">
        <v>28</v>
      </c>
      <c r="B309" s="396" t="s">
        <v>179</v>
      </c>
      <c r="C309" s="375">
        <v>500912</v>
      </c>
      <c r="D309" s="375" t="s">
        <v>26</v>
      </c>
      <c r="E309" s="375"/>
      <c r="F309" s="397"/>
      <c r="G309" s="434">
        <v>-2.0528438508335967E-3</v>
      </c>
      <c r="H309" s="435"/>
      <c r="I309" s="436"/>
      <c r="J309" s="395"/>
      <c r="K309" s="395"/>
      <c r="L309" s="436"/>
      <c r="M309" s="436"/>
      <c r="N309" s="395"/>
      <c r="O309" s="395"/>
      <c r="P309" s="395"/>
      <c r="Q309" s="436"/>
      <c r="R309" s="559">
        <f t="shared" si="45"/>
        <v>-2.0528438508335967E-3</v>
      </c>
      <c r="S309" s="567">
        <f t="shared" si="53"/>
        <v>-2.0528438508335967E-3</v>
      </c>
      <c r="T309" s="333" t="str">
        <f t="shared" si="47"/>
        <v>MYR</v>
      </c>
      <c r="U309" s="327"/>
      <c r="V309" s="333"/>
      <c r="W309" s="333">
        <f t="shared" ref="W309:W314" si="54">U309</f>
        <v>0</v>
      </c>
      <c r="X309" s="332"/>
      <c r="Y309" s="332"/>
      <c r="Z309" s="332"/>
      <c r="AA309" s="332"/>
      <c r="AB309" s="332"/>
      <c r="AC309" s="333">
        <f>I309+J309+K309+L309-N309-O309-P309-Q309</f>
        <v>0</v>
      </c>
      <c r="AD309" s="333">
        <f>G309+I309+J309+K309+L309-N309-O309-P309-Q309</f>
        <v>-2.0528438508335967E-3</v>
      </c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5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15</v>
      </c>
      <c r="B310" s="396" t="s">
        <v>180</v>
      </c>
      <c r="C310" s="375">
        <v>501050</v>
      </c>
      <c r="D310" s="375" t="s">
        <v>26</v>
      </c>
      <c r="E310" s="375"/>
      <c r="F310" s="397"/>
      <c r="G310" s="434">
        <v>56686.220000000088</v>
      </c>
      <c r="H310" s="435"/>
      <c r="I310" s="436"/>
      <c r="J310" s="395"/>
      <c r="K310" s="395">
        <v>584863.91</v>
      </c>
      <c r="L310" s="436"/>
      <c r="M310" s="436"/>
      <c r="N310" s="395">
        <v>566862.57999999996</v>
      </c>
      <c r="O310" s="395"/>
      <c r="P310" s="395"/>
      <c r="Q310" s="436"/>
      <c r="R310" s="559">
        <f t="shared" si="45"/>
        <v>74687.550000000163</v>
      </c>
      <c r="S310" s="561">
        <f t="shared" si="53"/>
        <v>-4.368795600021258E-2</v>
      </c>
      <c r="T310" s="333" t="str">
        <f t="shared" si="47"/>
        <v>MYR</v>
      </c>
      <c r="U310" s="327">
        <v>74687.593687956163</v>
      </c>
      <c r="V310" s="333"/>
      <c r="W310" s="333">
        <f t="shared" si="54"/>
        <v>74687.593687956163</v>
      </c>
      <c r="X310" s="332"/>
      <c r="Y310" s="332"/>
      <c r="Z310" s="332"/>
      <c r="AA310" s="332"/>
      <c r="AB310" s="332"/>
      <c r="AC310" s="333">
        <f>I310+J310+K310+L310-N310-O310-P310-Q310</f>
        <v>18001.330000000075</v>
      </c>
      <c r="AD310" s="333">
        <f>G310+I310+J310+K310+L310-N310-O310-P310-Q310</f>
        <v>74687.550000000163</v>
      </c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5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hidden="1" customHeight="1" x14ac:dyDescent="0.3">
      <c r="A311" s="385">
        <v>29</v>
      </c>
      <c r="B311" s="396" t="s">
        <v>181</v>
      </c>
      <c r="C311" s="375">
        <v>500931</v>
      </c>
      <c r="D311" s="375" t="s">
        <v>26</v>
      </c>
      <c r="E311" s="375"/>
      <c r="F311" s="397"/>
      <c r="G311" s="434">
        <v>7.3898617119994015E-4</v>
      </c>
      <c r="H311" s="435"/>
      <c r="I311" s="436"/>
      <c r="J311" s="395"/>
      <c r="K311" s="395"/>
      <c r="L311" s="436"/>
      <c r="M311" s="436"/>
      <c r="N311" s="395"/>
      <c r="O311" s="395"/>
      <c r="P311" s="395"/>
      <c r="Q311" s="436"/>
      <c r="R311" s="559">
        <f t="shared" si="45"/>
        <v>7.3898617119994015E-4</v>
      </c>
      <c r="S311" s="561">
        <f t="shared" si="53"/>
        <v>7.3898617119994015E-4</v>
      </c>
      <c r="T311" s="333" t="str">
        <f t="shared" si="47"/>
        <v>MYR</v>
      </c>
      <c r="U311" s="327"/>
      <c r="V311" s="333"/>
      <c r="W311" s="333">
        <f t="shared" si="54"/>
        <v>0</v>
      </c>
      <c r="X311" s="332"/>
      <c r="Y311" s="332"/>
      <c r="Z311" s="332"/>
      <c r="AA311" s="332"/>
      <c r="AB311" s="332"/>
      <c r="AC311" s="333">
        <f>I311+J311+K311+L311-N311-O311-P311-Q311</f>
        <v>0</v>
      </c>
      <c r="AD311" s="333">
        <f>G311+I311+J311+K311+L311-N311-O311-P311-Q311</f>
        <v>7.3898617119994015E-4</v>
      </c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3">
      <c r="A312" s="385">
        <v>30</v>
      </c>
      <c r="B312" s="391" t="s">
        <v>1425</v>
      </c>
      <c r="C312" s="375">
        <v>501176</v>
      </c>
      <c r="D312" s="375" t="s">
        <v>26</v>
      </c>
      <c r="E312" s="375"/>
      <c r="F312" s="397"/>
      <c r="G312" s="366">
        <v>688.38000000000034</v>
      </c>
      <c r="H312" s="440"/>
      <c r="I312" s="365"/>
      <c r="J312" s="366"/>
      <c r="K312" s="366">
        <v>1189.73</v>
      </c>
      <c r="L312" s="365"/>
      <c r="M312" s="365"/>
      <c r="N312" s="366">
        <v>1290.6300000000001</v>
      </c>
      <c r="O312" s="366"/>
      <c r="P312" s="366"/>
      <c r="Q312" s="365"/>
      <c r="R312" s="559">
        <f t="shared" si="45"/>
        <v>587.48000000000025</v>
      </c>
      <c r="S312" s="561">
        <f t="shared" si="53"/>
        <v>4.2921389041225666E-2</v>
      </c>
      <c r="T312" s="333" t="str">
        <f t="shared" si="47"/>
        <v>MYR</v>
      </c>
      <c r="U312" s="327">
        <v>587.43707861095902</v>
      </c>
      <c r="V312" s="333"/>
      <c r="W312" s="333">
        <f t="shared" si="54"/>
        <v>587.43707861095902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customHeight="1" x14ac:dyDescent="0.3">
      <c r="A313" s="385">
        <v>31</v>
      </c>
      <c r="B313" s="391" t="s">
        <v>1426</v>
      </c>
      <c r="C313" s="375">
        <v>501186</v>
      </c>
      <c r="D313" s="375" t="s">
        <v>26</v>
      </c>
      <c r="E313" s="375"/>
      <c r="F313" s="397"/>
      <c r="G313" s="366">
        <v>688.38000000000034</v>
      </c>
      <c r="H313" s="440"/>
      <c r="I313" s="365"/>
      <c r="J313" s="366"/>
      <c r="K313" s="366">
        <v>1189.73</v>
      </c>
      <c r="L313" s="365"/>
      <c r="M313" s="365"/>
      <c r="N313" s="366">
        <v>1290.6300000000001</v>
      </c>
      <c r="O313" s="366"/>
      <c r="P313" s="366"/>
      <c r="Q313" s="365"/>
      <c r="R313" s="559">
        <f t="shared" si="45"/>
        <v>587.48000000000025</v>
      </c>
      <c r="S313" s="561">
        <f t="shared" si="53"/>
        <v>4.2921389041225666E-2</v>
      </c>
      <c r="T313" s="333" t="str">
        <f t="shared" si="47"/>
        <v>MYR</v>
      </c>
      <c r="U313" s="327">
        <v>587.43707861095902</v>
      </c>
      <c r="V313" s="333"/>
      <c r="W313" s="333">
        <f t="shared" si="54"/>
        <v>587.43707861095902</v>
      </c>
      <c r="X313" s="332"/>
      <c r="Y313" s="332"/>
      <c r="Z313" s="332"/>
      <c r="AA313" s="332"/>
      <c r="AB313" s="332"/>
      <c r="AC313" s="333"/>
      <c r="AD313" s="333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customHeight="1" x14ac:dyDescent="0.3">
      <c r="A314" s="385">
        <v>32</v>
      </c>
      <c r="B314" s="391" t="s">
        <v>1427</v>
      </c>
      <c r="C314" s="375">
        <v>501187</v>
      </c>
      <c r="D314" s="375" t="s">
        <v>26</v>
      </c>
      <c r="E314" s="375"/>
      <c r="F314" s="397"/>
      <c r="G314" s="366">
        <v>688.38000000000034</v>
      </c>
      <c r="H314" s="440"/>
      <c r="I314" s="365"/>
      <c r="J314" s="366"/>
      <c r="K314" s="366">
        <v>1189.73</v>
      </c>
      <c r="L314" s="365"/>
      <c r="M314" s="365"/>
      <c r="N314" s="366">
        <v>1290.6300000000001</v>
      </c>
      <c r="O314" s="366"/>
      <c r="P314" s="366"/>
      <c r="Q314" s="365"/>
      <c r="R314" s="559">
        <f t="shared" si="45"/>
        <v>587.48000000000025</v>
      </c>
      <c r="S314" s="561">
        <f t="shared" si="53"/>
        <v>4.2921389041225666E-2</v>
      </c>
      <c r="T314" s="333" t="str">
        <f t="shared" si="47"/>
        <v>MYR</v>
      </c>
      <c r="U314" s="327">
        <v>587.43707861095902</v>
      </c>
      <c r="V314" s="333"/>
      <c r="W314" s="333">
        <f t="shared" si="54"/>
        <v>587.43707861095902</v>
      </c>
      <c r="X314" s="332"/>
      <c r="Y314" s="332"/>
      <c r="Z314" s="332"/>
      <c r="AA314" s="332"/>
      <c r="AB314" s="332"/>
      <c r="AC314" s="333"/>
      <c r="AD314" s="333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2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33</v>
      </c>
      <c r="B315" s="391" t="s">
        <v>1446</v>
      </c>
      <c r="C315" s="393">
        <v>501204</v>
      </c>
      <c r="D315" s="392" t="s">
        <v>26</v>
      </c>
      <c r="E315" s="375"/>
      <c r="F315" s="397"/>
      <c r="G315" s="366">
        <v>823.63000000000079</v>
      </c>
      <c r="H315" s="440"/>
      <c r="I315" s="365"/>
      <c r="J315" s="366"/>
      <c r="K315" s="366">
        <v>1452.76</v>
      </c>
      <c r="L315" s="365"/>
      <c r="M315" s="365"/>
      <c r="N315" s="366">
        <v>1544.31</v>
      </c>
      <c r="O315" s="366"/>
      <c r="P315" s="366"/>
      <c r="Q315" s="365"/>
      <c r="R315" s="559">
        <f t="shared" si="45"/>
        <v>732.08000000000084</v>
      </c>
      <c r="S315" s="561">
        <f t="shared" si="53"/>
        <v>-1.8504246563679771E-3</v>
      </c>
      <c r="T315" s="333" t="str">
        <f t="shared" si="47"/>
        <v>MYR</v>
      </c>
      <c r="U315" s="327">
        <v>732.0818504246572</v>
      </c>
      <c r="V315" s="333"/>
      <c r="W315" s="333">
        <f t="shared" ref="W315:W316" si="55">U315</f>
        <v>732.0818504246572</v>
      </c>
      <c r="X315" s="332"/>
      <c r="Y315" s="332"/>
      <c r="Z315" s="332"/>
      <c r="AA315" s="332"/>
      <c r="AB315" s="332"/>
      <c r="AC315" s="333"/>
      <c r="AD315" s="333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2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3">
      <c r="A316" s="385">
        <v>34</v>
      </c>
      <c r="B316" s="391" t="s">
        <v>1447</v>
      </c>
      <c r="C316" s="393">
        <v>501205</v>
      </c>
      <c r="D316" s="392" t="s">
        <v>26</v>
      </c>
      <c r="E316" s="375"/>
      <c r="F316" s="397"/>
      <c r="G316" s="366">
        <v>823.63000000000125</v>
      </c>
      <c r="H316" s="440"/>
      <c r="I316" s="365"/>
      <c r="J316" s="366"/>
      <c r="K316" s="366">
        <v>1452.76</v>
      </c>
      <c r="L316" s="365"/>
      <c r="M316" s="365"/>
      <c r="N316" s="366">
        <v>1544.31</v>
      </c>
      <c r="O316" s="366"/>
      <c r="P316" s="366"/>
      <c r="Q316" s="365"/>
      <c r="R316" s="559">
        <f t="shared" si="45"/>
        <v>732.08000000000129</v>
      </c>
      <c r="S316" s="561">
        <f t="shared" si="53"/>
        <v>-1.8504246559132298E-3</v>
      </c>
      <c r="T316" s="333" t="str">
        <f t="shared" si="47"/>
        <v>MYR</v>
      </c>
      <c r="U316" s="327">
        <v>732.0818504246572</v>
      </c>
      <c r="V316" s="333"/>
      <c r="W316" s="333">
        <f t="shared" si="55"/>
        <v>732.0818504246572</v>
      </c>
      <c r="X316" s="332"/>
      <c r="Y316" s="332"/>
      <c r="Z316" s="332"/>
      <c r="AA316" s="332"/>
      <c r="AB316" s="332"/>
      <c r="AC316" s="333"/>
      <c r="AD316" s="333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2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35</v>
      </c>
      <c r="B317" s="914" t="s">
        <v>1492</v>
      </c>
      <c r="C317" s="362">
        <v>501248</v>
      </c>
      <c r="D317" s="375" t="s">
        <v>4</v>
      </c>
      <c r="E317" s="375"/>
      <c r="F317" s="397"/>
      <c r="G317" s="366">
        <v>1736.9500000000007</v>
      </c>
      <c r="H317" s="440"/>
      <c r="I317" s="365"/>
      <c r="J317" s="366">
        <v>14.49</v>
      </c>
      <c r="K317" s="366">
        <v>3413.51</v>
      </c>
      <c r="L317" s="365"/>
      <c r="M317" s="365"/>
      <c r="N317" s="366">
        <v>3307.85</v>
      </c>
      <c r="O317" s="366"/>
      <c r="P317" s="366"/>
      <c r="Q317" s="365"/>
      <c r="R317" s="559">
        <f t="shared" si="45"/>
        <v>1857.1000000000008</v>
      </c>
      <c r="S317" s="561">
        <f t="shared" si="53"/>
        <v>4.4458439654135873E-3</v>
      </c>
      <c r="T317" s="333" t="s">
        <v>4</v>
      </c>
      <c r="U317" s="327">
        <v>646.3059630250001</v>
      </c>
      <c r="V317" s="333"/>
      <c r="W317" s="333">
        <f t="shared" ref="W317:W326" si="56">U317*$Y$2</f>
        <v>1857.0955541560354</v>
      </c>
      <c r="X317" s="332"/>
      <c r="Y317" s="332"/>
      <c r="Z317" s="332"/>
      <c r="AA317" s="332"/>
      <c r="AB317" s="332"/>
      <c r="AC317" s="333"/>
      <c r="AD317" s="333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2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36</v>
      </c>
      <c r="B318" s="914" t="s">
        <v>1493</v>
      </c>
      <c r="C318" s="362">
        <v>501249</v>
      </c>
      <c r="D318" s="375" t="s">
        <v>4</v>
      </c>
      <c r="E318" s="375"/>
      <c r="F318" s="397"/>
      <c r="G318" s="366">
        <v>1157.9699999999993</v>
      </c>
      <c r="H318" s="440"/>
      <c r="I318" s="365"/>
      <c r="J318" s="366">
        <v>9.69</v>
      </c>
      <c r="K318" s="366">
        <v>2275.65</v>
      </c>
      <c r="L318" s="365"/>
      <c r="M318" s="365"/>
      <c r="N318" s="366">
        <v>2205.25</v>
      </c>
      <c r="O318" s="366"/>
      <c r="P318" s="366"/>
      <c r="Q318" s="365"/>
      <c r="R318" s="559">
        <f t="shared" si="45"/>
        <v>1238.0599999999995</v>
      </c>
      <c r="S318" s="561">
        <f t="shared" si="53"/>
        <v>-3.6608429957141198E-3</v>
      </c>
      <c r="T318" s="333" t="s">
        <v>4</v>
      </c>
      <c r="U318" s="327">
        <v>430.87062742500007</v>
      </c>
      <c r="V318" s="333"/>
      <c r="W318" s="333">
        <f t="shared" si="56"/>
        <v>1238.0636608429952</v>
      </c>
      <c r="X318" s="332"/>
      <c r="Y318" s="332"/>
      <c r="Z318" s="332"/>
      <c r="AA318" s="332"/>
      <c r="AB318" s="332"/>
      <c r="AC318" s="333"/>
      <c r="AD318" s="333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2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37</v>
      </c>
      <c r="B319" s="914" t="s">
        <v>1546</v>
      </c>
      <c r="C319" s="362">
        <v>501250</v>
      </c>
      <c r="D319" s="375" t="s">
        <v>4</v>
      </c>
      <c r="E319" s="375"/>
      <c r="F319" s="397"/>
      <c r="G319" s="366">
        <v>3992.3300000000027</v>
      </c>
      <c r="H319" s="440"/>
      <c r="I319" s="365"/>
      <c r="J319" s="366">
        <v>33.340000000000003</v>
      </c>
      <c r="K319" s="366">
        <v>7849.47</v>
      </c>
      <c r="L319" s="365"/>
      <c r="M319" s="365"/>
      <c r="N319" s="366">
        <v>7602.99</v>
      </c>
      <c r="O319" s="366"/>
      <c r="P319" s="366"/>
      <c r="Q319" s="365"/>
      <c r="R319" s="559">
        <f t="shared" si="45"/>
        <v>4272.1500000000033</v>
      </c>
      <c r="S319" s="561">
        <f t="shared" si="53"/>
        <v>1.9815613231912721E-3</v>
      </c>
      <c r="T319" s="333" t="s">
        <v>4</v>
      </c>
      <c r="U319" s="327">
        <v>1486.7919601999999</v>
      </c>
      <c r="V319" s="333"/>
      <c r="W319" s="333">
        <f t="shared" si="56"/>
        <v>4272.1480184386801</v>
      </c>
      <c r="X319" s="332"/>
      <c r="Y319" s="332"/>
      <c r="Z319" s="332"/>
      <c r="AA319" s="332"/>
      <c r="AB319" s="332"/>
      <c r="AC319" s="333"/>
      <c r="AD319" s="333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38</v>
      </c>
      <c r="B320" s="914" t="s">
        <v>1547</v>
      </c>
      <c r="C320" s="362">
        <v>501271</v>
      </c>
      <c r="D320" s="375" t="s">
        <v>4</v>
      </c>
      <c r="E320" s="375"/>
      <c r="F320" s="397"/>
      <c r="G320" s="366">
        <v>3642.3600000000006</v>
      </c>
      <c r="H320" s="440"/>
      <c r="I320" s="365"/>
      <c r="J320" s="366">
        <v>30.43</v>
      </c>
      <c r="K320" s="366">
        <v>7161.37</v>
      </c>
      <c r="L320" s="365"/>
      <c r="M320" s="365"/>
      <c r="N320" s="366">
        <v>6936.51</v>
      </c>
      <c r="O320" s="366"/>
      <c r="P320" s="366"/>
      <c r="Q320" s="365"/>
      <c r="R320" s="559">
        <f t="shared" si="45"/>
        <v>3897.6499999999996</v>
      </c>
      <c r="S320" s="561">
        <f t="shared" si="53"/>
        <v>-1.5238064806908369E-3</v>
      </c>
      <c r="T320" s="333" t="s">
        <v>4</v>
      </c>
      <c r="U320" s="327">
        <v>1356.4597772</v>
      </c>
      <c r="V320" s="333"/>
      <c r="W320" s="333">
        <f t="shared" si="56"/>
        <v>3897.6515238064803</v>
      </c>
      <c r="X320" s="332"/>
      <c r="Y320" s="332"/>
      <c r="Z320" s="332"/>
      <c r="AA320" s="332"/>
      <c r="AB320" s="332"/>
      <c r="AC320" s="333"/>
      <c r="AD320" s="333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2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39</v>
      </c>
      <c r="B321" s="914" t="s">
        <v>1548</v>
      </c>
      <c r="C321" s="362">
        <v>501272</v>
      </c>
      <c r="D321" s="375" t="s">
        <v>4</v>
      </c>
      <c r="E321" s="375"/>
      <c r="F321" s="397"/>
      <c r="G321" s="366">
        <v>3992.3300000000027</v>
      </c>
      <c r="H321" s="440"/>
      <c r="I321" s="365"/>
      <c r="J321" s="366">
        <v>33.340000000000003</v>
      </c>
      <c r="K321" s="366">
        <v>7849.47</v>
      </c>
      <c r="L321" s="365"/>
      <c r="M321" s="365"/>
      <c r="N321" s="366">
        <v>7602.99</v>
      </c>
      <c r="O321" s="366"/>
      <c r="P321" s="366"/>
      <c r="Q321" s="365"/>
      <c r="R321" s="559">
        <f t="shared" si="45"/>
        <v>4272.1500000000033</v>
      </c>
      <c r="S321" s="561">
        <f t="shared" si="53"/>
        <v>1.9815613231912721E-3</v>
      </c>
      <c r="T321" s="333" t="s">
        <v>4</v>
      </c>
      <c r="U321" s="327">
        <v>1486.7919601999999</v>
      </c>
      <c r="V321" s="333"/>
      <c r="W321" s="333">
        <f t="shared" si="56"/>
        <v>4272.1480184386801</v>
      </c>
      <c r="X321" s="332"/>
      <c r="Y321" s="332"/>
      <c r="Z321" s="332"/>
      <c r="AA321" s="332"/>
      <c r="AB321" s="332"/>
      <c r="AC321" s="333"/>
      <c r="AD321" s="333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2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40</v>
      </c>
      <c r="B322" s="914" t="s">
        <v>1549</v>
      </c>
      <c r="C322" s="362">
        <v>501273</v>
      </c>
      <c r="D322" s="375" t="s">
        <v>4</v>
      </c>
      <c r="E322" s="375"/>
      <c r="F322" s="397"/>
      <c r="G322" s="366">
        <v>3992.3300000000027</v>
      </c>
      <c r="H322" s="440"/>
      <c r="I322" s="365"/>
      <c r="J322" s="366">
        <v>33.340000000000003</v>
      </c>
      <c r="K322" s="366">
        <v>7849.47</v>
      </c>
      <c r="L322" s="365"/>
      <c r="M322" s="365"/>
      <c r="N322" s="366">
        <v>7602.99</v>
      </c>
      <c r="O322" s="366"/>
      <c r="P322" s="366"/>
      <c r="Q322" s="365"/>
      <c r="R322" s="559">
        <f t="shared" si="45"/>
        <v>4272.1500000000033</v>
      </c>
      <c r="S322" s="561">
        <f t="shared" si="53"/>
        <v>1.9815613231912721E-3</v>
      </c>
      <c r="T322" s="333" t="s">
        <v>4</v>
      </c>
      <c r="U322" s="327">
        <v>1486.7919601999999</v>
      </c>
      <c r="V322" s="333"/>
      <c r="W322" s="333">
        <f t="shared" si="56"/>
        <v>4272.1480184386801</v>
      </c>
      <c r="X322" s="332"/>
      <c r="Y322" s="332"/>
      <c r="Z322" s="332"/>
      <c r="AA322" s="332"/>
      <c r="AB322" s="332"/>
      <c r="AC322" s="333"/>
      <c r="AD322" s="333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2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3">
      <c r="A323" s="385">
        <v>41</v>
      </c>
      <c r="B323" s="914" t="s">
        <v>1550</v>
      </c>
      <c r="C323" s="362">
        <v>501274</v>
      </c>
      <c r="D323" s="375" t="s">
        <v>4</v>
      </c>
      <c r="E323" s="375"/>
      <c r="F323" s="397"/>
      <c r="G323" s="366">
        <v>3097.9400000000005</v>
      </c>
      <c r="H323" s="440"/>
      <c r="I323" s="365"/>
      <c r="J323" s="366">
        <v>25.87</v>
      </c>
      <c r="K323" s="366">
        <v>6090.98</v>
      </c>
      <c r="L323" s="365"/>
      <c r="M323" s="365"/>
      <c r="N323" s="366">
        <v>5899.72</v>
      </c>
      <c r="O323" s="366"/>
      <c r="P323" s="366"/>
      <c r="Q323" s="365"/>
      <c r="R323" s="559">
        <f t="shared" si="45"/>
        <v>3315.0700000000006</v>
      </c>
      <c r="S323" s="561">
        <f t="shared" si="53"/>
        <v>4.4400292108548456E-4</v>
      </c>
      <c r="T323" s="333" t="s">
        <v>4</v>
      </c>
      <c r="U323" s="327">
        <v>1153.7097361999997</v>
      </c>
      <c r="V323" s="333"/>
      <c r="W323" s="333">
        <f t="shared" si="56"/>
        <v>3315.0695559970795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customHeight="1" x14ac:dyDescent="0.3">
      <c r="A324" s="385">
        <v>42</v>
      </c>
      <c r="B324" s="914" t="s">
        <v>1490</v>
      </c>
      <c r="C324" s="362">
        <v>501251</v>
      </c>
      <c r="D324" s="375" t="s">
        <v>4</v>
      </c>
      <c r="E324" s="375"/>
      <c r="F324" s="397"/>
      <c r="G324" s="366">
        <v>3135.7099999999955</v>
      </c>
      <c r="H324" s="440"/>
      <c r="I324" s="365"/>
      <c r="J324" s="366">
        <v>26.2</v>
      </c>
      <c r="K324" s="366">
        <v>6162.38</v>
      </c>
      <c r="L324" s="365"/>
      <c r="M324" s="365"/>
      <c r="N324" s="366">
        <v>5971.66</v>
      </c>
      <c r="O324" s="366"/>
      <c r="P324" s="366"/>
      <c r="Q324" s="365"/>
      <c r="R324" s="559">
        <f t="shared" si="45"/>
        <v>3352.6299999999956</v>
      </c>
      <c r="S324" s="561">
        <f t="shared" si="53"/>
        <v>6.0855723404529272E-4</v>
      </c>
      <c r="T324" s="333" t="s">
        <v>4</v>
      </c>
      <c r="U324" s="327">
        <v>1166.7813014000005</v>
      </c>
      <c r="V324" s="333"/>
      <c r="W324" s="333">
        <f t="shared" si="56"/>
        <v>3352.6293914427615</v>
      </c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customHeight="1" x14ac:dyDescent="0.3">
      <c r="A325" s="385">
        <v>43</v>
      </c>
      <c r="B325" s="914" t="s">
        <v>1491</v>
      </c>
      <c r="C325" s="362">
        <v>501252</v>
      </c>
      <c r="D325" s="375" t="s">
        <v>4</v>
      </c>
      <c r="E325" s="375"/>
      <c r="F325" s="397"/>
      <c r="G325" s="366">
        <v>4338.9799999999977</v>
      </c>
      <c r="H325" s="440"/>
      <c r="I325" s="365"/>
      <c r="J325" s="366">
        <v>36.25</v>
      </c>
      <c r="K325" s="366">
        <v>8527.2199999999993</v>
      </c>
      <c r="L325" s="365"/>
      <c r="M325" s="365"/>
      <c r="N325" s="366">
        <v>8263.17</v>
      </c>
      <c r="O325" s="366"/>
      <c r="P325" s="366"/>
      <c r="Q325" s="365"/>
      <c r="R325" s="559">
        <f t="shared" si="45"/>
        <v>4639.279999999997</v>
      </c>
      <c r="S325" s="561">
        <f t="shared" si="53"/>
        <v>-2.4291058352901018E-3</v>
      </c>
      <c r="T325" s="333" t="s">
        <v>4</v>
      </c>
      <c r="U325" s="327">
        <v>1614.5619924500006</v>
      </c>
      <c r="V325" s="333"/>
      <c r="W325" s="333">
        <f t="shared" si="56"/>
        <v>4639.2824291058323</v>
      </c>
      <c r="X325" s="332"/>
      <c r="Y325" s="332"/>
      <c r="Z325" s="332"/>
      <c r="AA325" s="332"/>
      <c r="AB325" s="332"/>
      <c r="AC325" s="333"/>
      <c r="AD325" s="333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customHeight="1" x14ac:dyDescent="0.3">
      <c r="A326" s="385">
        <v>44</v>
      </c>
      <c r="B326" s="914" t="s">
        <v>1494</v>
      </c>
      <c r="C326" s="362">
        <v>501253</v>
      </c>
      <c r="D326" s="375" t="s">
        <v>4</v>
      </c>
      <c r="E326" s="375"/>
      <c r="F326" s="397"/>
      <c r="G326" s="366">
        <v>4069.7999999999984</v>
      </c>
      <c r="H326" s="440"/>
      <c r="I326" s="365"/>
      <c r="J326" s="366">
        <v>33.979999999999997</v>
      </c>
      <c r="K326" s="366">
        <v>7998.25</v>
      </c>
      <c r="L326" s="365"/>
      <c r="M326" s="365"/>
      <c r="N326" s="366">
        <v>7750.53</v>
      </c>
      <c r="O326" s="366"/>
      <c r="P326" s="366"/>
      <c r="Q326" s="365"/>
      <c r="R326" s="559">
        <f t="shared" si="45"/>
        <v>4351.4999999999991</v>
      </c>
      <c r="S326" s="561">
        <f t="shared" si="53"/>
        <v>-9.1905571662209695E-4</v>
      </c>
      <c r="T326" s="333" t="s">
        <v>4</v>
      </c>
      <c r="U326" s="327">
        <v>1514.4083382250001</v>
      </c>
      <c r="V326" s="333"/>
      <c r="W326" s="333">
        <f t="shared" si="56"/>
        <v>4351.5009190557157</v>
      </c>
      <c r="X326" s="332"/>
      <c r="Y326" s="332"/>
      <c r="Z326" s="332"/>
      <c r="AA326" s="332"/>
      <c r="AB326" s="332"/>
      <c r="AC326" s="333"/>
      <c r="AD326" s="333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385">
        <v>45</v>
      </c>
      <c r="B327" s="940" t="s">
        <v>1595</v>
      </c>
      <c r="C327" s="427">
        <v>501319</v>
      </c>
      <c r="D327" s="392" t="s">
        <v>0</v>
      </c>
      <c r="E327" s="375"/>
      <c r="F327" s="397"/>
      <c r="G327" s="366">
        <v>26251.999999999985</v>
      </c>
      <c r="H327" s="440"/>
      <c r="I327" s="365"/>
      <c r="J327" s="366">
        <v>162.05000000000001</v>
      </c>
      <c r="K327" s="366">
        <v>94451.19</v>
      </c>
      <c r="L327" s="365"/>
      <c r="M327" s="365"/>
      <c r="N327" s="366">
        <v>87721.27</v>
      </c>
      <c r="O327" s="366"/>
      <c r="P327" s="366"/>
      <c r="Q327" s="365"/>
      <c r="R327" s="559">
        <f t="shared" si="45"/>
        <v>33143.969999999987</v>
      </c>
      <c r="S327" s="561">
        <f t="shared" si="53"/>
        <v>5.1541889843065292E-4</v>
      </c>
      <c r="T327" s="333" t="str">
        <f>D327</f>
        <v>USD</v>
      </c>
      <c r="U327" s="327">
        <v>8121.5313610833346</v>
      </c>
      <c r="V327" s="333"/>
      <c r="W327" s="333">
        <f t="shared" ref="W327:W330" si="57">U327*$W$1</f>
        <v>33143.969484581088</v>
      </c>
      <c r="X327" s="332"/>
      <c r="Y327" s="332"/>
      <c r="Z327" s="332"/>
      <c r="AA327" s="332"/>
      <c r="AB327" s="332"/>
      <c r="AC327" s="333"/>
      <c r="AD327" s="333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customHeight="1" x14ac:dyDescent="0.3">
      <c r="A328" s="385">
        <v>46</v>
      </c>
      <c r="B328" s="391" t="s">
        <v>1445</v>
      </c>
      <c r="C328" s="393">
        <v>501174</v>
      </c>
      <c r="D328" s="392" t="s">
        <v>26</v>
      </c>
      <c r="E328" s="375"/>
      <c r="F328" s="397"/>
      <c r="G328" s="366">
        <v>8560.61</v>
      </c>
      <c r="H328" s="440"/>
      <c r="I328" s="365"/>
      <c r="J328" s="366"/>
      <c r="K328" s="366">
        <v>16406.07</v>
      </c>
      <c r="L328" s="365"/>
      <c r="M328" s="365"/>
      <c r="N328" s="366">
        <v>16051.17</v>
      </c>
      <c r="O328" s="366"/>
      <c r="P328" s="366"/>
      <c r="Q328" s="365"/>
      <c r="R328" s="559">
        <f t="shared" si="45"/>
        <v>8915.51</v>
      </c>
      <c r="S328" s="561">
        <f t="shared" si="53"/>
        <v>-1.2304663014219841E-2</v>
      </c>
      <c r="T328" s="333" t="str">
        <f t="shared" ref="T328:T342" si="58">D328</f>
        <v>MYR</v>
      </c>
      <c r="U328" s="327">
        <v>8915.5223046630144</v>
      </c>
      <c r="V328" s="333"/>
      <c r="W328" s="333">
        <f t="shared" ref="W328" si="59">U328</f>
        <v>8915.5223046630144</v>
      </c>
      <c r="X328" s="332"/>
      <c r="Y328" s="332"/>
      <c r="Z328" s="332"/>
      <c r="AA328" s="332"/>
      <c r="AB328" s="332"/>
      <c r="AC328" s="333"/>
      <c r="AD328" s="333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customHeight="1" x14ac:dyDescent="0.3">
      <c r="A329" s="385">
        <v>47</v>
      </c>
      <c r="B329" s="391" t="s">
        <v>1631</v>
      </c>
      <c r="C329" s="393">
        <v>501300</v>
      </c>
      <c r="D329" s="392" t="s">
        <v>0</v>
      </c>
      <c r="E329" s="375"/>
      <c r="F329" s="397"/>
      <c r="G329" s="366">
        <v>136994.49000000008</v>
      </c>
      <c r="H329" s="440"/>
      <c r="I329" s="365"/>
      <c r="J329" s="366"/>
      <c r="K329" s="366">
        <v>250542.1</v>
      </c>
      <c r="L329" s="365"/>
      <c r="M329" s="365"/>
      <c r="N329" s="366">
        <v>241636.4</v>
      </c>
      <c r="O329" s="366"/>
      <c r="P329" s="366">
        <v>208.49</v>
      </c>
      <c r="Q329" s="365"/>
      <c r="R329" s="559">
        <f t="shared" si="45"/>
        <v>145691.7000000001</v>
      </c>
      <c r="S329" s="561">
        <f t="shared" si="53"/>
        <v>0</v>
      </c>
      <c r="T329" s="333" t="s">
        <v>0</v>
      </c>
      <c r="U329" s="327">
        <v>35700</v>
      </c>
      <c r="V329" s="333"/>
      <c r="W329" s="333">
        <f t="shared" si="57"/>
        <v>145691.70000000001</v>
      </c>
      <c r="X329" s="332"/>
      <c r="Y329" s="332"/>
      <c r="Z329" s="332"/>
      <c r="AA329" s="332"/>
      <c r="AB329" s="332"/>
      <c r="AC329" s="333"/>
      <c r="AD329" s="333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customHeight="1" x14ac:dyDescent="0.3">
      <c r="A330" s="385">
        <v>48</v>
      </c>
      <c r="B330" s="391" t="s">
        <v>1632</v>
      </c>
      <c r="C330" s="393">
        <v>501301</v>
      </c>
      <c r="D330" s="392" t="s">
        <v>0</v>
      </c>
      <c r="E330" s="375"/>
      <c r="F330" s="397"/>
      <c r="G330" s="366">
        <v>98309.850000000035</v>
      </c>
      <c r="H330" s="440"/>
      <c r="I330" s="365"/>
      <c r="J330" s="366">
        <v>742.15</v>
      </c>
      <c r="K330" s="366">
        <v>329076.65999999997</v>
      </c>
      <c r="L330" s="365"/>
      <c r="M330" s="365"/>
      <c r="N330" s="366">
        <v>298899.90000000002</v>
      </c>
      <c r="O330" s="366"/>
      <c r="P330" s="366"/>
      <c r="Q330" s="365"/>
      <c r="R330" s="559">
        <f t="shared" si="45"/>
        <v>129228.76000000001</v>
      </c>
      <c r="S330" s="561">
        <f t="shared" si="53"/>
        <v>-1.9264043075963855E-3</v>
      </c>
      <c r="T330" s="333" t="s">
        <v>0</v>
      </c>
      <c r="U330" s="327">
        <v>31665.954894977775</v>
      </c>
      <c r="V330" s="333"/>
      <c r="W330" s="333">
        <f t="shared" si="57"/>
        <v>129228.76192640432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customHeight="1" x14ac:dyDescent="0.3">
      <c r="A331" s="385">
        <v>49</v>
      </c>
      <c r="B331" s="391" t="s">
        <v>1434</v>
      </c>
      <c r="C331" s="375">
        <v>501188</v>
      </c>
      <c r="D331" s="375" t="s">
        <v>26</v>
      </c>
      <c r="E331" s="375"/>
      <c r="F331" s="397"/>
      <c r="G331" s="366">
        <v>1295.8399999999947</v>
      </c>
      <c r="H331" s="440"/>
      <c r="I331" s="365"/>
      <c r="J331" s="366"/>
      <c r="K331" s="366">
        <v>9991.0499999999993</v>
      </c>
      <c r="L331" s="365"/>
      <c r="M331" s="365"/>
      <c r="N331" s="366">
        <v>9718.83</v>
      </c>
      <c r="O331" s="366"/>
      <c r="P331" s="366"/>
      <c r="Q331" s="365"/>
      <c r="R331" s="559">
        <f t="shared" si="45"/>
        <v>1568.059999999994</v>
      </c>
      <c r="S331" s="561">
        <f t="shared" si="53"/>
        <v>-8.9900274033425376E-3</v>
      </c>
      <c r="T331" s="333" t="str">
        <f t="shared" si="58"/>
        <v>MYR</v>
      </c>
      <c r="U331" s="327">
        <v>1568.0689900273974</v>
      </c>
      <c r="V331" s="333"/>
      <c r="W331" s="333">
        <f t="shared" ref="W331:W337" si="60">U331</f>
        <v>1568.0689900273974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3">
      <c r="A332" s="385">
        <v>50</v>
      </c>
      <c r="B332" s="391" t="s">
        <v>1596</v>
      </c>
      <c r="C332" s="375">
        <v>501254</v>
      </c>
      <c r="D332" s="375" t="s">
        <v>0</v>
      </c>
      <c r="E332" s="375"/>
      <c r="F332" s="397"/>
      <c r="G332" s="366">
        <v>283572.92000000004</v>
      </c>
      <c r="H332" s="440"/>
      <c r="I332" s="365"/>
      <c r="J332" s="366">
        <v>3038.11</v>
      </c>
      <c r="K332" s="366">
        <v>355269.7</v>
      </c>
      <c r="L332" s="365"/>
      <c r="M332" s="365"/>
      <c r="N332" s="366">
        <v>305470.44</v>
      </c>
      <c r="O332" s="366"/>
      <c r="P332" s="366"/>
      <c r="Q332" s="365"/>
      <c r="R332" s="559">
        <f t="shared" si="45"/>
        <v>336410.29</v>
      </c>
      <c r="S332" s="561">
        <f t="shared" si="53"/>
        <v>-2.7445044834166765E-3</v>
      </c>
      <c r="T332" s="333" t="str">
        <f>D332</f>
        <v>USD</v>
      </c>
      <c r="U332" s="327">
        <v>82433.29888373056</v>
      </c>
      <c r="V332" s="333"/>
      <c r="W332" s="333">
        <f t="shared" ref="W332" si="61">U332*$W$1</f>
        <v>336410.29274450446</v>
      </c>
      <c r="X332" s="332"/>
      <c r="Y332" s="332"/>
      <c r="Z332" s="332"/>
      <c r="AA332" s="332"/>
      <c r="AB332" s="332"/>
      <c r="AC332" s="333"/>
      <c r="AD332" s="333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3">
      <c r="A333" s="385">
        <v>42</v>
      </c>
      <c r="B333" s="396" t="s">
        <v>1416</v>
      </c>
      <c r="C333" s="375">
        <v>501170</v>
      </c>
      <c r="D333" s="375" t="s">
        <v>26</v>
      </c>
      <c r="E333" s="375"/>
      <c r="F333" s="397"/>
      <c r="G333" s="421">
        <v>951.67999999999938</v>
      </c>
      <c r="H333" s="440"/>
      <c r="I333" s="365"/>
      <c r="J333" s="366"/>
      <c r="K333" s="366">
        <v>1450.38</v>
      </c>
      <c r="L333" s="365"/>
      <c r="M333" s="365"/>
      <c r="N333" s="366">
        <v>1426.97</v>
      </c>
      <c r="O333" s="366"/>
      <c r="P333" s="366"/>
      <c r="Q333" s="365"/>
      <c r="R333" s="559">
        <f t="shared" si="45"/>
        <v>975.08999999999946</v>
      </c>
      <c r="S333" s="561">
        <f t="shared" si="53"/>
        <v>1.3857534246426439E-2</v>
      </c>
      <c r="T333" s="333" t="str">
        <f t="shared" si="58"/>
        <v>MYR</v>
      </c>
      <c r="U333" s="327">
        <v>975.07614246575304</v>
      </c>
      <c r="V333" s="333"/>
      <c r="W333" s="333">
        <f t="shared" si="60"/>
        <v>975.07614246575304</v>
      </c>
      <c r="X333" s="332"/>
      <c r="Y333" s="332"/>
      <c r="Z333" s="332"/>
      <c r="AA333" s="332"/>
      <c r="AB333" s="332"/>
      <c r="AC333" s="333"/>
      <c r="AD333" s="333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hidden="1" customHeight="1" x14ac:dyDescent="0.3">
      <c r="A334" s="385">
        <v>10</v>
      </c>
      <c r="B334" s="396" t="s">
        <v>182</v>
      </c>
      <c r="C334" s="375">
        <v>500941</v>
      </c>
      <c r="D334" s="375" t="s">
        <v>26</v>
      </c>
      <c r="E334" s="375"/>
      <c r="F334" s="397"/>
      <c r="G334" s="460">
        <v>3.0452066857833415E-4</v>
      </c>
      <c r="H334" s="461"/>
      <c r="I334" s="372"/>
      <c r="J334" s="388"/>
      <c r="K334" s="388"/>
      <c r="L334" s="372"/>
      <c r="M334" s="372"/>
      <c r="N334" s="388"/>
      <c r="O334" s="388"/>
      <c r="P334" s="388"/>
      <c r="Q334" s="372"/>
      <c r="R334" s="559">
        <f t="shared" si="45"/>
        <v>3.0452066857833415E-4</v>
      </c>
      <c r="S334" s="561">
        <f t="shared" si="53"/>
        <v>3.0452066857833415E-4</v>
      </c>
      <c r="T334" s="333" t="str">
        <f t="shared" si="58"/>
        <v>MYR</v>
      </c>
      <c r="U334" s="327"/>
      <c r="V334" s="333"/>
      <c r="W334" s="333">
        <f t="shared" si="60"/>
        <v>0</v>
      </c>
      <c r="X334" s="332"/>
      <c r="Y334" s="332"/>
      <c r="Z334" s="332"/>
      <c r="AA334" s="332"/>
      <c r="AB334" s="332"/>
      <c r="AC334" s="333">
        <f t="shared" ref="AC334:AC345" si="62">I334+J334+K334+L334-N334-O334-P334-Q334</f>
        <v>0</v>
      </c>
      <c r="AD334" s="333">
        <f t="shared" ref="AD334:AD345" si="63">G334+I334+J334+K334+L334-N334-O334-P334-Q334</f>
        <v>3.0452066857833415E-4</v>
      </c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hidden="1" customHeight="1" x14ac:dyDescent="0.3">
      <c r="A335" s="385">
        <v>51</v>
      </c>
      <c r="B335" s="396" t="s">
        <v>183</v>
      </c>
      <c r="C335" s="375">
        <v>500942</v>
      </c>
      <c r="D335" s="375" t="s">
        <v>26</v>
      </c>
      <c r="E335" s="375"/>
      <c r="F335" s="397"/>
      <c r="G335" s="460">
        <v>-4.1632493503129808E-3</v>
      </c>
      <c r="H335" s="461"/>
      <c r="I335" s="372"/>
      <c r="J335" s="388"/>
      <c r="K335" s="388"/>
      <c r="L335" s="372"/>
      <c r="M335" s="372"/>
      <c r="N335" s="388"/>
      <c r="O335" s="388"/>
      <c r="P335" s="388"/>
      <c r="Q335" s="372"/>
      <c r="R335" s="559">
        <f t="shared" si="45"/>
        <v>-4.1632493503129808E-3</v>
      </c>
      <c r="S335" s="561">
        <f t="shared" si="53"/>
        <v>-4.1632493503129808E-3</v>
      </c>
      <c r="T335" s="333" t="str">
        <f t="shared" si="58"/>
        <v>MYR</v>
      </c>
      <c r="U335" s="327"/>
      <c r="V335" s="333"/>
      <c r="W335" s="333">
        <f t="shared" si="60"/>
        <v>0</v>
      </c>
      <c r="X335" s="332"/>
      <c r="Y335" s="332"/>
      <c r="Z335" s="332"/>
      <c r="AA335" s="332"/>
      <c r="AB335" s="332"/>
      <c r="AC335" s="333">
        <f t="shared" si="62"/>
        <v>0</v>
      </c>
      <c r="AD335" s="333">
        <f t="shared" si="63"/>
        <v>-4.1632493503129808E-3</v>
      </c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5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customHeight="1" x14ac:dyDescent="0.3">
      <c r="A336" s="385">
        <v>52</v>
      </c>
      <c r="B336" s="396" t="s">
        <v>184</v>
      </c>
      <c r="C336" s="375">
        <v>500943</v>
      </c>
      <c r="D336" s="375" t="s">
        <v>26</v>
      </c>
      <c r="E336" s="375"/>
      <c r="F336" s="397"/>
      <c r="G336" s="460">
        <v>587873.40193210647</v>
      </c>
      <c r="H336" s="461"/>
      <c r="I336" s="372"/>
      <c r="J336" s="388"/>
      <c r="K336" s="388">
        <v>68091.19</v>
      </c>
      <c r="L336" s="372"/>
      <c r="M336" s="372"/>
      <c r="N336" s="388">
        <v>87297.5</v>
      </c>
      <c r="O336" s="388"/>
      <c r="P336" s="388"/>
      <c r="Q336" s="372"/>
      <c r="R336" s="559">
        <f t="shared" si="45"/>
        <v>568667.09193210653</v>
      </c>
      <c r="S336" s="567">
        <f t="shared" si="53"/>
        <v>1.6324763302691281E-2</v>
      </c>
      <c r="T336" s="333" t="str">
        <f t="shared" si="58"/>
        <v>MYR</v>
      </c>
      <c r="U336" s="327">
        <v>568667.07560734323</v>
      </c>
      <c r="V336" s="333"/>
      <c r="W336" s="333">
        <f t="shared" si="60"/>
        <v>568667.07560734323</v>
      </c>
      <c r="X336" s="332"/>
      <c r="Y336" s="332"/>
      <c r="Z336" s="332"/>
      <c r="AA336" s="332"/>
      <c r="AB336" s="332"/>
      <c r="AC336" s="333">
        <f t="shared" si="62"/>
        <v>-19206.309999999998</v>
      </c>
      <c r="AD336" s="333">
        <f t="shared" si="63"/>
        <v>568667.09193210653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5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385">
        <v>53</v>
      </c>
      <c r="B337" s="396" t="s">
        <v>1293</v>
      </c>
      <c r="C337" s="375">
        <v>501118</v>
      </c>
      <c r="D337" s="375" t="s">
        <v>26</v>
      </c>
      <c r="E337" s="375"/>
      <c r="F337" s="397"/>
      <c r="G337" s="460">
        <v>4994.3500000000004</v>
      </c>
      <c r="H337" s="461"/>
      <c r="I337" s="372"/>
      <c r="J337" s="388"/>
      <c r="K337" s="388">
        <v>9508.01</v>
      </c>
      <c r="L337" s="372"/>
      <c r="M337" s="372"/>
      <c r="N337" s="388">
        <v>9364.43</v>
      </c>
      <c r="O337" s="388"/>
      <c r="P337" s="388"/>
      <c r="Q337" s="372"/>
      <c r="R337" s="559">
        <f t="shared" si="45"/>
        <v>5137.93</v>
      </c>
      <c r="S337" s="567">
        <f t="shared" si="53"/>
        <v>-6.8690410953422543E-3</v>
      </c>
      <c r="T337" s="333" t="str">
        <f t="shared" si="58"/>
        <v>MYR</v>
      </c>
      <c r="U337" s="327">
        <v>5137.9368690410956</v>
      </c>
      <c r="V337" s="333"/>
      <c r="W337" s="333">
        <f t="shared" si="60"/>
        <v>5137.9368690410956</v>
      </c>
      <c r="X337" s="332"/>
      <c r="Y337" s="332"/>
      <c r="Z337" s="332"/>
      <c r="AA337" s="332"/>
      <c r="AB337" s="332"/>
      <c r="AC337" s="333">
        <f t="shared" si="62"/>
        <v>143.57999999999993</v>
      </c>
      <c r="AD337" s="333">
        <f t="shared" si="63"/>
        <v>5137.93</v>
      </c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5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385">
        <v>54</v>
      </c>
      <c r="B338" s="396" t="s">
        <v>1609</v>
      </c>
      <c r="C338" s="375">
        <v>501313</v>
      </c>
      <c r="D338" s="375" t="s">
        <v>0</v>
      </c>
      <c r="E338" s="375"/>
      <c r="F338" s="397"/>
      <c r="G338" s="460">
        <v>16923.100000000006</v>
      </c>
      <c r="H338" s="461"/>
      <c r="I338" s="372"/>
      <c r="J338" s="388">
        <v>161.66999999999999</v>
      </c>
      <c r="K338" s="388">
        <v>47779.57</v>
      </c>
      <c r="L338" s="372"/>
      <c r="M338" s="372"/>
      <c r="N338" s="388">
        <v>46340.68</v>
      </c>
      <c r="O338" s="388"/>
      <c r="P338" s="388"/>
      <c r="Q338" s="372"/>
      <c r="R338" s="559">
        <f t="shared" si="45"/>
        <v>18523.660000000003</v>
      </c>
      <c r="S338" s="561">
        <f t="shared" si="53"/>
        <v>1.0000000002037268E-3</v>
      </c>
      <c r="T338" s="333" t="str">
        <f t="shared" si="58"/>
        <v>USD</v>
      </c>
      <c r="U338" s="327">
        <v>4539</v>
      </c>
      <c r="V338" s="333"/>
      <c r="W338" s="333">
        <f t="shared" ref="W338" si="64">U338*$W$1</f>
        <v>18523.659000000003</v>
      </c>
      <c r="X338" s="332"/>
      <c r="Y338" s="332"/>
      <c r="Z338" s="332"/>
      <c r="AA338" s="332"/>
      <c r="AB338" s="332"/>
      <c r="AC338" s="333">
        <f t="shared" si="62"/>
        <v>1600.5599999999977</v>
      </c>
      <c r="AD338" s="333">
        <f t="shared" si="63"/>
        <v>18523.660000000003</v>
      </c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5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3">
      <c r="A339" s="385">
        <v>55</v>
      </c>
      <c r="B339" s="396" t="s">
        <v>1448</v>
      </c>
      <c r="C339" s="375">
        <v>501203</v>
      </c>
      <c r="D339" s="375" t="s">
        <v>26</v>
      </c>
      <c r="E339" s="375"/>
      <c r="F339" s="397"/>
      <c r="G339" s="460">
        <v>9220.5099999999911</v>
      </c>
      <c r="H339" s="461"/>
      <c r="I339" s="372"/>
      <c r="J339" s="388"/>
      <c r="K339" s="388">
        <v>9698.1200000000008</v>
      </c>
      <c r="L339" s="372"/>
      <c r="M339" s="372"/>
      <c r="N339" s="388">
        <v>9536.75</v>
      </c>
      <c r="O339" s="388"/>
      <c r="P339" s="388"/>
      <c r="Q339" s="372"/>
      <c r="R339" s="559">
        <f t="shared" si="45"/>
        <v>9381.8799999999901</v>
      </c>
      <c r="S339" s="567">
        <f t="shared" si="53"/>
        <v>-8.635178090116824E-3</v>
      </c>
      <c r="T339" s="333" t="str">
        <f t="shared" si="58"/>
        <v>MYR</v>
      </c>
      <c r="U339" s="327">
        <v>9381.8886351780802</v>
      </c>
      <c r="V339" s="333"/>
      <c r="W339" s="333">
        <f t="shared" ref="W339" si="65">U339</f>
        <v>9381.8886351780802</v>
      </c>
      <c r="X339" s="332"/>
      <c r="Y339" s="332"/>
      <c r="Z339" s="332"/>
      <c r="AA339" s="332"/>
      <c r="AB339" s="332"/>
      <c r="AC339" s="333">
        <f t="shared" si="62"/>
        <v>161.3700000000008</v>
      </c>
      <c r="AD339" s="333">
        <f t="shared" si="63"/>
        <v>9381.8799999999901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5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customHeight="1" x14ac:dyDescent="0.3">
      <c r="A340" s="385">
        <v>56</v>
      </c>
      <c r="B340" s="396" t="s">
        <v>1499</v>
      </c>
      <c r="C340" s="375">
        <v>501185</v>
      </c>
      <c r="D340" s="375" t="s">
        <v>26</v>
      </c>
      <c r="E340" s="375"/>
      <c r="F340" s="397"/>
      <c r="G340" s="460">
        <v>4779.3199999999961</v>
      </c>
      <c r="H340" s="461"/>
      <c r="I340" s="372"/>
      <c r="J340" s="388"/>
      <c r="K340" s="388">
        <v>5261.84</v>
      </c>
      <c r="L340" s="372"/>
      <c r="M340" s="372"/>
      <c r="N340" s="388">
        <v>5120.7</v>
      </c>
      <c r="O340" s="388"/>
      <c r="P340" s="388"/>
      <c r="Q340" s="372"/>
      <c r="R340" s="559">
        <f t="shared" si="45"/>
        <v>4920.4599999999964</v>
      </c>
      <c r="S340" s="567">
        <f t="shared" si="53"/>
        <v>2.9501479411919718E-3</v>
      </c>
      <c r="T340" s="333" t="str">
        <f t="shared" si="58"/>
        <v>MYR</v>
      </c>
      <c r="U340" s="327">
        <v>4920.4570498520552</v>
      </c>
      <c r="V340" s="333"/>
      <c r="W340" s="333">
        <f>U340</f>
        <v>4920.4570498520552</v>
      </c>
      <c r="X340" s="332"/>
      <c r="Y340" s="332"/>
      <c r="Z340" s="332"/>
      <c r="AA340" s="332"/>
      <c r="AB340" s="332"/>
      <c r="AC340" s="333">
        <f t="shared" si="62"/>
        <v>141.14000000000033</v>
      </c>
      <c r="AD340" s="333">
        <f t="shared" si="63"/>
        <v>4920.4599999999964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5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385">
        <v>57</v>
      </c>
      <c r="B341" s="396" t="s">
        <v>1624</v>
      </c>
      <c r="C341" s="375">
        <v>501340</v>
      </c>
      <c r="D341" s="375" t="s">
        <v>26</v>
      </c>
      <c r="E341" s="375"/>
      <c r="F341" s="397"/>
      <c r="G341" s="460">
        <v>65968.760000000009</v>
      </c>
      <c r="H341" s="461"/>
      <c r="I341" s="372"/>
      <c r="J341" s="388"/>
      <c r="K341" s="388">
        <v>146073.70000000001</v>
      </c>
      <c r="L341" s="372"/>
      <c r="M341" s="372"/>
      <c r="N341" s="388">
        <v>141361.64000000001</v>
      </c>
      <c r="O341" s="388"/>
      <c r="P341" s="388"/>
      <c r="Q341" s="372"/>
      <c r="R341" s="559">
        <f t="shared" si="45"/>
        <v>70680.820000000007</v>
      </c>
      <c r="S341" s="567">
        <f t="shared" si="53"/>
        <v>-1.9178082147845998E-3</v>
      </c>
      <c r="T341" s="333" t="s">
        <v>26</v>
      </c>
      <c r="U341" s="327">
        <v>70680.821917808222</v>
      </c>
      <c r="V341" s="333"/>
      <c r="W341" s="333">
        <f>U341</f>
        <v>70680.821917808222</v>
      </c>
      <c r="X341" s="332"/>
      <c r="Y341" s="332"/>
      <c r="Z341" s="332"/>
      <c r="AA341" s="332"/>
      <c r="AB341" s="332"/>
      <c r="AC341" s="333">
        <f t="shared" si="62"/>
        <v>4712.0599999999977</v>
      </c>
      <c r="AD341" s="333">
        <f t="shared" si="63"/>
        <v>70680.820000000007</v>
      </c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5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customHeight="1" x14ac:dyDescent="0.3">
      <c r="A342" s="385">
        <v>58</v>
      </c>
      <c r="B342" s="396" t="s">
        <v>1326</v>
      </c>
      <c r="C342" s="375">
        <v>501127</v>
      </c>
      <c r="D342" s="375" t="s">
        <v>26</v>
      </c>
      <c r="E342" s="375"/>
      <c r="F342" s="397"/>
      <c r="G342" s="460">
        <v>3203.7699999999995</v>
      </c>
      <c r="H342" s="461"/>
      <c r="I342" s="372"/>
      <c r="J342" s="388"/>
      <c r="K342" s="388">
        <v>6114.6</v>
      </c>
      <c r="L342" s="372"/>
      <c r="M342" s="372"/>
      <c r="N342" s="388">
        <v>6007.15</v>
      </c>
      <c r="O342" s="388"/>
      <c r="P342" s="388"/>
      <c r="Q342" s="372"/>
      <c r="R342" s="559">
        <f t="shared" si="45"/>
        <v>3311.2199999999993</v>
      </c>
      <c r="S342" s="561">
        <f t="shared" si="53"/>
        <v>0</v>
      </c>
      <c r="T342" s="333" t="str">
        <f t="shared" si="58"/>
        <v>MYR</v>
      </c>
      <c r="U342" s="327">
        <v>3311.2654642191774</v>
      </c>
      <c r="V342" s="333"/>
      <c r="W342" s="333">
        <f>R342</f>
        <v>3311.2199999999993</v>
      </c>
      <c r="X342" s="332"/>
      <c r="Y342" s="332"/>
      <c r="Z342" s="332"/>
      <c r="AA342" s="332"/>
      <c r="AB342" s="332"/>
      <c r="AC342" s="333">
        <f t="shared" si="62"/>
        <v>107.45000000000073</v>
      </c>
      <c r="AD342" s="333">
        <f t="shared" si="63"/>
        <v>3311.2199999999993</v>
      </c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5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385">
        <v>59</v>
      </c>
      <c r="B343" s="396" t="s">
        <v>1532</v>
      </c>
      <c r="C343" s="375">
        <v>501262</v>
      </c>
      <c r="D343" s="375" t="s">
        <v>4</v>
      </c>
      <c r="E343" s="375"/>
      <c r="F343" s="397"/>
      <c r="G343" s="460">
        <v>8166.0299999999697</v>
      </c>
      <c r="H343" s="461"/>
      <c r="I343" s="372"/>
      <c r="J343" s="388"/>
      <c r="K343" s="388">
        <v>86220.13</v>
      </c>
      <c r="L343" s="372"/>
      <c r="M343" s="372"/>
      <c r="N343" s="388">
        <v>83298.81</v>
      </c>
      <c r="O343" s="388"/>
      <c r="P343" s="388">
        <v>129.51</v>
      </c>
      <c r="Q343" s="372"/>
      <c r="R343" s="559">
        <f t="shared" ref="R343:R378" si="66">G343+H343+J343+K343+I343-M343-O343-P343-Q343-N343</f>
        <v>10957.839999999982</v>
      </c>
      <c r="S343" s="561">
        <f t="shared" si="53"/>
        <v>-2.4705915166123305E-3</v>
      </c>
      <c r="T343" s="333" t="s">
        <v>4</v>
      </c>
      <c r="U343" s="327">
        <v>3813.5457891666661</v>
      </c>
      <c r="V343" s="333"/>
      <c r="W343" s="333">
        <f t="shared" ref="W343:W344" si="67">U343*$Y$2</f>
        <v>10957.842470591499</v>
      </c>
      <c r="X343" s="332"/>
      <c r="Y343" s="332"/>
      <c r="Z343" s="332"/>
      <c r="AA343" s="332"/>
      <c r="AB343" s="332"/>
      <c r="AC343" s="333">
        <f t="shared" si="62"/>
        <v>2791.8100000000068</v>
      </c>
      <c r="AD343" s="333">
        <f t="shared" si="63"/>
        <v>10957.839999999976</v>
      </c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5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385">
        <v>60</v>
      </c>
      <c r="B344" s="396" t="s">
        <v>1572</v>
      </c>
      <c r="C344" s="375">
        <v>501299</v>
      </c>
      <c r="D344" s="375" t="s">
        <v>4</v>
      </c>
      <c r="E344" s="375"/>
      <c r="F344" s="397"/>
      <c r="G344" s="460">
        <v>3517.8100000000268</v>
      </c>
      <c r="H344" s="461"/>
      <c r="I344" s="372"/>
      <c r="J344" s="388"/>
      <c r="K344" s="388">
        <v>111618.6</v>
      </c>
      <c r="L344" s="372"/>
      <c r="M344" s="372"/>
      <c r="N344" s="388">
        <v>111240.29</v>
      </c>
      <c r="O344" s="388"/>
      <c r="P344" s="388">
        <v>350.65</v>
      </c>
      <c r="Q344" s="372"/>
      <c r="R344" s="559">
        <f t="shared" si="66"/>
        <v>3545.4700000000448</v>
      </c>
      <c r="S344" s="561">
        <f t="shared" si="53"/>
        <v>-1.7751125951690483E-3</v>
      </c>
      <c r="T344" s="333" t="s">
        <v>4</v>
      </c>
      <c r="U344" s="327">
        <v>1233.8942629333333</v>
      </c>
      <c r="V344" s="333"/>
      <c r="W344" s="333">
        <f t="shared" si="67"/>
        <v>3545.47177511264</v>
      </c>
      <c r="X344" s="332"/>
      <c r="Y344" s="332"/>
      <c r="Z344" s="332"/>
      <c r="AA344" s="332"/>
      <c r="AB344" s="332"/>
      <c r="AC344" s="333">
        <f t="shared" si="62"/>
        <v>27.660000000012246</v>
      </c>
      <c r="AD344" s="333">
        <f t="shared" si="63"/>
        <v>3545.4700000000389</v>
      </c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5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385">
        <v>38</v>
      </c>
      <c r="B345" s="396" t="s">
        <v>1379</v>
      </c>
      <c r="C345" s="375">
        <v>501155</v>
      </c>
      <c r="D345" s="375" t="s">
        <v>0</v>
      </c>
      <c r="E345" s="375"/>
      <c r="F345" s="397"/>
      <c r="G345" s="460">
        <v>22600.279999999984</v>
      </c>
      <c r="H345" s="461"/>
      <c r="I345" s="372"/>
      <c r="J345" s="388"/>
      <c r="K345" s="388">
        <v>39841.86</v>
      </c>
      <c r="L345" s="372"/>
      <c r="M345" s="372"/>
      <c r="N345" s="388">
        <v>42352.639999999999</v>
      </c>
      <c r="O345" s="388"/>
      <c r="P345" s="388">
        <v>11.76</v>
      </c>
      <c r="Q345" s="372"/>
      <c r="R345" s="559">
        <f t="shared" si="66"/>
        <v>20077.739999999983</v>
      </c>
      <c r="S345" s="561">
        <f t="shared" si="53"/>
        <v>2.1713523310609162E-3</v>
      </c>
      <c r="T345" s="333" t="str">
        <f t="shared" ref="T345:T356" si="68">D345</f>
        <v>USD</v>
      </c>
      <c r="U345" s="327">
        <v>4919.8083383111125</v>
      </c>
      <c r="V345" s="333"/>
      <c r="W345" s="333">
        <f t="shared" ref="W345:W346" si="69">U345*$W$1</f>
        <v>20077.737828647652</v>
      </c>
      <c r="X345" s="332"/>
      <c r="Y345" s="332"/>
      <c r="Z345" s="332"/>
      <c r="AA345" s="332"/>
      <c r="AB345" s="332"/>
      <c r="AC345" s="333">
        <f t="shared" si="62"/>
        <v>-2522.5399999999991</v>
      </c>
      <c r="AD345" s="333">
        <f t="shared" si="63"/>
        <v>20077.739999999987</v>
      </c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5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hidden="1" customHeight="1" x14ac:dyDescent="0.3">
      <c r="A346" s="385">
        <v>45</v>
      </c>
      <c r="B346" s="396" t="s">
        <v>1291</v>
      </c>
      <c r="C346" s="375">
        <v>501115</v>
      </c>
      <c r="D346" s="375" t="s">
        <v>0</v>
      </c>
      <c r="E346" s="375"/>
      <c r="F346" s="397"/>
      <c r="G346" s="460">
        <v>1.673470251262188E-10</v>
      </c>
      <c r="H346" s="461"/>
      <c r="I346" s="372"/>
      <c r="J346" s="388"/>
      <c r="K346" s="388"/>
      <c r="L346" s="372"/>
      <c r="M346" s="372"/>
      <c r="N346" s="388"/>
      <c r="O346" s="388"/>
      <c r="P346" s="388"/>
      <c r="Q346" s="372"/>
      <c r="R346" s="559">
        <f t="shared" si="66"/>
        <v>1.673470251262188E-10</v>
      </c>
      <c r="S346" s="561">
        <f t="shared" si="53"/>
        <v>1.673470251262188E-10</v>
      </c>
      <c r="T346" s="333" t="str">
        <f t="shared" si="68"/>
        <v>USD</v>
      </c>
      <c r="U346" s="327"/>
      <c r="V346" s="333"/>
      <c r="W346" s="333">
        <f t="shared" si="69"/>
        <v>0</v>
      </c>
      <c r="X346" s="332"/>
      <c r="Y346" s="332"/>
      <c r="Z346" s="332"/>
      <c r="AA346" s="332"/>
      <c r="AB346" s="332"/>
      <c r="AC346" s="333"/>
      <c r="AD346" s="333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5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hidden="1" customHeight="1" x14ac:dyDescent="0.3">
      <c r="A347" s="385">
        <v>61</v>
      </c>
      <c r="B347" s="360" t="s">
        <v>185</v>
      </c>
      <c r="C347" s="375">
        <v>501006</v>
      </c>
      <c r="D347" s="375" t="s">
        <v>0</v>
      </c>
      <c r="E347" s="375"/>
      <c r="F347" s="397"/>
      <c r="G347" s="421">
        <v>-5.3842086344957352E-10</v>
      </c>
      <c r="H347" s="440"/>
      <c r="I347" s="365"/>
      <c r="J347" s="366"/>
      <c r="K347" s="366"/>
      <c r="L347" s="365"/>
      <c r="M347" s="365"/>
      <c r="N347" s="366"/>
      <c r="O347" s="366"/>
      <c r="P347" s="366"/>
      <c r="Q347" s="365"/>
      <c r="R347" s="559">
        <f t="shared" si="66"/>
        <v>-5.3842086344957352E-10</v>
      </c>
      <c r="S347" s="567">
        <f t="shared" ref="S347:S374" si="70">R347-W347</f>
        <v>-5.3842086344957352E-10</v>
      </c>
      <c r="T347" s="333" t="str">
        <f t="shared" si="68"/>
        <v>USD</v>
      </c>
      <c r="U347" s="327"/>
      <c r="V347" s="333"/>
      <c r="W347" s="333">
        <f>U347*$W$1</f>
        <v>0</v>
      </c>
      <c r="X347" s="332"/>
      <c r="Y347" s="332">
        <v>104268</v>
      </c>
      <c r="Z347" s="333">
        <f>W347-Y347</f>
        <v>-104268</v>
      </c>
      <c r="AA347" s="332"/>
      <c r="AB347" s="332"/>
      <c r="AC347" s="333">
        <f>I347+J347+K347+L347-N347-O347-P347-Q347</f>
        <v>0</v>
      </c>
      <c r="AD347" s="333">
        <f t="shared" ref="AD347:AD354" si="71">G347+I347+J347+K347+L347-N347-O347-P347-Q347</f>
        <v>-5.3842086344957352E-10</v>
      </c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5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3">
      <c r="A348" s="385">
        <v>59</v>
      </c>
      <c r="B348" s="360" t="s">
        <v>1531</v>
      </c>
      <c r="C348" s="375">
        <v>501070</v>
      </c>
      <c r="D348" s="375" t="s">
        <v>26</v>
      </c>
      <c r="E348" s="375"/>
      <c r="F348" s="397"/>
      <c r="G348" s="372">
        <v>16431.920000000013</v>
      </c>
      <c r="H348" s="372"/>
      <c r="I348" s="372"/>
      <c r="J348" s="372"/>
      <c r="K348" s="388">
        <v>31506.22</v>
      </c>
      <c r="L348" s="372"/>
      <c r="M348" s="372"/>
      <c r="N348" s="388">
        <v>30809.86</v>
      </c>
      <c r="O348" s="388"/>
      <c r="P348" s="372"/>
      <c r="Q348" s="372"/>
      <c r="R348" s="559">
        <f t="shared" si="66"/>
        <v>17128.280000000013</v>
      </c>
      <c r="S348" s="567">
        <f t="shared" si="70"/>
        <v>-6.4861369755817577E-3</v>
      </c>
      <c r="T348" s="333" t="str">
        <f t="shared" si="68"/>
        <v>MYR</v>
      </c>
      <c r="U348" s="327">
        <v>17128.286486136989</v>
      </c>
      <c r="V348" s="333"/>
      <c r="W348" s="333">
        <f t="shared" ref="W348:W374" si="72">U348</f>
        <v>17128.286486136989</v>
      </c>
      <c r="X348" s="332"/>
      <c r="Y348" s="332"/>
      <c r="Z348" s="332"/>
      <c r="AA348" s="332"/>
      <c r="AB348" s="332"/>
      <c r="AC348" s="333"/>
      <c r="AD348" s="333">
        <f t="shared" si="71"/>
        <v>17128.280000000013</v>
      </c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27"/>
      <c r="AU348" s="327"/>
      <c r="AV348" s="327"/>
      <c r="AW348" s="327"/>
      <c r="AX348" s="327"/>
      <c r="AY348" s="327"/>
      <c r="AZ348" s="327"/>
      <c r="BA348" s="327"/>
      <c r="BB348" s="332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hidden="1" customHeight="1" x14ac:dyDescent="0.3">
      <c r="A349" s="385">
        <v>54</v>
      </c>
      <c r="B349" s="396" t="s">
        <v>176</v>
      </c>
      <c r="C349" s="375">
        <v>501066</v>
      </c>
      <c r="D349" s="375" t="s">
        <v>3</v>
      </c>
      <c r="E349" s="375"/>
      <c r="F349" s="397"/>
      <c r="G349" s="372">
        <v>-2.7939677238464355E-9</v>
      </c>
      <c r="H349" s="372"/>
      <c r="I349" s="372"/>
      <c r="J349" s="372"/>
      <c r="K349" s="372"/>
      <c r="L349" s="372"/>
      <c r="M349" s="372"/>
      <c r="N349" s="388"/>
      <c r="O349" s="388"/>
      <c r="P349" s="372"/>
      <c r="Q349" s="372"/>
      <c r="R349" s="559">
        <f t="shared" si="66"/>
        <v>-2.7939677238464355E-9</v>
      </c>
      <c r="S349" s="567">
        <f t="shared" si="70"/>
        <v>-2.7939677238464355E-9</v>
      </c>
      <c r="T349" s="333" t="str">
        <f t="shared" si="68"/>
        <v>GBP</v>
      </c>
      <c r="U349" s="327"/>
      <c r="V349" s="333"/>
      <c r="W349" s="333">
        <f>U349*W2</f>
        <v>0</v>
      </c>
      <c r="X349" s="332"/>
      <c r="Y349" s="332"/>
      <c r="Z349" s="332"/>
      <c r="AA349" s="332"/>
      <c r="AB349" s="332"/>
      <c r="AC349" s="333"/>
      <c r="AD349" s="333">
        <f t="shared" si="71"/>
        <v>-2.7939677238464355E-9</v>
      </c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32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hidden="1" customHeight="1" x14ac:dyDescent="0.3">
      <c r="A350" s="385">
        <v>32</v>
      </c>
      <c r="B350" s="396" t="s">
        <v>1256</v>
      </c>
      <c r="C350" s="375">
        <v>501090</v>
      </c>
      <c r="D350" s="375" t="s">
        <v>26</v>
      </c>
      <c r="E350" s="375"/>
      <c r="F350" s="397"/>
      <c r="G350" s="372">
        <v>0</v>
      </c>
      <c r="H350" s="372"/>
      <c r="I350" s="372"/>
      <c r="J350" s="372"/>
      <c r="K350" s="388"/>
      <c r="L350" s="372"/>
      <c r="M350" s="372"/>
      <c r="N350" s="388"/>
      <c r="O350" s="388"/>
      <c r="P350" s="372"/>
      <c r="Q350" s="372"/>
      <c r="R350" s="559">
        <f t="shared" si="66"/>
        <v>0</v>
      </c>
      <c r="S350" s="567">
        <f t="shared" si="70"/>
        <v>0</v>
      </c>
      <c r="T350" s="333" t="str">
        <f t="shared" si="68"/>
        <v>MYR</v>
      </c>
      <c r="U350" s="327"/>
      <c r="V350" s="333"/>
      <c r="W350" s="333">
        <f t="shared" si="72"/>
        <v>0</v>
      </c>
      <c r="X350" s="332"/>
      <c r="Y350" s="332"/>
      <c r="Z350" s="332"/>
      <c r="AA350" s="332"/>
      <c r="AB350" s="332"/>
      <c r="AC350" s="333"/>
      <c r="AD350" s="333">
        <f t="shared" si="71"/>
        <v>0</v>
      </c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32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hidden="1" customHeight="1" x14ac:dyDescent="0.3">
      <c r="A351" s="385">
        <v>14</v>
      </c>
      <c r="B351" s="396" t="s">
        <v>186</v>
      </c>
      <c r="C351" s="375">
        <v>501030</v>
      </c>
      <c r="D351" s="375" t="s">
        <v>26</v>
      </c>
      <c r="E351" s="375"/>
      <c r="F351" s="397"/>
      <c r="G351" s="460">
        <v>1.0026027489402622E-3</v>
      </c>
      <c r="H351" s="461"/>
      <c r="I351" s="372"/>
      <c r="J351" s="388"/>
      <c r="K351" s="388"/>
      <c r="L351" s="372"/>
      <c r="M351" s="372"/>
      <c r="N351" s="388"/>
      <c r="O351" s="388"/>
      <c r="P351" s="388"/>
      <c r="Q351" s="372"/>
      <c r="R351" s="559">
        <f t="shared" si="66"/>
        <v>1.0026027489402622E-3</v>
      </c>
      <c r="S351" s="567">
        <f t="shared" si="70"/>
        <v>1.0026027489402622E-3</v>
      </c>
      <c r="T351" s="333" t="str">
        <f t="shared" si="68"/>
        <v>MYR</v>
      </c>
      <c r="U351" s="327"/>
      <c r="V351" s="333"/>
      <c r="W351" s="333">
        <f t="shared" si="72"/>
        <v>0</v>
      </c>
      <c r="X351" s="332"/>
      <c r="Y351" s="332"/>
      <c r="Z351" s="332"/>
      <c r="AA351" s="332"/>
      <c r="AB351" s="332"/>
      <c r="AC351" s="333">
        <f t="shared" ref="AC351:AC361" si="73">I351+J351+K351+L351-N351-O351-P351-Q351</f>
        <v>0</v>
      </c>
      <c r="AD351" s="333">
        <f t="shared" si="71"/>
        <v>1.0026027489402622E-3</v>
      </c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hidden="1" customHeight="1" x14ac:dyDescent="0.3">
      <c r="A352" s="385">
        <v>15</v>
      </c>
      <c r="B352" s="396" t="s">
        <v>187</v>
      </c>
      <c r="C352" s="375">
        <v>501032</v>
      </c>
      <c r="D352" s="375" t="s">
        <v>26</v>
      </c>
      <c r="E352" s="375"/>
      <c r="F352" s="397"/>
      <c r="G352" s="460">
        <v>4.7901369853207143E-3</v>
      </c>
      <c r="H352" s="460"/>
      <c r="I352" s="460"/>
      <c r="J352" s="458"/>
      <c r="K352" s="458"/>
      <c r="L352" s="460"/>
      <c r="M352" s="460"/>
      <c r="N352" s="458"/>
      <c r="O352" s="460"/>
      <c r="P352" s="458"/>
      <c r="Q352" s="460"/>
      <c r="R352" s="559">
        <f t="shared" si="66"/>
        <v>4.7901369853207143E-3</v>
      </c>
      <c r="S352" s="561">
        <f t="shared" si="70"/>
        <v>4.7901369853207143E-3</v>
      </c>
      <c r="T352" s="333" t="str">
        <f t="shared" si="68"/>
        <v>MYR</v>
      </c>
      <c r="U352" s="327"/>
      <c r="V352" s="333"/>
      <c r="W352" s="333">
        <f t="shared" si="72"/>
        <v>0</v>
      </c>
      <c r="X352" s="332"/>
      <c r="Y352" s="332"/>
      <c r="Z352" s="332"/>
      <c r="AA352" s="332"/>
      <c r="AB352" s="332"/>
      <c r="AC352" s="333">
        <f t="shared" si="73"/>
        <v>0</v>
      </c>
      <c r="AD352" s="333">
        <f t="shared" si="71"/>
        <v>4.7901369853207143E-3</v>
      </c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hidden="1" customHeight="1" x14ac:dyDescent="0.3">
      <c r="A353" s="385">
        <v>14</v>
      </c>
      <c r="B353" s="396" t="s">
        <v>188</v>
      </c>
      <c r="C353" s="375">
        <v>501033</v>
      </c>
      <c r="D353" s="375" t="s">
        <v>26</v>
      </c>
      <c r="E353" s="375"/>
      <c r="F353" s="397"/>
      <c r="G353" s="460">
        <v>1.058630135958083E-3</v>
      </c>
      <c r="H353" s="460"/>
      <c r="I353" s="460"/>
      <c r="J353" s="458"/>
      <c r="K353" s="458"/>
      <c r="L353" s="460"/>
      <c r="M353" s="460"/>
      <c r="N353" s="458"/>
      <c r="O353" s="460"/>
      <c r="P353" s="458"/>
      <c r="Q353" s="460"/>
      <c r="R353" s="559">
        <f t="shared" si="66"/>
        <v>1.058630135958083E-3</v>
      </c>
      <c r="S353" s="561">
        <f t="shared" si="70"/>
        <v>1.058630135958083E-3</v>
      </c>
      <c r="T353" s="333" t="str">
        <f t="shared" si="68"/>
        <v>MYR</v>
      </c>
      <c r="U353" s="327"/>
      <c r="V353" s="333"/>
      <c r="W353" s="333">
        <f t="shared" si="72"/>
        <v>0</v>
      </c>
      <c r="X353" s="332"/>
      <c r="Y353" s="332"/>
      <c r="Z353" s="332"/>
      <c r="AA353" s="332"/>
      <c r="AB353" s="332"/>
      <c r="AC353" s="333">
        <f t="shared" si="73"/>
        <v>0</v>
      </c>
      <c r="AD353" s="333">
        <f t="shared" si="71"/>
        <v>1.058630135958083E-3</v>
      </c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hidden="1" customHeight="1" x14ac:dyDescent="0.3">
      <c r="A354" s="385">
        <v>55</v>
      </c>
      <c r="B354" s="396" t="s">
        <v>189</v>
      </c>
      <c r="C354" s="375">
        <v>501055</v>
      </c>
      <c r="D354" s="375" t="s">
        <v>26</v>
      </c>
      <c r="E354" s="375"/>
      <c r="F354" s="397"/>
      <c r="G354" s="460">
        <v>0</v>
      </c>
      <c r="H354" s="460"/>
      <c r="I354" s="460"/>
      <c r="J354" s="458"/>
      <c r="K354" s="458"/>
      <c r="L354" s="460"/>
      <c r="M354" s="460"/>
      <c r="N354" s="458"/>
      <c r="O354" s="460"/>
      <c r="P354" s="458"/>
      <c r="Q354" s="460"/>
      <c r="R354" s="559">
        <f t="shared" si="66"/>
        <v>0</v>
      </c>
      <c r="S354" s="561">
        <f t="shared" si="70"/>
        <v>0</v>
      </c>
      <c r="T354" s="333" t="str">
        <f t="shared" si="68"/>
        <v>MYR</v>
      </c>
      <c r="U354" s="327"/>
      <c r="V354" s="333"/>
      <c r="W354" s="333">
        <f t="shared" si="72"/>
        <v>0</v>
      </c>
      <c r="X354" s="332"/>
      <c r="Y354" s="332"/>
      <c r="Z354" s="332"/>
      <c r="AA354" s="332"/>
      <c r="AB354" s="332"/>
      <c r="AC354" s="333">
        <f t="shared" si="73"/>
        <v>0</v>
      </c>
      <c r="AD354" s="333">
        <f t="shared" si="71"/>
        <v>0</v>
      </c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hidden="1" customHeight="1" x14ac:dyDescent="0.3">
      <c r="A355" s="385">
        <v>62</v>
      </c>
      <c r="B355" s="396" t="s">
        <v>1497</v>
      </c>
      <c r="C355" s="375">
        <v>501257</v>
      </c>
      <c r="D355" s="375" t="s">
        <v>26</v>
      </c>
      <c r="E355" s="375"/>
      <c r="F355" s="397"/>
      <c r="G355" s="460">
        <v>0</v>
      </c>
      <c r="H355" s="460"/>
      <c r="I355" s="460"/>
      <c r="J355" s="458"/>
      <c r="K355" s="458"/>
      <c r="L355" s="460"/>
      <c r="M355" s="460"/>
      <c r="N355" s="458"/>
      <c r="O355" s="460"/>
      <c r="P355" s="458"/>
      <c r="Q355" s="460"/>
      <c r="R355" s="559">
        <f t="shared" si="66"/>
        <v>0</v>
      </c>
      <c r="S355" s="561">
        <f t="shared" si="70"/>
        <v>0</v>
      </c>
      <c r="T355" s="333" t="str">
        <f t="shared" si="68"/>
        <v>MYR</v>
      </c>
      <c r="U355" s="327"/>
      <c r="V355" s="333"/>
      <c r="W355" s="333">
        <f t="shared" si="72"/>
        <v>0</v>
      </c>
      <c r="X355" s="332"/>
      <c r="Y355" s="332"/>
      <c r="Z355" s="332"/>
      <c r="AA355" s="332"/>
      <c r="AB355" s="332"/>
      <c r="AC355" s="333"/>
      <c r="AD355" s="333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customHeight="1" x14ac:dyDescent="0.3">
      <c r="A356" s="385">
        <v>63</v>
      </c>
      <c r="B356" s="396" t="s">
        <v>1380</v>
      </c>
      <c r="C356" s="375">
        <v>501158</v>
      </c>
      <c r="D356" s="375" t="s">
        <v>4</v>
      </c>
      <c r="E356" s="375"/>
      <c r="F356" s="397"/>
      <c r="G356" s="460">
        <v>11551.470000000001</v>
      </c>
      <c r="H356" s="460"/>
      <c r="I356" s="460"/>
      <c r="J356" s="458">
        <v>202.25</v>
      </c>
      <c r="K356" s="458">
        <v>22632.36</v>
      </c>
      <c r="L356" s="460"/>
      <c r="M356" s="460"/>
      <c r="N356" s="458">
        <v>22104.39</v>
      </c>
      <c r="O356" s="460"/>
      <c r="P356" s="458"/>
      <c r="Q356" s="460"/>
      <c r="R356" s="559">
        <f t="shared" si="66"/>
        <v>12281.690000000002</v>
      </c>
      <c r="S356" s="561">
        <f t="shared" si="70"/>
        <v>-9.7979480415233411E-4</v>
      </c>
      <c r="T356" s="333" t="str">
        <f t="shared" si="68"/>
        <v>AUD</v>
      </c>
      <c r="U356" s="327">
        <v>4274.2712395750004</v>
      </c>
      <c r="V356" s="333"/>
      <c r="W356" s="333">
        <f>U356*Y2</f>
        <v>12281.690979794806</v>
      </c>
      <c r="X356" s="332"/>
      <c r="Y356" s="332"/>
      <c r="Z356" s="332"/>
      <c r="AA356" s="332"/>
      <c r="AB356" s="332"/>
      <c r="AC356" s="333"/>
      <c r="AD356" s="333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customHeight="1" x14ac:dyDescent="0.3">
      <c r="A357" s="385">
        <v>64</v>
      </c>
      <c r="B357" s="396" t="s">
        <v>190</v>
      </c>
      <c r="C357" s="375">
        <v>501056</v>
      </c>
      <c r="D357" s="375" t="s">
        <v>26</v>
      </c>
      <c r="E357" s="375"/>
      <c r="F357" s="397"/>
      <c r="G357" s="460">
        <v>1858.75</v>
      </c>
      <c r="H357" s="460"/>
      <c r="I357" s="460"/>
      <c r="J357" s="458"/>
      <c r="K357" s="458">
        <v>1531.22</v>
      </c>
      <c r="L357" s="460"/>
      <c r="M357" s="460"/>
      <c r="N357" s="458"/>
      <c r="O357" s="460"/>
      <c r="P357" s="458"/>
      <c r="Q357" s="460"/>
      <c r="R357" s="559">
        <f t="shared" si="66"/>
        <v>3389.9700000000003</v>
      </c>
      <c r="S357" s="561">
        <f t="shared" si="70"/>
        <v>4.0138357799150981E-3</v>
      </c>
      <c r="T357" s="333" t="str">
        <f t="shared" ref="T357:T417" si="74">D357</f>
        <v>MYR</v>
      </c>
      <c r="U357" s="327">
        <v>3389.9659861642203</v>
      </c>
      <c r="V357" s="333"/>
      <c r="W357" s="333">
        <f t="shared" si="72"/>
        <v>3389.9659861642203</v>
      </c>
      <c r="X357" s="332"/>
      <c r="Y357" s="332"/>
      <c r="Z357" s="332"/>
      <c r="AA357" s="332"/>
      <c r="AB357" s="332"/>
      <c r="AC357" s="333">
        <f t="shared" si="73"/>
        <v>1531.22</v>
      </c>
      <c r="AD357" s="333">
        <f>G357+I357+J357+K357+L357-N357-O357-P357-Q357</f>
        <v>3389.9700000000003</v>
      </c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customHeight="1" x14ac:dyDescent="0.3">
      <c r="A358" s="385">
        <v>65</v>
      </c>
      <c r="B358" s="396" t="s">
        <v>191</v>
      </c>
      <c r="C358" s="375">
        <v>501057</v>
      </c>
      <c r="D358" s="375" t="s">
        <v>26</v>
      </c>
      <c r="E358" s="375"/>
      <c r="F358" s="397"/>
      <c r="G358" s="460">
        <v>2318.8999999999969</v>
      </c>
      <c r="H358" s="460"/>
      <c r="I358" s="460"/>
      <c r="J358" s="458"/>
      <c r="K358" s="458">
        <v>1905.93</v>
      </c>
      <c r="L358" s="460"/>
      <c r="M358" s="460"/>
      <c r="N358" s="458"/>
      <c r="O358" s="460">
        <v>2.4300000000000002</v>
      </c>
      <c r="P358" s="458"/>
      <c r="Q358" s="460"/>
      <c r="R358" s="559">
        <f t="shared" si="66"/>
        <v>4222.3999999999969</v>
      </c>
      <c r="S358" s="561">
        <f t="shared" si="70"/>
        <v>-6.8595383800129639E-4</v>
      </c>
      <c r="T358" s="333" t="str">
        <f t="shared" si="74"/>
        <v>MYR</v>
      </c>
      <c r="U358" s="327">
        <v>4222.4006859538349</v>
      </c>
      <c r="V358" s="333"/>
      <c r="W358" s="333">
        <f t="shared" si="72"/>
        <v>4222.4006859538349</v>
      </c>
      <c r="X358" s="332"/>
      <c r="Y358" s="332"/>
      <c r="Z358" s="332"/>
      <c r="AA358" s="332"/>
      <c r="AB358" s="332"/>
      <c r="AC358" s="333">
        <f t="shared" si="73"/>
        <v>1903.5</v>
      </c>
      <c r="AD358" s="333">
        <f>G358+I358+J358+K358+L358-N358-O358-P358-Q358</f>
        <v>4222.3999999999969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customHeight="1" x14ac:dyDescent="0.3">
      <c r="A359" s="385">
        <v>66</v>
      </c>
      <c r="B359" s="396" t="s">
        <v>192</v>
      </c>
      <c r="C359" s="375">
        <v>501058</v>
      </c>
      <c r="D359" s="375" t="s">
        <v>26</v>
      </c>
      <c r="E359" s="375"/>
      <c r="F359" s="397"/>
      <c r="G359" s="460">
        <v>1418.0200000000009</v>
      </c>
      <c r="H359" s="460"/>
      <c r="I359" s="460"/>
      <c r="J359" s="458"/>
      <c r="K359" s="458">
        <v>1168.1300000000001</v>
      </c>
      <c r="L359" s="460"/>
      <c r="M359" s="460"/>
      <c r="N359" s="458"/>
      <c r="O359" s="460"/>
      <c r="P359" s="458"/>
      <c r="Q359" s="460"/>
      <c r="R359" s="559">
        <f t="shared" si="66"/>
        <v>2586.150000000001</v>
      </c>
      <c r="S359" s="561">
        <f t="shared" si="70"/>
        <v>3.0903160221441794E-2</v>
      </c>
      <c r="T359" s="333" t="str">
        <f t="shared" si="74"/>
        <v>MYR</v>
      </c>
      <c r="U359" s="327">
        <v>2586.1190968397796</v>
      </c>
      <c r="V359" s="333"/>
      <c r="W359" s="333">
        <f t="shared" si="72"/>
        <v>2586.1190968397796</v>
      </c>
      <c r="X359" s="332"/>
      <c r="Y359" s="332"/>
      <c r="Z359" s="332"/>
      <c r="AA359" s="332"/>
      <c r="AB359" s="332"/>
      <c r="AC359" s="333">
        <f t="shared" si="73"/>
        <v>1168.1300000000001</v>
      </c>
      <c r="AD359" s="333">
        <f>G359+I359+J359+K359+L359-N359-O359-P359-Q359</f>
        <v>2586.150000000001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58"/>
      <c r="BC359" s="327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customHeight="1" x14ac:dyDescent="0.3">
      <c r="A360" s="600">
        <v>21</v>
      </c>
      <c r="B360" s="396" t="s">
        <v>193</v>
      </c>
      <c r="C360" s="456">
        <v>501071</v>
      </c>
      <c r="D360" s="375" t="s">
        <v>26</v>
      </c>
      <c r="E360" s="456"/>
      <c r="F360" s="595"/>
      <c r="G360" s="460">
        <v>1776.380000000001</v>
      </c>
      <c r="H360" s="460"/>
      <c r="I360" s="460"/>
      <c r="J360" s="458"/>
      <c r="K360" s="458">
        <v>1468.34</v>
      </c>
      <c r="L360" s="460"/>
      <c r="M360" s="460"/>
      <c r="N360" s="458"/>
      <c r="O360" s="460"/>
      <c r="P360" s="458"/>
      <c r="Q360" s="460"/>
      <c r="R360" s="559">
        <f t="shared" si="66"/>
        <v>3244.7200000000012</v>
      </c>
      <c r="S360" s="561">
        <f t="shared" si="70"/>
        <v>1.9858714467773098E-2</v>
      </c>
      <c r="T360" s="333" t="str">
        <f t="shared" si="74"/>
        <v>MYR</v>
      </c>
      <c r="U360" s="327">
        <v>3244.7001412855334</v>
      </c>
      <c r="V360" s="333"/>
      <c r="W360" s="333">
        <f t="shared" si="72"/>
        <v>3244.7001412855334</v>
      </c>
      <c r="X360" s="332"/>
      <c r="Y360" s="332"/>
      <c r="Z360" s="332"/>
      <c r="AA360" s="332"/>
      <c r="AB360" s="332"/>
      <c r="AC360" s="333">
        <f t="shared" si="73"/>
        <v>1468.34</v>
      </c>
      <c r="AD360" s="333">
        <f>G360+I360+J360+K360+L360-N360-O360-P360-Q360</f>
        <v>3244.7200000000012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58"/>
      <c r="BC360" s="327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hidden="1" customHeight="1" x14ac:dyDescent="0.3">
      <c r="A361" s="600">
        <v>67</v>
      </c>
      <c r="B361" s="594" t="s">
        <v>194</v>
      </c>
      <c r="C361" s="456">
        <v>501065</v>
      </c>
      <c r="D361" s="456" t="s">
        <v>26</v>
      </c>
      <c r="E361" s="456"/>
      <c r="F361" s="595"/>
      <c r="G361" s="460">
        <v>1.8189894035458565E-12</v>
      </c>
      <c r="H361" s="460"/>
      <c r="I361" s="460"/>
      <c r="J361" s="458"/>
      <c r="K361" s="458"/>
      <c r="L361" s="460"/>
      <c r="M361" s="460"/>
      <c r="N361" s="458"/>
      <c r="O361" s="460"/>
      <c r="P361" s="458"/>
      <c r="Q361" s="460"/>
      <c r="R361" s="559">
        <f t="shared" si="66"/>
        <v>1.8189894035458565E-12</v>
      </c>
      <c r="S361" s="561">
        <f t="shared" si="70"/>
        <v>1.8189894035458565E-12</v>
      </c>
      <c r="T361" s="333" t="str">
        <f t="shared" si="74"/>
        <v>MYR</v>
      </c>
      <c r="U361" s="327"/>
      <c r="V361" s="333"/>
      <c r="W361" s="333">
        <f t="shared" si="72"/>
        <v>0</v>
      </c>
      <c r="X361" s="332"/>
      <c r="Y361" s="332"/>
      <c r="Z361" s="332"/>
      <c r="AA361" s="332"/>
      <c r="AB361" s="332"/>
      <c r="AC361" s="333">
        <f t="shared" si="73"/>
        <v>0</v>
      </c>
      <c r="AD361" s="333">
        <f>G361+I361+J361+K361+L361-N361-O361-P361-Q361</f>
        <v>1.8189894035458565E-12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58"/>
      <c r="BC361" s="327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customHeight="1" x14ac:dyDescent="0.3">
      <c r="A362" s="600">
        <v>66</v>
      </c>
      <c r="B362" s="396" t="s">
        <v>1461</v>
      </c>
      <c r="C362" s="456">
        <v>501217</v>
      </c>
      <c r="D362" s="456" t="s">
        <v>26</v>
      </c>
      <c r="E362" s="456"/>
      <c r="F362" s="595"/>
      <c r="G362" s="460">
        <v>3979.659999999998</v>
      </c>
      <c r="H362" s="460"/>
      <c r="I362" s="460"/>
      <c r="J362" s="458"/>
      <c r="K362" s="458">
        <v>3304.76</v>
      </c>
      <c r="L362" s="460"/>
      <c r="M362" s="460"/>
      <c r="N362" s="458"/>
      <c r="O362" s="460"/>
      <c r="P362" s="458"/>
      <c r="Q362" s="460"/>
      <c r="R362" s="559">
        <f t="shared" si="66"/>
        <v>7284.4199999999983</v>
      </c>
      <c r="S362" s="561">
        <f t="shared" si="70"/>
        <v>-2.1158819745323854E-3</v>
      </c>
      <c r="T362" s="333" t="str">
        <f t="shared" si="74"/>
        <v>MYR</v>
      </c>
      <c r="U362" s="327">
        <v>7284.4221158819728</v>
      </c>
      <c r="V362" s="333"/>
      <c r="W362" s="333">
        <f t="shared" si="72"/>
        <v>7284.4221158819728</v>
      </c>
      <c r="X362" s="332"/>
      <c r="Y362" s="332"/>
      <c r="Z362" s="332"/>
      <c r="AA362" s="332"/>
      <c r="AB362" s="332"/>
      <c r="AC362" s="333"/>
      <c r="AD362" s="333"/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58"/>
      <c r="BC362" s="327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34" customFormat="1" ht="15" hidden="1" customHeight="1" x14ac:dyDescent="0.3">
      <c r="A363" s="600">
        <v>68</v>
      </c>
      <c r="B363" s="594" t="s">
        <v>1364</v>
      </c>
      <c r="C363" s="456">
        <v>501136</v>
      </c>
      <c r="D363" s="456" t="s">
        <v>26</v>
      </c>
      <c r="E363" s="456"/>
      <c r="F363" s="595"/>
      <c r="G363" s="460">
        <v>7.2759576141834259E-12</v>
      </c>
      <c r="H363" s="460"/>
      <c r="I363" s="460"/>
      <c r="J363" s="458"/>
      <c r="K363" s="458"/>
      <c r="L363" s="460"/>
      <c r="M363" s="460"/>
      <c r="N363" s="458"/>
      <c r="O363" s="460"/>
      <c r="P363" s="458"/>
      <c r="Q363" s="460"/>
      <c r="R363" s="559">
        <f t="shared" si="66"/>
        <v>7.2759576141834259E-12</v>
      </c>
      <c r="S363" s="561">
        <f t="shared" si="70"/>
        <v>7.2759576141834259E-12</v>
      </c>
      <c r="T363" s="333" t="str">
        <f t="shared" si="74"/>
        <v>MYR</v>
      </c>
      <c r="U363" s="327"/>
      <c r="V363" s="333"/>
      <c r="W363" s="333">
        <f t="shared" si="72"/>
        <v>0</v>
      </c>
      <c r="X363" s="332"/>
      <c r="Y363" s="332"/>
      <c r="Z363" s="332"/>
      <c r="AA363" s="332"/>
      <c r="AB363" s="332"/>
      <c r="AC363" s="333"/>
      <c r="AD363" s="333"/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58"/>
      <c r="BC363" s="327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IP363" s="326"/>
    </row>
    <row r="364" spans="1:250" s="334" customFormat="1" ht="15" customHeight="1" x14ac:dyDescent="0.3">
      <c r="A364" s="600">
        <v>69</v>
      </c>
      <c r="B364" s="594" t="s">
        <v>1417</v>
      </c>
      <c r="C364" s="456">
        <v>501182</v>
      </c>
      <c r="D364" s="456" t="s">
        <v>26</v>
      </c>
      <c r="E364" s="456"/>
      <c r="F364" s="595"/>
      <c r="G364" s="460">
        <v>493.08999999999105</v>
      </c>
      <c r="H364" s="460"/>
      <c r="I364" s="460"/>
      <c r="J364" s="458"/>
      <c r="K364" s="458">
        <v>15264.1</v>
      </c>
      <c r="L364" s="460"/>
      <c r="M364" s="460"/>
      <c r="N364" s="458">
        <v>14793.14</v>
      </c>
      <c r="O364" s="460"/>
      <c r="P364" s="458"/>
      <c r="Q364" s="460"/>
      <c r="R364" s="559">
        <f t="shared" si="66"/>
        <v>964.049999999992</v>
      </c>
      <c r="S364" s="561">
        <f t="shared" si="70"/>
        <v>-6.6947671314210311E-3</v>
      </c>
      <c r="T364" s="333" t="str">
        <f t="shared" si="74"/>
        <v>MYR</v>
      </c>
      <c r="U364" s="327">
        <v>964.05669476712342</v>
      </c>
      <c r="V364" s="333"/>
      <c r="W364" s="333">
        <f t="shared" si="72"/>
        <v>964.05669476712342</v>
      </c>
      <c r="X364" s="332"/>
      <c r="Y364" s="332"/>
      <c r="Z364" s="332"/>
      <c r="AA364" s="332"/>
      <c r="AB364" s="332"/>
      <c r="AC364" s="333"/>
      <c r="AD364" s="333"/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58"/>
      <c r="BC364" s="327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IP364" s="326"/>
    </row>
    <row r="365" spans="1:250" s="334" customFormat="1" ht="15" customHeight="1" x14ac:dyDescent="0.3">
      <c r="A365" s="600">
        <v>70</v>
      </c>
      <c r="B365" s="594" t="s">
        <v>1274</v>
      </c>
      <c r="C365" s="456">
        <v>501097</v>
      </c>
      <c r="D365" s="456" t="s">
        <v>26</v>
      </c>
      <c r="E365" s="456"/>
      <c r="F365" s="595"/>
      <c r="G365" s="460">
        <v>4601.3099999999977</v>
      </c>
      <c r="H365" s="460"/>
      <c r="I365" s="460"/>
      <c r="J365" s="458"/>
      <c r="K365" s="458">
        <v>8858.8700000000008</v>
      </c>
      <c r="L365" s="460"/>
      <c r="M365" s="460"/>
      <c r="N365" s="458">
        <v>8627.48</v>
      </c>
      <c r="O365" s="460"/>
      <c r="P365" s="458"/>
      <c r="Q365" s="460"/>
      <c r="R365" s="559">
        <f t="shared" si="66"/>
        <v>4832.6999999999989</v>
      </c>
      <c r="S365" s="561">
        <f t="shared" si="70"/>
        <v>-1.4672876714939775E-2</v>
      </c>
      <c r="T365" s="333" t="str">
        <f t="shared" si="74"/>
        <v>MYR</v>
      </c>
      <c r="U365" s="327">
        <v>4832.7146728767138</v>
      </c>
      <c r="V365" s="333"/>
      <c r="W365" s="333">
        <f t="shared" si="72"/>
        <v>4832.7146728767138</v>
      </c>
      <c r="X365" s="332"/>
      <c r="Y365" s="332"/>
      <c r="Z365" s="332"/>
      <c r="AA365" s="332"/>
      <c r="AB365" s="332"/>
      <c r="AC365" s="333"/>
      <c r="AD365" s="333"/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58"/>
      <c r="BC365" s="327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IP365" s="326"/>
    </row>
    <row r="366" spans="1:250" s="334" customFormat="1" ht="15" customHeight="1" x14ac:dyDescent="0.3">
      <c r="A366" s="600">
        <v>54</v>
      </c>
      <c r="B366" s="594" t="s">
        <v>1495</v>
      </c>
      <c r="C366" s="456">
        <v>501193</v>
      </c>
      <c r="D366" s="456" t="s">
        <v>26</v>
      </c>
      <c r="E366" s="456"/>
      <c r="F366" s="595"/>
      <c r="G366" s="366">
        <v>19419.179999999971</v>
      </c>
      <c r="H366" s="460"/>
      <c r="I366" s="460"/>
      <c r="J366" s="458"/>
      <c r="K366" s="458">
        <v>37671.230000000003</v>
      </c>
      <c r="L366" s="460"/>
      <c r="M366" s="460"/>
      <c r="N366" s="458">
        <v>36410.959999999999</v>
      </c>
      <c r="O366" s="460"/>
      <c r="P366" s="458"/>
      <c r="Q366" s="460"/>
      <c r="R366" s="559">
        <f t="shared" si="66"/>
        <v>20679.449999999975</v>
      </c>
      <c r="S366" s="561">
        <f t="shared" si="70"/>
        <v>-2.0547945459838957E-3</v>
      </c>
      <c r="T366" s="333" t="str">
        <f t="shared" si="74"/>
        <v>MYR</v>
      </c>
      <c r="U366" s="327">
        <v>20679.452054794521</v>
      </c>
      <c r="V366" s="333"/>
      <c r="W366" s="333">
        <f t="shared" si="72"/>
        <v>20679.452054794521</v>
      </c>
      <c r="X366" s="332"/>
      <c r="Y366" s="332"/>
      <c r="Z366" s="332"/>
      <c r="AA366" s="332"/>
      <c r="AB366" s="332"/>
      <c r="AC366" s="333"/>
      <c r="AD366" s="333"/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58"/>
      <c r="BC366" s="327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IP366" s="326"/>
    </row>
    <row r="367" spans="1:250" s="334" customFormat="1" ht="15" hidden="1" customHeight="1" x14ac:dyDescent="0.3">
      <c r="A367" s="600">
        <v>71</v>
      </c>
      <c r="B367" s="594" t="s">
        <v>1297</v>
      </c>
      <c r="C367" s="456">
        <v>501120</v>
      </c>
      <c r="D367" s="456" t="s">
        <v>26</v>
      </c>
      <c r="E367" s="456"/>
      <c r="F367" s="595"/>
      <c r="G367" s="460">
        <v>0</v>
      </c>
      <c r="H367" s="460"/>
      <c r="I367" s="460"/>
      <c r="J367" s="458"/>
      <c r="K367" s="458"/>
      <c r="L367" s="460"/>
      <c r="M367" s="460"/>
      <c r="N367" s="458"/>
      <c r="O367" s="460"/>
      <c r="P367" s="458"/>
      <c r="Q367" s="460"/>
      <c r="R367" s="559">
        <f t="shared" si="66"/>
        <v>0</v>
      </c>
      <c r="S367" s="561">
        <f t="shared" si="70"/>
        <v>0</v>
      </c>
      <c r="T367" s="333" t="str">
        <f t="shared" si="74"/>
        <v>MYR</v>
      </c>
      <c r="U367" s="327"/>
      <c r="V367" s="333"/>
      <c r="W367" s="333">
        <f t="shared" si="72"/>
        <v>0</v>
      </c>
      <c r="X367" s="332"/>
      <c r="Y367" s="332"/>
      <c r="Z367" s="332"/>
      <c r="AA367" s="332"/>
      <c r="AB367" s="332"/>
      <c r="AC367" s="333"/>
      <c r="AD367" s="333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58"/>
      <c r="BC367" s="327"/>
      <c r="BD367" s="327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IP367" s="326"/>
    </row>
    <row r="368" spans="1:250" s="334" customFormat="1" ht="15" customHeight="1" x14ac:dyDescent="0.3">
      <c r="A368" s="600">
        <v>72</v>
      </c>
      <c r="B368" s="594" t="s">
        <v>1496</v>
      </c>
      <c r="C368" s="456">
        <v>501258</v>
      </c>
      <c r="D368" s="456" t="s">
        <v>26</v>
      </c>
      <c r="E368" s="456"/>
      <c r="F368" s="595"/>
      <c r="G368" s="460">
        <v>11913.140000000003</v>
      </c>
      <c r="H368" s="460"/>
      <c r="I368" s="460"/>
      <c r="J368" s="458"/>
      <c r="K368" s="458">
        <v>22649.74</v>
      </c>
      <c r="L368" s="460"/>
      <c r="M368" s="460"/>
      <c r="N368" s="458">
        <v>22337.13</v>
      </c>
      <c r="O368" s="460"/>
      <c r="P368" s="458"/>
      <c r="Q368" s="460"/>
      <c r="R368" s="559">
        <f t="shared" si="66"/>
        <v>12225.750000000004</v>
      </c>
      <c r="S368" s="561">
        <f t="shared" si="70"/>
        <v>8.8857205519161653E-3</v>
      </c>
      <c r="T368" s="333" t="str">
        <f t="shared" si="74"/>
        <v>MYR</v>
      </c>
      <c r="U368" s="327">
        <v>12225.741114279452</v>
      </c>
      <c r="V368" s="333"/>
      <c r="W368" s="333">
        <f t="shared" si="72"/>
        <v>12225.741114279452</v>
      </c>
      <c r="X368" s="332"/>
      <c r="Y368" s="332"/>
      <c r="Z368" s="332"/>
      <c r="AA368" s="332"/>
      <c r="AB368" s="332"/>
      <c r="AC368" s="333"/>
      <c r="AD368" s="333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58"/>
      <c r="BC368" s="327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IP368" s="326"/>
    </row>
    <row r="369" spans="1:250" s="334" customFormat="1" ht="15" customHeight="1" x14ac:dyDescent="0.3">
      <c r="A369" s="600">
        <v>73</v>
      </c>
      <c r="B369" s="594" t="s">
        <v>1574</v>
      </c>
      <c r="C369" s="456">
        <v>501289</v>
      </c>
      <c r="D369" s="456" t="s">
        <v>26</v>
      </c>
      <c r="E369" s="456"/>
      <c r="F369" s="595"/>
      <c r="G369" s="460">
        <v>58564.399999999994</v>
      </c>
      <c r="H369" s="460"/>
      <c r="I369" s="460"/>
      <c r="J369" s="458"/>
      <c r="K369" s="458">
        <v>113561.65</v>
      </c>
      <c r="L369" s="460"/>
      <c r="M369" s="460"/>
      <c r="N369" s="458">
        <v>109808.22</v>
      </c>
      <c r="O369" s="460"/>
      <c r="P369" s="458"/>
      <c r="Q369" s="460"/>
      <c r="R369" s="559">
        <f t="shared" si="66"/>
        <v>62317.829999999987</v>
      </c>
      <c r="S369" s="561">
        <f t="shared" si="70"/>
        <v>2.1780821902211756E-2</v>
      </c>
      <c r="T369" s="333" t="str">
        <f t="shared" si="74"/>
        <v>MYR</v>
      </c>
      <c r="U369" s="327">
        <v>62317.808219178085</v>
      </c>
      <c r="V369" s="333"/>
      <c r="W369" s="333">
        <f t="shared" si="72"/>
        <v>62317.808219178085</v>
      </c>
      <c r="X369" s="332"/>
      <c r="Y369" s="332"/>
      <c r="Z369" s="332"/>
      <c r="AA369" s="332"/>
      <c r="AB369" s="332"/>
      <c r="AC369" s="333"/>
      <c r="AD369" s="333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58"/>
      <c r="BC369" s="327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IP369" s="326"/>
    </row>
    <row r="370" spans="1:250" s="334" customFormat="1" ht="15" customHeight="1" x14ac:dyDescent="0.3">
      <c r="A370" s="600">
        <v>73</v>
      </c>
      <c r="B370" s="594" t="s">
        <v>1584</v>
      </c>
      <c r="C370" s="456">
        <v>501309</v>
      </c>
      <c r="D370" s="456" t="s">
        <v>26</v>
      </c>
      <c r="E370" s="456"/>
      <c r="F370" s="595"/>
      <c r="G370" s="460">
        <v>114479.53999999998</v>
      </c>
      <c r="H370" s="460"/>
      <c r="I370" s="460"/>
      <c r="J370" s="458"/>
      <c r="K370" s="458">
        <v>244441.67</v>
      </c>
      <c r="L370" s="460"/>
      <c r="M370" s="460"/>
      <c r="N370" s="458">
        <v>214649.11</v>
      </c>
      <c r="O370" s="460"/>
      <c r="P370" s="458"/>
      <c r="Q370" s="460"/>
      <c r="R370" s="559">
        <f t="shared" si="66"/>
        <v>144272.09999999998</v>
      </c>
      <c r="S370" s="561">
        <f t="shared" si="70"/>
        <v>1.0833945736521855E-2</v>
      </c>
      <c r="T370" s="333" t="str">
        <f t="shared" si="74"/>
        <v>MYR</v>
      </c>
      <c r="U370" s="327">
        <v>144272.08916605424</v>
      </c>
      <c r="V370" s="333"/>
      <c r="W370" s="333">
        <f t="shared" si="72"/>
        <v>144272.08916605424</v>
      </c>
      <c r="X370" s="332"/>
      <c r="Y370" s="332"/>
      <c r="Z370" s="332"/>
      <c r="AA370" s="332"/>
      <c r="AB370" s="332"/>
      <c r="AC370" s="333"/>
      <c r="AD370" s="333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58"/>
      <c r="BC370" s="327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IP370" s="326"/>
    </row>
    <row r="371" spans="1:250" s="334" customFormat="1" ht="15" hidden="1" customHeight="1" x14ac:dyDescent="0.3">
      <c r="A371" s="600">
        <v>74</v>
      </c>
      <c r="B371" s="594" t="s">
        <v>1298</v>
      </c>
      <c r="C371" s="456">
        <v>501121</v>
      </c>
      <c r="D371" s="456" t="s">
        <v>26</v>
      </c>
      <c r="E371" s="456"/>
      <c r="F371" s="595"/>
      <c r="G371" s="460">
        <v>-1.3096723705530167E-10</v>
      </c>
      <c r="H371" s="460"/>
      <c r="I371" s="460"/>
      <c r="J371" s="458"/>
      <c r="K371" s="458"/>
      <c r="L371" s="460"/>
      <c r="M371" s="460"/>
      <c r="N371" s="458"/>
      <c r="O371" s="460"/>
      <c r="P371" s="458"/>
      <c r="Q371" s="460"/>
      <c r="R371" s="559">
        <f t="shared" si="66"/>
        <v>-1.3096723705530167E-10</v>
      </c>
      <c r="S371" s="561">
        <f t="shared" si="70"/>
        <v>-1.3096723705530167E-10</v>
      </c>
      <c r="T371" s="333" t="str">
        <f t="shared" si="74"/>
        <v>MYR</v>
      </c>
      <c r="U371" s="327"/>
      <c r="V371" s="333"/>
      <c r="W371" s="333">
        <f t="shared" si="72"/>
        <v>0</v>
      </c>
      <c r="X371" s="332"/>
      <c r="Y371" s="332"/>
      <c r="Z371" s="332"/>
      <c r="AA371" s="332"/>
      <c r="AB371" s="332"/>
      <c r="AC371" s="333"/>
      <c r="AD371" s="333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58"/>
      <c r="BC371" s="327"/>
      <c r="BD371" s="327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IP371" s="326"/>
    </row>
    <row r="372" spans="1:250" s="334" customFormat="1" ht="15" hidden="1" customHeight="1" x14ac:dyDescent="0.3">
      <c r="A372" s="600">
        <v>75</v>
      </c>
      <c r="B372" s="594" t="s">
        <v>1299</v>
      </c>
      <c r="C372" s="456">
        <v>501122</v>
      </c>
      <c r="D372" s="456" t="s">
        <v>26</v>
      </c>
      <c r="E372" s="456"/>
      <c r="F372" s="595"/>
      <c r="G372" s="460">
        <v>0</v>
      </c>
      <c r="H372" s="460"/>
      <c r="I372" s="460"/>
      <c r="J372" s="458"/>
      <c r="K372" s="458"/>
      <c r="L372" s="460"/>
      <c r="M372" s="460"/>
      <c r="N372" s="458"/>
      <c r="O372" s="460"/>
      <c r="P372" s="458"/>
      <c r="Q372" s="460"/>
      <c r="R372" s="559">
        <f t="shared" si="66"/>
        <v>0</v>
      </c>
      <c r="S372" s="561">
        <f t="shared" si="70"/>
        <v>0</v>
      </c>
      <c r="T372" s="333" t="str">
        <f t="shared" si="74"/>
        <v>MYR</v>
      </c>
      <c r="U372" s="327"/>
      <c r="V372" s="333"/>
      <c r="W372" s="333">
        <f t="shared" si="72"/>
        <v>0</v>
      </c>
      <c r="X372" s="332"/>
      <c r="Y372" s="332"/>
      <c r="Z372" s="332"/>
      <c r="AA372" s="332"/>
      <c r="AB372" s="332"/>
      <c r="AC372" s="333"/>
      <c r="AD372" s="333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58"/>
      <c r="BC372" s="327"/>
      <c r="BD372" s="327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IP372" s="326"/>
    </row>
    <row r="373" spans="1:250" s="334" customFormat="1" ht="15" hidden="1" customHeight="1" x14ac:dyDescent="0.3">
      <c r="A373" s="600">
        <v>57</v>
      </c>
      <c r="B373" s="594" t="s">
        <v>1325</v>
      </c>
      <c r="C373" s="456">
        <v>501126</v>
      </c>
      <c r="D373" s="456" t="s">
        <v>26</v>
      </c>
      <c r="E373" s="456"/>
      <c r="F373" s="595"/>
      <c r="G373" s="460">
        <v>0</v>
      </c>
      <c r="H373" s="460"/>
      <c r="I373" s="460"/>
      <c r="J373" s="458"/>
      <c r="K373" s="458"/>
      <c r="L373" s="460"/>
      <c r="M373" s="460"/>
      <c r="N373" s="458"/>
      <c r="O373" s="460"/>
      <c r="P373" s="458"/>
      <c r="Q373" s="460"/>
      <c r="R373" s="559">
        <f t="shared" si="66"/>
        <v>0</v>
      </c>
      <c r="S373" s="561">
        <f t="shared" si="70"/>
        <v>0</v>
      </c>
      <c r="T373" s="333" t="str">
        <f t="shared" si="74"/>
        <v>MYR</v>
      </c>
      <c r="U373" s="327"/>
      <c r="V373" s="333"/>
      <c r="W373" s="333">
        <f t="shared" si="72"/>
        <v>0</v>
      </c>
      <c r="X373" s="332"/>
      <c r="Y373" s="332"/>
      <c r="Z373" s="332"/>
      <c r="AA373" s="332"/>
      <c r="AB373" s="332"/>
      <c r="AC373" s="333"/>
      <c r="AD373" s="333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58"/>
      <c r="BC373" s="327"/>
      <c r="BD373" s="327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IP373" s="326"/>
    </row>
    <row r="374" spans="1:250" s="334" customFormat="1" ht="15" hidden="1" customHeight="1" x14ac:dyDescent="0.3">
      <c r="A374" s="600">
        <v>74</v>
      </c>
      <c r="B374" s="594" t="s">
        <v>1261</v>
      </c>
      <c r="C374" s="456">
        <v>501091</v>
      </c>
      <c r="D374" s="456" t="s">
        <v>26</v>
      </c>
      <c r="E374" s="456"/>
      <c r="F374" s="595"/>
      <c r="G374" s="460">
        <v>0</v>
      </c>
      <c r="H374" s="460"/>
      <c r="I374" s="460"/>
      <c r="J374" s="458"/>
      <c r="K374" s="458"/>
      <c r="L374" s="460"/>
      <c r="M374" s="460"/>
      <c r="N374" s="458"/>
      <c r="O374" s="460"/>
      <c r="P374" s="458"/>
      <c r="Q374" s="460"/>
      <c r="R374" s="559">
        <f t="shared" si="66"/>
        <v>0</v>
      </c>
      <c r="S374" s="561">
        <f t="shared" si="70"/>
        <v>0</v>
      </c>
      <c r="T374" s="333" t="str">
        <f t="shared" si="74"/>
        <v>MYR</v>
      </c>
      <c r="U374" s="327"/>
      <c r="V374" s="333"/>
      <c r="W374" s="333">
        <f t="shared" si="72"/>
        <v>0</v>
      </c>
      <c r="X374" s="332"/>
      <c r="Y374" s="332"/>
      <c r="Z374" s="332"/>
      <c r="AA374" s="332"/>
      <c r="AB374" s="332"/>
      <c r="AC374" s="333"/>
      <c r="AD374" s="333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58"/>
      <c r="BC374" s="327"/>
      <c r="BD374" s="327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IP374" s="326"/>
    </row>
    <row r="375" spans="1:250" s="334" customFormat="1" ht="15" customHeight="1" x14ac:dyDescent="0.3">
      <c r="A375" s="600">
        <v>75</v>
      </c>
      <c r="B375" s="594" t="s">
        <v>1534</v>
      </c>
      <c r="C375" s="456">
        <v>501260</v>
      </c>
      <c r="D375" s="456" t="s">
        <v>0</v>
      </c>
      <c r="E375" s="456"/>
      <c r="F375" s="595"/>
      <c r="G375" s="460">
        <v>127583.72999999992</v>
      </c>
      <c r="H375" s="460"/>
      <c r="I375" s="460"/>
      <c r="J375" s="458">
        <v>92.75</v>
      </c>
      <c r="K375" s="458">
        <v>139864.68</v>
      </c>
      <c r="L375" s="460"/>
      <c r="M375" s="460"/>
      <c r="N375" s="458">
        <v>136791.99</v>
      </c>
      <c r="O375" s="460"/>
      <c r="P375" s="458"/>
      <c r="Q375" s="460"/>
      <c r="R375" s="559">
        <f t="shared" si="66"/>
        <v>130749.16999999993</v>
      </c>
      <c r="S375" s="561">
        <f t="shared" ref="S375:S378" si="75">R375-W375</f>
        <v>3.8755801360821351E-3</v>
      </c>
      <c r="T375" s="333" t="s">
        <v>0</v>
      </c>
      <c r="U375" s="327">
        <v>32038.511669791664</v>
      </c>
      <c r="V375" s="333"/>
      <c r="W375" s="333">
        <f t="shared" ref="W375:W378" si="76">U375*$W$1</f>
        <v>130749.16612441979</v>
      </c>
      <c r="X375" s="332"/>
      <c r="Y375" s="332"/>
      <c r="Z375" s="332"/>
      <c r="AA375" s="332"/>
      <c r="AB375" s="332"/>
      <c r="AC375" s="333"/>
      <c r="AD375" s="333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58"/>
      <c r="BC375" s="327"/>
      <c r="BD375" s="327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IP375" s="326"/>
    </row>
    <row r="376" spans="1:250" s="334" customFormat="1" ht="15" customHeight="1" x14ac:dyDescent="0.3">
      <c r="A376" s="600">
        <v>76</v>
      </c>
      <c r="B376" s="594" t="s">
        <v>1449</v>
      </c>
      <c r="C376" s="456">
        <v>501198</v>
      </c>
      <c r="D376" s="456" t="s">
        <v>26</v>
      </c>
      <c r="E376" s="456"/>
      <c r="F376" s="595"/>
      <c r="G376" s="460">
        <v>3568.1000000000022</v>
      </c>
      <c r="H376" s="460"/>
      <c r="I376" s="460"/>
      <c r="J376" s="458"/>
      <c r="K376" s="458">
        <v>4402.7700000000004</v>
      </c>
      <c r="L376" s="460"/>
      <c r="M376" s="460"/>
      <c r="N376" s="458">
        <v>4426.66</v>
      </c>
      <c r="O376" s="460"/>
      <c r="P376" s="458"/>
      <c r="Q376" s="460"/>
      <c r="R376" s="559">
        <f t="shared" si="66"/>
        <v>3544.2100000000028</v>
      </c>
      <c r="S376" s="561">
        <f t="shared" si="75"/>
        <v>-2.2364849311543367E-2</v>
      </c>
      <c r="T376" s="333" t="str">
        <f t="shared" si="74"/>
        <v>MYR</v>
      </c>
      <c r="U376" s="327">
        <v>3544.2323648493143</v>
      </c>
      <c r="V376" s="333"/>
      <c r="W376" s="333">
        <f t="shared" ref="W376:W377" si="77">U376</f>
        <v>3544.2323648493143</v>
      </c>
      <c r="X376" s="332"/>
      <c r="Y376" s="332"/>
      <c r="Z376" s="332"/>
      <c r="AA376" s="332"/>
      <c r="AB376" s="332"/>
      <c r="AC376" s="333"/>
      <c r="AD376" s="333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58"/>
      <c r="BC376" s="327"/>
      <c r="BD376" s="327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IP376" s="326"/>
    </row>
    <row r="377" spans="1:250" s="334" customFormat="1" ht="15" customHeight="1" x14ac:dyDescent="0.3">
      <c r="A377" s="600">
        <v>77</v>
      </c>
      <c r="B377" s="594" t="s">
        <v>1585</v>
      </c>
      <c r="C377" s="456">
        <v>501307</v>
      </c>
      <c r="D377" s="456" t="s">
        <v>26</v>
      </c>
      <c r="E377" s="456"/>
      <c r="F377" s="595"/>
      <c r="G377" s="460">
        <v>10952.299999999992</v>
      </c>
      <c r="H377" s="460"/>
      <c r="I377" s="460"/>
      <c r="J377" s="458"/>
      <c r="K377" s="458">
        <v>25498.31</v>
      </c>
      <c r="L377" s="460"/>
      <c r="M377" s="460"/>
      <c r="N377" s="458">
        <v>25013.45</v>
      </c>
      <c r="O377" s="460"/>
      <c r="P377" s="458"/>
      <c r="Q377" s="460"/>
      <c r="R377" s="559">
        <f t="shared" si="66"/>
        <v>11437.159999999993</v>
      </c>
      <c r="S377" s="561">
        <f t="shared" si="75"/>
        <v>-4.4303479480731767E-3</v>
      </c>
      <c r="T377" s="333" t="str">
        <f t="shared" si="74"/>
        <v>MYR</v>
      </c>
      <c r="U377" s="327">
        <v>11437.164430347941</v>
      </c>
      <c r="V377" s="333"/>
      <c r="W377" s="333">
        <f t="shared" si="77"/>
        <v>11437.164430347941</v>
      </c>
      <c r="X377" s="332"/>
      <c r="Y377" s="332"/>
      <c r="Z377" s="332"/>
      <c r="AA377" s="332"/>
      <c r="AB377" s="332"/>
      <c r="AC377" s="333"/>
      <c r="AD377" s="333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58"/>
      <c r="BC377" s="327"/>
      <c r="BD377" s="327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IP377" s="326"/>
    </row>
    <row r="378" spans="1:250" s="334" customFormat="1" ht="15" customHeight="1" x14ac:dyDescent="0.3">
      <c r="A378" s="600">
        <v>78</v>
      </c>
      <c r="B378" s="594" t="s">
        <v>1533</v>
      </c>
      <c r="C378" s="456">
        <v>501264</v>
      </c>
      <c r="D378" s="456" t="s">
        <v>0</v>
      </c>
      <c r="E378" s="456"/>
      <c r="F378" s="595"/>
      <c r="G378" s="460">
        <v>523824.25000000023</v>
      </c>
      <c r="H378" s="460"/>
      <c r="I378" s="460"/>
      <c r="J378" s="458">
        <v>1974.65</v>
      </c>
      <c r="K378" s="458">
        <v>262199.43</v>
      </c>
      <c r="L378" s="460"/>
      <c r="M378" s="460"/>
      <c r="N378" s="458">
        <v>779479.81</v>
      </c>
      <c r="O378" s="460"/>
      <c r="P378" s="458"/>
      <c r="Q378" s="460"/>
      <c r="R378" s="559">
        <f t="shared" si="66"/>
        <v>8518.5200000002515</v>
      </c>
      <c r="S378" s="561">
        <f t="shared" si="75"/>
        <v>-6.9444419386854861E-4</v>
      </c>
      <c r="T378" s="333" t="s">
        <v>0</v>
      </c>
      <c r="U378" s="327">
        <v>2087.3611111111113</v>
      </c>
      <c r="V378" s="333"/>
      <c r="W378" s="333">
        <f t="shared" si="76"/>
        <v>8518.5206944444453</v>
      </c>
      <c r="X378" s="332"/>
      <c r="Y378" s="332"/>
      <c r="Z378" s="332"/>
      <c r="AA378" s="332"/>
      <c r="AB378" s="332"/>
      <c r="AC378" s="333"/>
      <c r="AD378" s="333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58"/>
      <c r="BC378" s="327"/>
      <c r="BD378" s="327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IP378" s="326"/>
    </row>
    <row r="379" spans="1:250" s="334" customFormat="1" ht="15" customHeight="1" thickBot="1" x14ac:dyDescent="0.35">
      <c r="A379" s="600"/>
      <c r="B379" s="594"/>
      <c r="C379" s="456"/>
      <c r="D379" s="456"/>
      <c r="E379" s="456"/>
      <c r="F379" s="595"/>
      <c r="G379" s="458"/>
      <c r="H379" s="458"/>
      <c r="I379" s="458"/>
      <c r="J379" s="458"/>
      <c r="K379" s="458"/>
      <c r="L379" s="458"/>
      <c r="M379" s="458"/>
      <c r="N379" s="458"/>
      <c r="O379" s="458"/>
      <c r="P379" s="458"/>
      <c r="Q379" s="458"/>
      <c r="R379" s="556"/>
      <c r="S379" s="561"/>
      <c r="T379" s="333"/>
      <c r="U379" s="327"/>
      <c r="V379" s="333"/>
      <c r="W379" s="333"/>
      <c r="X379" s="332"/>
      <c r="Y379" s="332"/>
      <c r="Z379" s="332"/>
      <c r="AA379" s="332"/>
      <c r="AB379" s="332"/>
      <c r="AC379" s="332"/>
      <c r="AD379" s="333">
        <f t="shared" ref="AD379:AD393" si="78">G379+I379+J379+K379+L379-N379-O379-P379-Q379</f>
        <v>0</v>
      </c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58"/>
      <c r="BC379" s="327"/>
      <c r="BD379" s="327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IP379" s="326"/>
    </row>
    <row r="380" spans="1:250" s="334" customFormat="1" ht="15" customHeight="1" thickBot="1" x14ac:dyDescent="0.35">
      <c r="A380" s="602"/>
      <c r="B380" s="1005" t="s">
        <v>195</v>
      </c>
      <c r="C380" s="1005"/>
      <c r="D380" s="1005"/>
      <c r="E380" s="603"/>
      <c r="F380" s="604"/>
      <c r="G380" s="606">
        <f t="shared" ref="G380:Q380" si="79">SUM(G271:G379)</f>
        <v>13911986.227707086</v>
      </c>
      <c r="H380" s="606">
        <f t="shared" si="79"/>
        <v>0</v>
      </c>
      <c r="I380" s="606">
        <f t="shared" si="79"/>
        <v>0</v>
      </c>
      <c r="J380" s="606">
        <f t="shared" si="79"/>
        <v>16265.750000000002</v>
      </c>
      <c r="K380" s="606">
        <f t="shared" si="79"/>
        <v>6417648.4799999986</v>
      </c>
      <c r="L380" s="606">
        <f t="shared" si="79"/>
        <v>0</v>
      </c>
      <c r="M380" s="606">
        <f t="shared" si="79"/>
        <v>0</v>
      </c>
      <c r="N380" s="606">
        <f t="shared" si="79"/>
        <v>5979175.1300000008</v>
      </c>
      <c r="O380" s="606">
        <f t="shared" si="79"/>
        <v>2.4300000000000002</v>
      </c>
      <c r="P380" s="606">
        <f t="shared" si="79"/>
        <v>1455.4399999999998</v>
      </c>
      <c r="Q380" s="606">
        <f t="shared" si="79"/>
        <v>0</v>
      </c>
      <c r="R380" s="606">
        <f>SUM(R271:R379)</f>
        <v>14365267.457707088</v>
      </c>
      <c r="S380" s="561"/>
      <c r="T380" s="333"/>
      <c r="U380" s="327"/>
      <c r="V380" s="333"/>
      <c r="W380" s="333"/>
      <c r="X380" s="332"/>
      <c r="Y380" s="332"/>
      <c r="Z380" s="332"/>
      <c r="AA380" s="332"/>
      <c r="AB380" s="332"/>
      <c r="AC380" s="332"/>
      <c r="AD380" s="333">
        <f t="shared" si="78"/>
        <v>14365267.457707085</v>
      </c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58"/>
      <c r="BC380" s="327"/>
      <c r="BD380" s="327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IP380" s="326"/>
    </row>
    <row r="381" spans="1:250" s="334" customFormat="1" ht="15" hidden="1" customHeight="1" x14ac:dyDescent="0.3">
      <c r="A381" s="323"/>
      <c r="C381" s="324"/>
      <c r="D381" s="324"/>
      <c r="E381" s="324"/>
      <c r="F381" s="401"/>
      <c r="G381" s="488"/>
      <c r="H381" s="489"/>
      <c r="I381" s="665"/>
      <c r="J381" s="326"/>
      <c r="K381" s="326"/>
      <c r="L381" s="326"/>
      <c r="M381" s="326"/>
      <c r="N381" s="326"/>
      <c r="O381" s="326"/>
      <c r="P381" s="326"/>
      <c r="Q381" s="326"/>
      <c r="R381" s="463"/>
      <c r="S381" s="561"/>
      <c r="T381" s="333"/>
      <c r="U381" s="327"/>
      <c r="V381" s="333"/>
      <c r="W381" s="333"/>
      <c r="X381" s="332"/>
      <c r="Y381" s="332"/>
      <c r="Z381" s="332"/>
      <c r="AA381" s="332"/>
      <c r="AB381" s="332"/>
      <c r="AC381" s="332"/>
      <c r="AD381" s="333">
        <f t="shared" si="78"/>
        <v>0</v>
      </c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58"/>
      <c r="BC381" s="327"/>
      <c r="BD381" s="327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IP381" s="326"/>
    </row>
    <row r="382" spans="1:250" s="334" customFormat="1" ht="15" hidden="1" customHeight="1" x14ac:dyDescent="0.3">
      <c r="A382" s="323"/>
      <c r="B382" s="666" t="s">
        <v>196</v>
      </c>
      <c r="C382" s="324"/>
      <c r="D382" s="324"/>
      <c r="E382" s="660"/>
      <c r="F382" s="401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466"/>
      <c r="S382" s="561"/>
      <c r="T382" s="333"/>
      <c r="U382" s="327"/>
      <c r="V382" s="333"/>
      <c r="W382" s="333"/>
      <c r="X382" s="332"/>
      <c r="Y382" s="332"/>
      <c r="Z382" s="332"/>
      <c r="AA382" s="332"/>
      <c r="AB382" s="332"/>
      <c r="AC382" s="332"/>
      <c r="AD382" s="333">
        <f t="shared" si="78"/>
        <v>0</v>
      </c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57"/>
      <c r="AU382" s="327"/>
      <c r="AV382" s="327"/>
      <c r="AW382" s="327"/>
      <c r="AX382" s="327"/>
      <c r="AY382" s="327"/>
      <c r="AZ382" s="327"/>
      <c r="BA382" s="327"/>
      <c r="BB382" s="358"/>
      <c r="BC382" s="327"/>
      <c r="BD382" s="327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IP382" s="326"/>
    </row>
    <row r="383" spans="1:250" s="334" customFormat="1" ht="15" hidden="1" customHeight="1" x14ac:dyDescent="0.3">
      <c r="A383" s="385">
        <v>1</v>
      </c>
      <c r="B383" s="396" t="s">
        <v>197</v>
      </c>
      <c r="C383" s="375">
        <v>500916</v>
      </c>
      <c r="D383" s="375" t="s">
        <v>26</v>
      </c>
      <c r="E383" s="375"/>
      <c r="F383" s="397"/>
      <c r="G383" s="421">
        <v>4.6631890872959048E-3</v>
      </c>
      <c r="H383" s="421"/>
      <c r="I383" s="460"/>
      <c r="J383" s="416"/>
      <c r="K383" s="458"/>
      <c r="L383" s="460"/>
      <c r="M383" s="460"/>
      <c r="N383" s="458"/>
      <c r="O383" s="458"/>
      <c r="P383" s="458"/>
      <c r="Q383" s="460"/>
      <c r="R383" s="585">
        <f>G383+H383+J383+K383+I383+L383-M383-O383-P383-Q383-N383</f>
        <v>4.6631890872959048E-3</v>
      </c>
      <c r="S383" s="561">
        <f>R383-W383</f>
        <v>4.6631890872959048E-3</v>
      </c>
      <c r="T383" s="333"/>
      <c r="U383" s="327"/>
      <c r="V383" s="333"/>
      <c r="W383" s="333">
        <f>U383</f>
        <v>0</v>
      </c>
      <c r="X383" s="332"/>
      <c r="Y383" s="332"/>
      <c r="Z383" s="332"/>
      <c r="AA383" s="332"/>
      <c r="AB383" s="332"/>
      <c r="AC383" s="333">
        <f>I383+J383+K383+L383-N383-O383-P383-Q383</f>
        <v>0</v>
      </c>
      <c r="AD383" s="333">
        <f t="shared" si="78"/>
        <v>4.6631890872959048E-3</v>
      </c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57"/>
      <c r="AU383" s="327"/>
      <c r="AV383" s="327"/>
      <c r="AW383" s="327"/>
      <c r="AX383" s="327"/>
      <c r="AY383" s="327"/>
      <c r="AZ383" s="327"/>
      <c r="BA383" s="327"/>
      <c r="BB383" s="358"/>
      <c r="BC383" s="327"/>
      <c r="BD383" s="327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IP383" s="326"/>
    </row>
    <row r="384" spans="1:250" s="334" customFormat="1" ht="15" hidden="1" customHeight="1" x14ac:dyDescent="0.3">
      <c r="A384" s="385">
        <v>2</v>
      </c>
      <c r="B384" s="396" t="s">
        <v>198</v>
      </c>
      <c r="C384" s="375">
        <v>501007</v>
      </c>
      <c r="D384" s="375" t="s">
        <v>0</v>
      </c>
      <c r="E384" s="375"/>
      <c r="F384" s="397"/>
      <c r="G384" s="421">
        <v>-4.433253277966287E-3</v>
      </c>
      <c r="H384" s="440"/>
      <c r="I384" s="365"/>
      <c r="J384" s="413"/>
      <c r="K384" s="368"/>
      <c r="L384" s="367"/>
      <c r="M384" s="367"/>
      <c r="N384" s="368"/>
      <c r="O384" s="369"/>
      <c r="P384" s="366"/>
      <c r="Q384" s="367"/>
      <c r="R384" s="559">
        <f>G384+H384+J384+K384+I384-M384-O384-P384-Q384-N384</f>
        <v>-4.433253277966287E-3</v>
      </c>
      <c r="S384" s="561">
        <f>R384-W384</f>
        <v>-4.433253277966287E-3</v>
      </c>
      <c r="T384" s="333"/>
      <c r="U384" s="327"/>
      <c r="V384" s="333"/>
      <c r="W384" s="333">
        <f>U384*$W$1</f>
        <v>0</v>
      </c>
      <c r="X384" s="332"/>
      <c r="Y384" s="332"/>
      <c r="Z384" s="332"/>
      <c r="AA384" s="332"/>
      <c r="AB384" s="332"/>
      <c r="AC384" s="332"/>
      <c r="AD384" s="333">
        <f t="shared" si="78"/>
        <v>-4.433253277966287E-3</v>
      </c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32"/>
      <c r="BC384" s="332"/>
      <c r="BD384" s="327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IP384" s="326"/>
    </row>
    <row r="385" spans="1:250" s="334" customFormat="1" ht="15" hidden="1" customHeight="1" thickBot="1" x14ac:dyDescent="0.35">
      <c r="A385" s="600"/>
      <c r="B385" s="594"/>
      <c r="C385" s="456"/>
      <c r="D385" s="456"/>
      <c r="E385" s="456"/>
      <c r="F385" s="595"/>
      <c r="G385" s="458"/>
      <c r="H385" s="607"/>
      <c r="I385" s="388"/>
      <c r="J385" s="388"/>
      <c r="K385" s="388"/>
      <c r="L385" s="388"/>
      <c r="M385" s="388"/>
      <c r="N385" s="388"/>
      <c r="O385" s="388"/>
      <c r="P385" s="388"/>
      <c r="Q385" s="388"/>
      <c r="R385" s="556"/>
      <c r="S385" s="561"/>
      <c r="T385" s="333"/>
      <c r="U385" s="327"/>
      <c r="V385" s="333"/>
      <c r="W385" s="333"/>
      <c r="X385" s="332"/>
      <c r="Y385" s="332"/>
      <c r="Z385" s="332"/>
      <c r="AA385" s="332"/>
      <c r="AB385" s="332"/>
      <c r="AC385" s="332"/>
      <c r="AD385" s="333">
        <f t="shared" si="78"/>
        <v>0</v>
      </c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32"/>
      <c r="BC385" s="332"/>
      <c r="BD385" s="327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IP385" s="326"/>
    </row>
    <row r="386" spans="1:250" s="334" customFormat="1" ht="15" hidden="1" customHeight="1" thickBot="1" x14ac:dyDescent="0.35">
      <c r="A386" s="602"/>
      <c r="B386" s="998" t="s">
        <v>200</v>
      </c>
      <c r="C386" s="998"/>
      <c r="D386" s="998"/>
      <c r="E386" s="603"/>
      <c r="F386" s="604"/>
      <c r="G386" s="605">
        <f t="shared" ref="G386:R386" si="80">SUM(G383:G384)</f>
        <v>2.2993580932961777E-4</v>
      </c>
      <c r="H386" s="605">
        <f t="shared" si="80"/>
        <v>0</v>
      </c>
      <c r="I386" s="605">
        <f t="shared" si="80"/>
        <v>0</v>
      </c>
      <c r="J386" s="605">
        <f t="shared" si="80"/>
        <v>0</v>
      </c>
      <c r="K386" s="605">
        <f t="shared" si="80"/>
        <v>0</v>
      </c>
      <c r="L386" s="605">
        <f t="shared" si="80"/>
        <v>0</v>
      </c>
      <c r="M386" s="605">
        <f t="shared" si="80"/>
        <v>0</v>
      </c>
      <c r="N386" s="605">
        <f t="shared" si="80"/>
        <v>0</v>
      </c>
      <c r="O386" s="605">
        <f t="shared" si="80"/>
        <v>0</v>
      </c>
      <c r="P386" s="605">
        <f t="shared" si="80"/>
        <v>0</v>
      </c>
      <c r="Q386" s="605">
        <f t="shared" si="80"/>
        <v>0</v>
      </c>
      <c r="R386" s="606">
        <f t="shared" si="80"/>
        <v>2.2993580932961777E-4</v>
      </c>
      <c r="S386" s="561"/>
      <c r="T386" s="333"/>
      <c r="U386" s="327"/>
      <c r="V386" s="333"/>
      <c r="W386" s="333"/>
      <c r="X386" s="332"/>
      <c r="Y386" s="332"/>
      <c r="Z386" s="332"/>
      <c r="AA386" s="332"/>
      <c r="AB386" s="332"/>
      <c r="AC386" s="332"/>
      <c r="AD386" s="333">
        <f t="shared" si="78"/>
        <v>2.2993580932961777E-4</v>
      </c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27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IP386" s="326"/>
    </row>
    <row r="387" spans="1:250" s="334" customFormat="1" ht="15" hidden="1" customHeight="1" x14ac:dyDescent="0.3">
      <c r="A387" s="323"/>
      <c r="C387" s="324"/>
      <c r="D387" s="324"/>
      <c r="E387" s="324"/>
      <c r="F387" s="401"/>
      <c r="G387" s="488"/>
      <c r="H387" s="489"/>
      <c r="I387" s="665"/>
      <c r="J387" s="326"/>
      <c r="K387" s="326"/>
      <c r="L387" s="326"/>
      <c r="M387" s="326"/>
      <c r="N387" s="326"/>
      <c r="O387" s="326"/>
      <c r="P387" s="326"/>
      <c r="Q387" s="326"/>
      <c r="R387" s="463"/>
      <c r="S387" s="561"/>
      <c r="T387" s="333"/>
      <c r="U387" s="327"/>
      <c r="V387" s="332"/>
      <c r="W387" s="333"/>
      <c r="X387" s="332"/>
      <c r="Y387" s="332"/>
      <c r="Z387" s="332"/>
      <c r="AA387" s="332"/>
      <c r="AB387" s="332"/>
      <c r="AC387" s="332"/>
      <c r="AD387" s="333">
        <f t="shared" si="78"/>
        <v>0</v>
      </c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27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IP387" s="326"/>
    </row>
    <row r="388" spans="1:250" s="326" customFormat="1" ht="15" hidden="1" customHeight="1" x14ac:dyDescent="0.3">
      <c r="A388" s="323"/>
      <c r="B388" s="667" t="s">
        <v>201</v>
      </c>
      <c r="C388" s="324"/>
      <c r="D388" s="324"/>
      <c r="E388" s="324"/>
      <c r="F388" s="401"/>
      <c r="G388" s="488"/>
      <c r="H388" s="489"/>
      <c r="R388" s="466"/>
      <c r="S388" s="561"/>
      <c r="T388" s="333"/>
      <c r="U388" s="327"/>
      <c r="V388" s="332"/>
      <c r="W388" s="333"/>
      <c r="X388" s="332"/>
      <c r="Y388" s="332"/>
      <c r="Z388" s="332"/>
      <c r="AA388" s="332"/>
      <c r="AB388" s="332"/>
      <c r="AC388" s="332"/>
      <c r="AD388" s="333">
        <f t="shared" si="78"/>
        <v>0</v>
      </c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27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</row>
    <row r="389" spans="1:250" s="326" customFormat="1" ht="15" hidden="1" customHeight="1" x14ac:dyDescent="0.3">
      <c r="A389" s="385">
        <v>1</v>
      </c>
      <c r="B389" s="360" t="s">
        <v>140</v>
      </c>
      <c r="C389" s="362">
        <v>500976</v>
      </c>
      <c r="D389" s="362" t="s">
        <v>0</v>
      </c>
      <c r="E389" s="362"/>
      <c r="F389" s="412"/>
      <c r="G389" s="460">
        <v>4.9199779459740967E-4</v>
      </c>
      <c r="H389" s="461"/>
      <c r="I389" s="372"/>
      <c r="J389" s="388"/>
      <c r="K389" s="388"/>
      <c r="L389" s="372"/>
      <c r="M389" s="372"/>
      <c r="N389" s="388"/>
      <c r="O389" s="388"/>
      <c r="P389" s="388"/>
      <c r="Q389" s="372"/>
      <c r="R389" s="574">
        <f>G389+H389+J389+K389+I389-M389-O389-P389-Q389-N389</f>
        <v>4.9199779459740967E-4</v>
      </c>
      <c r="S389" s="567"/>
      <c r="T389" s="333" t="str">
        <f t="shared" si="74"/>
        <v>USD</v>
      </c>
      <c r="U389" s="327"/>
      <c r="V389" s="332"/>
      <c r="W389" s="333">
        <f t="shared" ref="W389:W394" si="81">U389*$W$1</f>
        <v>0</v>
      </c>
      <c r="X389" s="332"/>
      <c r="Y389" s="332"/>
      <c r="Z389" s="332"/>
      <c r="AA389" s="332"/>
      <c r="AB389" s="332"/>
      <c r="AC389" s="332"/>
      <c r="AD389" s="333">
        <f t="shared" si="78"/>
        <v>4.9199779459740967E-4</v>
      </c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27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</row>
    <row r="390" spans="1:250" s="326" customFormat="1" ht="15" hidden="1" customHeight="1" x14ac:dyDescent="0.3">
      <c r="A390" s="385">
        <v>2</v>
      </c>
      <c r="B390" s="360" t="s">
        <v>202</v>
      </c>
      <c r="C390" s="362">
        <v>500981</v>
      </c>
      <c r="D390" s="362" t="s">
        <v>0</v>
      </c>
      <c r="E390" s="362"/>
      <c r="F390" s="412"/>
      <c r="G390" s="460">
        <v>3.3762165367079433E-3</v>
      </c>
      <c r="H390" s="461"/>
      <c r="I390" s="372"/>
      <c r="J390" s="388"/>
      <c r="K390" s="388"/>
      <c r="L390" s="372"/>
      <c r="M390" s="372"/>
      <c r="N390" s="388"/>
      <c r="O390" s="388"/>
      <c r="P390" s="388"/>
      <c r="Q390" s="372"/>
      <c r="R390" s="379">
        <f>G390+H390+J390+K390+I390-M390-O390-P390-Q390-N390</f>
        <v>3.3762165367079433E-3</v>
      </c>
      <c r="S390" s="561"/>
      <c r="T390" s="333" t="str">
        <f t="shared" si="74"/>
        <v>USD</v>
      </c>
      <c r="U390" s="327"/>
      <c r="V390" s="332"/>
      <c r="W390" s="333">
        <f t="shared" si="81"/>
        <v>0</v>
      </c>
      <c r="X390" s="332"/>
      <c r="Y390" s="332"/>
      <c r="Z390" s="332"/>
      <c r="AA390" s="332"/>
      <c r="AB390" s="332"/>
      <c r="AC390" s="332"/>
      <c r="AD390" s="333">
        <f t="shared" si="78"/>
        <v>3.3762165367079433E-3</v>
      </c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27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50" s="326" customFormat="1" ht="15" hidden="1" customHeight="1" x14ac:dyDescent="0.3">
      <c r="A391" s="385">
        <v>3</v>
      </c>
      <c r="B391" s="360" t="s">
        <v>139</v>
      </c>
      <c r="C391" s="362">
        <v>501005</v>
      </c>
      <c r="D391" s="362" t="s">
        <v>0</v>
      </c>
      <c r="E391" s="362"/>
      <c r="F391" s="412"/>
      <c r="G391" s="421">
        <v>-6.0444955306593329E-4</v>
      </c>
      <c r="H391" s="440"/>
      <c r="I391" s="365"/>
      <c r="J391" s="366"/>
      <c r="K391" s="366"/>
      <c r="L391" s="365"/>
      <c r="M391" s="365"/>
      <c r="N391" s="366"/>
      <c r="O391" s="366"/>
      <c r="P391" s="366"/>
      <c r="Q391" s="365"/>
      <c r="R391" s="379">
        <f>G391+H391+J391+K391+I391-M391-O391-P391-Q391-N391</f>
        <v>-6.0444955306593329E-4</v>
      </c>
      <c r="S391" s="561">
        <f>R391-W391</f>
        <v>-6.0444955306593329E-4</v>
      </c>
      <c r="T391" s="333" t="str">
        <f t="shared" si="74"/>
        <v>USD</v>
      </c>
      <c r="U391" s="327"/>
      <c r="V391" s="332"/>
      <c r="W391" s="333">
        <f t="shared" si="81"/>
        <v>0</v>
      </c>
      <c r="X391" s="332"/>
      <c r="Y391" s="332"/>
      <c r="Z391" s="332"/>
      <c r="AA391" s="332"/>
      <c r="AB391" s="332"/>
      <c r="AC391" s="332"/>
      <c r="AD391" s="333">
        <f t="shared" si="78"/>
        <v>-6.0444955306593329E-4</v>
      </c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27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50" s="586" customFormat="1" ht="15" hidden="1" customHeight="1" x14ac:dyDescent="0.3">
      <c r="A392" s="355">
        <v>1</v>
      </c>
      <c r="B392" s="337" t="s">
        <v>222</v>
      </c>
      <c r="C392" s="349">
        <v>500990</v>
      </c>
      <c r="D392" s="349" t="s">
        <v>0</v>
      </c>
      <c r="E392" s="349"/>
      <c r="F392" s="409"/>
      <c r="G392" s="410">
        <v>2.5835741644186783E-3</v>
      </c>
      <c r="H392" s="426"/>
      <c r="I392" s="345"/>
      <c r="J392" s="345"/>
      <c r="K392" s="366"/>
      <c r="L392" s="345"/>
      <c r="M392" s="345"/>
      <c r="N392" s="366"/>
      <c r="O392" s="345"/>
      <c r="P392" s="345"/>
      <c r="Q392" s="345"/>
      <c r="R392" s="354">
        <f>G392+H392+J392+K392+I392-M392-O392-P392-Q392-N392</f>
        <v>2.5835741644186783E-3</v>
      </c>
      <c r="S392" s="854">
        <f>R392-W392</f>
        <v>2.5835741644186783E-3</v>
      </c>
      <c r="T392" s="333" t="str">
        <f t="shared" si="74"/>
        <v>USD</v>
      </c>
      <c r="U392" s="493"/>
      <c r="V392" s="472"/>
      <c r="W392" s="586">
        <f t="shared" si="81"/>
        <v>0</v>
      </c>
      <c r="X392" s="472"/>
      <c r="Y392" s="472"/>
      <c r="Z392" s="472"/>
      <c r="AA392" s="472"/>
      <c r="AB392" s="472"/>
      <c r="AC392" s="472"/>
      <c r="AD392" s="333">
        <f t="shared" si="78"/>
        <v>2.5835741644186783E-3</v>
      </c>
      <c r="AE392" s="593"/>
      <c r="AF392" s="593"/>
      <c r="AG392" s="593"/>
      <c r="AH392" s="593"/>
      <c r="AI392" s="593"/>
      <c r="AJ392" s="593"/>
      <c r="AK392" s="593"/>
      <c r="AL392" s="593"/>
      <c r="AM392" s="593"/>
      <c r="AN392" s="593"/>
      <c r="AO392" s="593"/>
      <c r="AP392" s="593"/>
      <c r="AQ392" s="493"/>
      <c r="AR392" s="493"/>
      <c r="AS392" s="493"/>
      <c r="AT392" s="493"/>
      <c r="AU392" s="493"/>
      <c r="AV392" s="493"/>
      <c r="AW392" s="493"/>
      <c r="AX392" s="493"/>
      <c r="AY392" s="493"/>
      <c r="AZ392" s="493"/>
      <c r="BA392" s="493"/>
      <c r="BB392" s="472"/>
      <c r="BC392" s="472"/>
      <c r="BD392" s="493"/>
      <c r="BE392" s="472"/>
      <c r="BF392" s="472"/>
      <c r="BG392" s="472"/>
      <c r="BH392" s="472"/>
      <c r="BI392" s="472"/>
      <c r="BJ392" s="472"/>
      <c r="BK392" s="472"/>
      <c r="BL392" s="472"/>
      <c r="BM392" s="472"/>
      <c r="BN392" s="472"/>
      <c r="BO392" s="472"/>
      <c r="BP392" s="472"/>
      <c r="BQ392" s="472"/>
      <c r="BR392" s="472"/>
      <c r="BS392" s="472"/>
      <c r="BT392" s="472"/>
      <c r="BU392" s="472"/>
      <c r="BV392" s="472"/>
      <c r="BW392" s="472"/>
      <c r="BX392" s="472"/>
      <c r="BY392" s="472"/>
      <c r="BZ392" s="472"/>
      <c r="CA392" s="472"/>
      <c r="CB392" s="472"/>
      <c r="CC392" s="472"/>
      <c r="CD392" s="472"/>
      <c r="CE392" s="472"/>
      <c r="CF392" s="472"/>
      <c r="CG392" s="472"/>
      <c r="CH392" s="472"/>
      <c r="CI392" s="472"/>
      <c r="CJ392" s="472"/>
      <c r="CK392" s="472"/>
      <c r="CL392" s="472"/>
      <c r="CM392" s="472"/>
      <c r="CN392" s="472"/>
      <c r="CO392" s="472"/>
      <c r="CP392" s="472"/>
      <c r="CQ392" s="472"/>
      <c r="CR392" s="472"/>
      <c r="CS392" s="472"/>
      <c r="CT392" s="472"/>
      <c r="CU392" s="472"/>
      <c r="CV392" s="472"/>
      <c r="CW392" s="472"/>
      <c r="CX392" s="472"/>
      <c r="CY392" s="472"/>
      <c r="CZ392" s="472"/>
      <c r="DA392" s="472"/>
      <c r="DB392" s="472"/>
      <c r="DC392" s="472"/>
      <c r="DD392" s="472"/>
      <c r="DE392" s="472"/>
      <c r="DF392" s="472"/>
      <c r="DG392" s="472"/>
      <c r="DH392" s="472"/>
      <c r="DI392" s="472"/>
      <c r="DJ392" s="472"/>
      <c r="DK392" s="472"/>
      <c r="DL392" s="472"/>
      <c r="DM392" s="472"/>
      <c r="DN392" s="472"/>
      <c r="DO392" s="472"/>
      <c r="DP392" s="472"/>
      <c r="DQ392" s="472"/>
      <c r="DR392" s="472"/>
      <c r="DS392" s="472"/>
      <c r="DT392" s="472"/>
      <c r="DU392" s="472"/>
      <c r="DV392" s="472"/>
      <c r="DW392" s="472"/>
      <c r="DX392" s="472"/>
      <c r="DY392" s="472"/>
      <c r="DZ392" s="472"/>
      <c r="EA392" s="472"/>
      <c r="EB392" s="472"/>
      <c r="EC392" s="472"/>
      <c r="ED392" s="472"/>
      <c r="EE392" s="472"/>
      <c r="EF392" s="472"/>
      <c r="EG392" s="472"/>
      <c r="EH392" s="472"/>
      <c r="EI392" s="472"/>
      <c r="EJ392" s="472"/>
      <c r="EK392" s="472"/>
      <c r="EL392" s="472"/>
      <c r="EM392" s="472"/>
      <c r="EN392" s="472"/>
      <c r="EO392" s="472"/>
      <c r="EP392" s="472"/>
      <c r="EQ392" s="472"/>
      <c r="ER392" s="472"/>
      <c r="ES392" s="472"/>
      <c r="ET392" s="472"/>
      <c r="EU392" s="472"/>
      <c r="EV392" s="472"/>
      <c r="EW392" s="472"/>
      <c r="EX392" s="472"/>
      <c r="EY392" s="472"/>
      <c r="EZ392" s="472"/>
      <c r="FA392" s="472"/>
      <c r="FB392" s="472"/>
      <c r="FC392" s="472"/>
      <c r="FD392" s="472"/>
      <c r="FE392" s="472"/>
      <c r="FF392" s="472"/>
      <c r="FG392" s="472"/>
      <c r="FH392" s="472"/>
      <c r="FI392" s="472"/>
      <c r="FJ392" s="472"/>
      <c r="FK392" s="472"/>
      <c r="FL392" s="472"/>
      <c r="FM392" s="472"/>
      <c r="FN392" s="472"/>
      <c r="FO392" s="472"/>
      <c r="FP392" s="472"/>
      <c r="FQ392" s="472"/>
      <c r="FR392" s="472"/>
      <c r="FS392" s="472"/>
      <c r="FT392" s="472"/>
      <c r="FU392" s="472"/>
      <c r="FV392" s="472"/>
      <c r="FW392" s="472"/>
      <c r="FX392" s="472"/>
      <c r="FY392" s="472"/>
      <c r="FZ392" s="472"/>
      <c r="GA392" s="472"/>
      <c r="GB392" s="472"/>
      <c r="GC392" s="472"/>
      <c r="GD392" s="472"/>
      <c r="GE392" s="472"/>
      <c r="GF392" s="472"/>
      <c r="GG392" s="472"/>
      <c r="GH392" s="472"/>
      <c r="GI392" s="472"/>
      <c r="GJ392" s="472"/>
      <c r="GK392" s="472"/>
      <c r="GL392" s="472"/>
      <c r="GM392" s="472"/>
      <c r="GN392" s="472"/>
      <c r="GO392" s="472"/>
      <c r="GP392" s="472"/>
      <c r="GQ392" s="472"/>
      <c r="GR392" s="472"/>
      <c r="GS392" s="472"/>
      <c r="GT392" s="472"/>
      <c r="GU392" s="472"/>
      <c r="GV392" s="472"/>
      <c r="GW392" s="472"/>
      <c r="GX392" s="472"/>
      <c r="GY392" s="472"/>
      <c r="GZ392" s="472"/>
      <c r="HA392" s="472"/>
      <c r="HB392" s="472"/>
      <c r="HC392" s="472"/>
      <c r="HD392" s="472"/>
      <c r="HE392" s="472"/>
      <c r="HF392" s="472"/>
      <c r="HG392" s="472"/>
      <c r="HH392" s="472"/>
      <c r="HI392" s="472"/>
      <c r="HJ392" s="472"/>
      <c r="HK392" s="472"/>
      <c r="HL392" s="472"/>
      <c r="HM392" s="472"/>
      <c r="HN392" s="472"/>
      <c r="HO392" s="472"/>
      <c r="HP392" s="472"/>
      <c r="HQ392" s="472"/>
      <c r="HR392" s="472"/>
      <c r="HS392" s="472"/>
      <c r="HT392" s="472"/>
      <c r="HU392" s="472"/>
      <c r="HV392" s="472"/>
      <c r="HW392" s="472"/>
      <c r="HX392" s="472"/>
      <c r="HY392" s="472"/>
      <c r="HZ392" s="472"/>
      <c r="IA392" s="472"/>
      <c r="IB392" s="472"/>
      <c r="IC392" s="472"/>
      <c r="ID392" s="472"/>
      <c r="IE392" s="472"/>
      <c r="IF392" s="472"/>
      <c r="IG392" s="472"/>
      <c r="IH392" s="472"/>
      <c r="II392" s="472"/>
      <c r="IJ392" s="472"/>
      <c r="IK392" s="472"/>
      <c r="IL392" s="472"/>
      <c r="IM392" s="472"/>
      <c r="IN392" s="472"/>
      <c r="IO392" s="472"/>
    </row>
    <row r="393" spans="1:250" s="326" customFormat="1" ht="15" hidden="1" customHeight="1" x14ac:dyDescent="0.3">
      <c r="A393" s="385">
        <v>1</v>
      </c>
      <c r="B393" s="360" t="s">
        <v>203</v>
      </c>
      <c r="C393" s="362">
        <v>501026</v>
      </c>
      <c r="D393" s="362" t="s">
        <v>0</v>
      </c>
      <c r="E393" s="362"/>
      <c r="F393" s="412"/>
      <c r="G393" s="460">
        <v>-2.9191400099080056E-3</v>
      </c>
      <c r="H393" s="461"/>
      <c r="I393" s="372"/>
      <c r="J393" s="372"/>
      <c r="K393" s="388"/>
      <c r="L393" s="372"/>
      <c r="M393" s="372"/>
      <c r="N393" s="388"/>
      <c r="O393" s="388"/>
      <c r="P393" s="372"/>
      <c r="Q393" s="372"/>
      <c r="R393" s="379">
        <f>G393+H393+J393+K393+I393-M393-O393-P393-Q393-N393</f>
        <v>-2.9191400099080056E-3</v>
      </c>
      <c r="S393" s="561">
        <f>R393-W393</f>
        <v>-2.9191400099080056E-3</v>
      </c>
      <c r="T393" s="333" t="str">
        <f t="shared" si="74"/>
        <v>USD</v>
      </c>
      <c r="U393" s="327"/>
      <c r="V393" s="332"/>
      <c r="W393" s="333">
        <f t="shared" si="81"/>
        <v>0</v>
      </c>
      <c r="X393" s="332"/>
      <c r="Y393" s="332"/>
      <c r="Z393" s="332"/>
      <c r="AA393" s="332"/>
      <c r="AB393" s="332"/>
      <c r="AC393" s="333">
        <f>I393+J393+K393+L393-N393-O393-P393-Q393</f>
        <v>0</v>
      </c>
      <c r="AD393" s="333">
        <f t="shared" si="78"/>
        <v>-2.9191400099080056E-3</v>
      </c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27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50" s="326" customFormat="1" ht="15" hidden="1" customHeight="1" x14ac:dyDescent="0.3">
      <c r="A394" s="600">
        <v>1</v>
      </c>
      <c r="B394" s="360" t="s">
        <v>1239</v>
      </c>
      <c r="C394" s="375">
        <v>501079</v>
      </c>
      <c r="D394" s="375" t="s">
        <v>0</v>
      </c>
      <c r="E394" s="375"/>
      <c r="F394" s="397"/>
      <c r="G394" s="372">
        <v>0</v>
      </c>
      <c r="H394" s="372"/>
      <c r="I394" s="372"/>
      <c r="J394" s="372"/>
      <c r="K394" s="388"/>
      <c r="L394" s="372"/>
      <c r="M394" s="372"/>
      <c r="N394" s="388"/>
      <c r="O394" s="388"/>
      <c r="P394" s="372"/>
      <c r="Q394" s="372"/>
      <c r="R394" s="945">
        <f t="shared" ref="R394" si="82">G394+H394+J394+K394+I394-M394-O394-P394-Q394-N394</f>
        <v>0</v>
      </c>
      <c r="S394" s="561">
        <f t="shared" ref="S394" si="83">R394-W394</f>
        <v>0</v>
      </c>
      <c r="T394" s="333" t="str">
        <f t="shared" si="74"/>
        <v>USD</v>
      </c>
      <c r="U394" s="327"/>
      <c r="V394" s="333"/>
      <c r="W394" s="333">
        <f t="shared" si="81"/>
        <v>0</v>
      </c>
      <c r="X394" s="332"/>
      <c r="Y394" s="332"/>
      <c r="Z394" s="332"/>
      <c r="AA394" s="332"/>
      <c r="AB394" s="332"/>
      <c r="AC394" s="333"/>
      <c r="AD394" s="333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27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50" s="326" customFormat="1" ht="15" hidden="1" customHeight="1" thickBot="1" x14ac:dyDescent="0.35">
      <c r="A395" s="600"/>
      <c r="B395" s="608"/>
      <c r="C395" s="483"/>
      <c r="D395" s="483"/>
      <c r="E395" s="483"/>
      <c r="F395" s="609"/>
      <c r="G395" s="460"/>
      <c r="H395" s="461"/>
      <c r="I395" s="372"/>
      <c r="J395" s="372"/>
      <c r="K395" s="388"/>
      <c r="L395" s="372"/>
      <c r="M395" s="372"/>
      <c r="N395" s="388"/>
      <c r="O395" s="388"/>
      <c r="P395" s="372"/>
      <c r="Q395" s="372"/>
      <c r="R395" s="379"/>
      <c r="S395" s="561"/>
      <c r="T395" s="333"/>
      <c r="U395" s="327"/>
      <c r="V395" s="332"/>
      <c r="W395" s="332"/>
      <c r="X395" s="332"/>
      <c r="Y395" s="332"/>
      <c r="Z395" s="332"/>
      <c r="AA395" s="332"/>
      <c r="AB395" s="332"/>
      <c r="AC395" s="332"/>
      <c r="AD395" s="333">
        <f>G395+I395+J395+K395+L395-N395-O395-P395-Q395</f>
        <v>0</v>
      </c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32"/>
      <c r="BC395" s="332"/>
      <c r="BD395" s="327"/>
      <c r="BE395" s="332"/>
      <c r="BF395" s="332"/>
      <c r="BG395" s="332"/>
      <c r="BH395" s="332"/>
      <c r="BI395" s="332"/>
      <c r="BJ395" s="332"/>
      <c r="BK395" s="332"/>
      <c r="BL395" s="332"/>
      <c r="BM395" s="332"/>
      <c r="BN395" s="332"/>
      <c r="BO395" s="332"/>
      <c r="BP395" s="332"/>
      <c r="BQ395" s="332"/>
      <c r="BR395" s="332"/>
      <c r="BS395" s="332"/>
      <c r="BT395" s="332"/>
      <c r="BU395" s="332"/>
      <c r="BV395" s="332"/>
      <c r="BW395" s="332"/>
      <c r="BX395" s="332"/>
      <c r="BY395" s="332"/>
      <c r="BZ395" s="332"/>
      <c r="CA395" s="332"/>
      <c r="CB395" s="332"/>
      <c r="CC395" s="332"/>
      <c r="CD395" s="332"/>
      <c r="CE395" s="332"/>
      <c r="CF395" s="332"/>
      <c r="CG395" s="332"/>
      <c r="CH395" s="332"/>
      <c r="CI395" s="332"/>
      <c r="CJ395" s="332"/>
      <c r="CK395" s="332"/>
      <c r="CL395" s="332"/>
      <c r="CM395" s="332"/>
      <c r="CN395" s="332"/>
      <c r="CO395" s="332"/>
      <c r="CP395" s="332"/>
      <c r="CQ395" s="332"/>
      <c r="CR395" s="332"/>
      <c r="CS395" s="332"/>
      <c r="CT395" s="332"/>
      <c r="CU395" s="332"/>
      <c r="CV395" s="332"/>
      <c r="CW395" s="332"/>
      <c r="CX395" s="332"/>
      <c r="CY395" s="332"/>
      <c r="CZ395" s="332"/>
      <c r="DA395" s="332"/>
      <c r="DB395" s="332"/>
      <c r="DC395" s="332"/>
      <c r="DD395" s="332"/>
      <c r="DE395" s="332"/>
      <c r="DF395" s="332"/>
      <c r="DG395" s="332"/>
      <c r="DH395" s="332"/>
      <c r="DI395" s="332"/>
      <c r="DJ395" s="332"/>
      <c r="DK395" s="332"/>
      <c r="DL395" s="332"/>
      <c r="DM395" s="332"/>
      <c r="DN395" s="332"/>
      <c r="DO395" s="332"/>
      <c r="DP395" s="332"/>
      <c r="DQ395" s="332"/>
      <c r="DR395" s="332"/>
      <c r="DS395" s="332"/>
      <c r="DT395" s="332"/>
      <c r="DU395" s="332"/>
      <c r="DV395" s="332"/>
      <c r="DW395" s="332"/>
      <c r="DX395" s="332"/>
      <c r="DY395" s="332"/>
      <c r="DZ395" s="332"/>
      <c r="EA395" s="332"/>
      <c r="EB395" s="332"/>
      <c r="EC395" s="332"/>
      <c r="ED395" s="332"/>
      <c r="EE395" s="332"/>
      <c r="EF395" s="332"/>
      <c r="EG395" s="332"/>
      <c r="EH395" s="332"/>
      <c r="EI395" s="332"/>
      <c r="EJ395" s="332"/>
      <c r="EK395" s="332"/>
      <c r="EL395" s="332"/>
      <c r="EM395" s="332"/>
      <c r="EN395" s="332"/>
      <c r="EO395" s="332"/>
      <c r="EP395" s="332"/>
      <c r="EQ395" s="332"/>
      <c r="ER395" s="332"/>
      <c r="ES395" s="332"/>
      <c r="ET395" s="332"/>
      <c r="EU395" s="332"/>
      <c r="EV395" s="332"/>
      <c r="EW395" s="332"/>
      <c r="EX395" s="332"/>
      <c r="EY395" s="332"/>
      <c r="EZ395" s="332"/>
      <c r="FA395" s="332"/>
      <c r="FB395" s="332"/>
      <c r="FC395" s="332"/>
      <c r="FD395" s="332"/>
      <c r="FE395" s="332"/>
      <c r="FF395" s="332"/>
      <c r="FG395" s="332"/>
      <c r="FH395" s="332"/>
      <c r="FI395" s="332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</row>
    <row r="396" spans="1:250" s="326" customFormat="1" ht="15" hidden="1" customHeight="1" thickBot="1" x14ac:dyDescent="0.35">
      <c r="A396" s="602"/>
      <c r="B396" s="1006" t="s">
        <v>204</v>
      </c>
      <c r="C396" s="1007"/>
      <c r="D396" s="1008"/>
      <c r="E396" s="603"/>
      <c r="F396" s="604"/>
      <c r="G396" s="606">
        <f t="shared" ref="G396:Q396" si="84">SUM(G389:G394)</f>
        <v>2.9281989327500924E-3</v>
      </c>
      <c r="H396" s="606">
        <f t="shared" si="84"/>
        <v>0</v>
      </c>
      <c r="I396" s="606">
        <f t="shared" si="84"/>
        <v>0</v>
      </c>
      <c r="J396" s="606">
        <f t="shared" si="84"/>
        <v>0</v>
      </c>
      <c r="K396" s="606">
        <f t="shared" si="84"/>
        <v>0</v>
      </c>
      <c r="L396" s="606">
        <f t="shared" si="84"/>
        <v>0</v>
      </c>
      <c r="M396" s="606">
        <f t="shared" si="84"/>
        <v>0</v>
      </c>
      <c r="N396" s="606">
        <f t="shared" si="84"/>
        <v>0</v>
      </c>
      <c r="O396" s="606">
        <f t="shared" si="84"/>
        <v>0</v>
      </c>
      <c r="P396" s="606">
        <f t="shared" si="84"/>
        <v>0</v>
      </c>
      <c r="Q396" s="606">
        <f t="shared" si="84"/>
        <v>0</v>
      </c>
      <c r="R396" s="606">
        <f>SUM(R389:R394)</f>
        <v>2.9281989327500924E-3</v>
      </c>
      <c r="S396" s="561"/>
      <c r="T396" s="333"/>
      <c r="U396" s="327"/>
      <c r="V396" s="332"/>
      <c r="W396" s="332"/>
      <c r="X396" s="332"/>
      <c r="Y396" s="332"/>
      <c r="Z396" s="332"/>
      <c r="AA396" s="332"/>
      <c r="AB396" s="332"/>
      <c r="AC396" s="332"/>
      <c r="AD396" s="332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27"/>
      <c r="AR396" s="327"/>
      <c r="AS396" s="327"/>
      <c r="AT396" s="327"/>
      <c r="AU396" s="327"/>
      <c r="AV396" s="327"/>
      <c r="AW396" s="327"/>
      <c r="AX396" s="327"/>
      <c r="AY396" s="327"/>
      <c r="AZ396" s="327"/>
      <c r="BA396" s="327"/>
      <c r="BB396" s="332"/>
      <c r="BC396" s="332"/>
      <c r="BD396" s="327"/>
      <c r="BE396" s="332"/>
      <c r="BF396" s="332"/>
      <c r="BG396" s="332"/>
      <c r="BH396" s="332"/>
      <c r="BI396" s="332"/>
      <c r="BJ396" s="332"/>
      <c r="BK396" s="332"/>
      <c r="BL396" s="332"/>
      <c r="BM396" s="332"/>
      <c r="BN396" s="332"/>
      <c r="BO396" s="332"/>
      <c r="BP396" s="332"/>
      <c r="BQ396" s="332"/>
      <c r="BR396" s="332"/>
      <c r="BS396" s="332"/>
      <c r="BT396" s="332"/>
      <c r="BU396" s="332"/>
      <c r="BV396" s="332"/>
      <c r="BW396" s="332"/>
      <c r="BX396" s="332"/>
      <c r="BY396" s="332"/>
      <c r="BZ396" s="332"/>
      <c r="CA396" s="332"/>
      <c r="CB396" s="332"/>
      <c r="CC396" s="332"/>
      <c r="CD396" s="332"/>
      <c r="CE396" s="332"/>
      <c r="CF396" s="332"/>
      <c r="CG396" s="332"/>
      <c r="CH396" s="332"/>
      <c r="CI396" s="332"/>
      <c r="CJ396" s="332"/>
      <c r="CK396" s="332"/>
      <c r="CL396" s="332"/>
      <c r="CM396" s="332"/>
      <c r="CN396" s="332"/>
      <c r="CO396" s="332"/>
      <c r="CP396" s="332"/>
      <c r="CQ396" s="332"/>
      <c r="CR396" s="332"/>
      <c r="CS396" s="332"/>
      <c r="CT396" s="332"/>
      <c r="CU396" s="332"/>
      <c r="CV396" s="332"/>
      <c r="CW396" s="332"/>
      <c r="CX396" s="332"/>
      <c r="CY396" s="332"/>
      <c r="CZ396" s="332"/>
      <c r="DA396" s="332"/>
      <c r="DB396" s="332"/>
      <c r="DC396" s="332"/>
      <c r="DD396" s="332"/>
      <c r="DE396" s="332"/>
      <c r="DF396" s="332"/>
      <c r="DG396" s="332"/>
      <c r="DH396" s="332"/>
      <c r="DI396" s="332"/>
      <c r="DJ396" s="332"/>
      <c r="DK396" s="332"/>
      <c r="DL396" s="332"/>
      <c r="DM396" s="332"/>
      <c r="DN396" s="332"/>
      <c r="DO396" s="332"/>
      <c r="DP396" s="332"/>
      <c r="DQ396" s="332"/>
      <c r="DR396" s="332"/>
      <c r="DS396" s="332"/>
      <c r="DT396" s="332"/>
      <c r="DU396" s="332"/>
      <c r="DV396" s="332"/>
      <c r="DW396" s="332"/>
      <c r="DX396" s="332"/>
      <c r="DY396" s="332"/>
      <c r="DZ396" s="332"/>
      <c r="EA396" s="332"/>
      <c r="EB396" s="332"/>
      <c r="EC396" s="332"/>
      <c r="ED396" s="332"/>
      <c r="EE396" s="332"/>
      <c r="EF396" s="332"/>
      <c r="EG396" s="332"/>
      <c r="EH396" s="332"/>
      <c r="EI396" s="332"/>
      <c r="EJ396" s="332"/>
      <c r="EK396" s="332"/>
      <c r="EL396" s="332"/>
      <c r="EM396" s="332"/>
      <c r="EN396" s="332"/>
      <c r="EO396" s="332"/>
      <c r="EP396" s="332"/>
      <c r="EQ396" s="332"/>
      <c r="ER396" s="332"/>
      <c r="ES396" s="332"/>
      <c r="ET396" s="332"/>
      <c r="EU396" s="332"/>
      <c r="EV396" s="332"/>
      <c r="EW396" s="332"/>
      <c r="EX396" s="332"/>
      <c r="EY396" s="332"/>
      <c r="EZ396" s="332"/>
      <c r="FA396" s="332"/>
      <c r="FB396" s="332"/>
      <c r="FC396" s="332"/>
      <c r="FD396" s="332"/>
      <c r="FE396" s="332"/>
      <c r="FF396" s="332"/>
      <c r="FG396" s="332"/>
      <c r="FH396" s="332"/>
      <c r="FI396" s="332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</row>
    <row r="397" spans="1:250" s="326" customFormat="1" ht="15" customHeight="1" x14ac:dyDescent="0.3">
      <c r="A397" s="323"/>
      <c r="B397" s="334"/>
      <c r="C397" s="324"/>
      <c r="D397" s="324"/>
      <c r="E397" s="324"/>
      <c r="F397" s="401"/>
      <c r="G397" s="488"/>
      <c r="H397" s="489"/>
      <c r="R397" s="463"/>
      <c r="S397" s="561"/>
      <c r="T397" s="333"/>
      <c r="U397" s="327"/>
      <c r="V397" s="332"/>
      <c r="W397" s="332"/>
      <c r="X397" s="332"/>
      <c r="Y397" s="332"/>
      <c r="Z397" s="332"/>
      <c r="AA397" s="332"/>
      <c r="AB397" s="332"/>
      <c r="AC397" s="332"/>
      <c r="AD397" s="332"/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27"/>
      <c r="AR397" s="327"/>
      <c r="AS397" s="327"/>
      <c r="AT397" s="327"/>
      <c r="AU397" s="327"/>
      <c r="AV397" s="327"/>
      <c r="AW397" s="327"/>
      <c r="AX397" s="327"/>
      <c r="AY397" s="327"/>
      <c r="AZ397" s="327"/>
      <c r="BA397" s="327"/>
      <c r="BB397" s="332"/>
      <c r="BC397" s="332"/>
      <c r="BD397" s="332"/>
      <c r="BE397" s="332"/>
      <c r="BF397" s="332"/>
      <c r="BG397" s="332"/>
      <c r="BH397" s="332"/>
      <c r="BI397" s="332"/>
      <c r="BJ397" s="332"/>
      <c r="BK397" s="332"/>
      <c r="BL397" s="332"/>
      <c r="BM397" s="332"/>
      <c r="BN397" s="332"/>
      <c r="BO397" s="332"/>
      <c r="BP397" s="332"/>
      <c r="BQ397" s="332"/>
      <c r="BR397" s="332"/>
      <c r="BS397" s="332"/>
      <c r="BT397" s="332"/>
      <c r="BU397" s="332"/>
      <c r="BV397" s="332"/>
      <c r="BW397" s="332"/>
      <c r="BX397" s="332"/>
      <c r="BY397" s="332"/>
      <c r="BZ397" s="332"/>
      <c r="CA397" s="332"/>
      <c r="CB397" s="332"/>
      <c r="CC397" s="332"/>
      <c r="CD397" s="332"/>
      <c r="CE397" s="332"/>
      <c r="CF397" s="332"/>
      <c r="CG397" s="332"/>
      <c r="CH397" s="332"/>
      <c r="CI397" s="332"/>
      <c r="CJ397" s="332"/>
      <c r="CK397" s="332"/>
      <c r="CL397" s="332"/>
      <c r="CM397" s="332"/>
      <c r="CN397" s="332"/>
      <c r="CO397" s="332"/>
      <c r="CP397" s="332"/>
      <c r="CQ397" s="332"/>
      <c r="CR397" s="332"/>
      <c r="CS397" s="332"/>
      <c r="CT397" s="332"/>
      <c r="CU397" s="332"/>
      <c r="CV397" s="332"/>
      <c r="CW397" s="332"/>
      <c r="CX397" s="332"/>
      <c r="CY397" s="332"/>
      <c r="CZ397" s="332"/>
      <c r="DA397" s="332"/>
      <c r="DB397" s="332"/>
      <c r="DC397" s="332"/>
      <c r="DD397" s="332"/>
      <c r="DE397" s="332"/>
      <c r="DF397" s="332"/>
      <c r="DG397" s="332"/>
      <c r="DH397" s="332"/>
      <c r="DI397" s="332"/>
      <c r="DJ397" s="332"/>
      <c r="DK397" s="332"/>
      <c r="DL397" s="332"/>
      <c r="DM397" s="332"/>
      <c r="DN397" s="332"/>
      <c r="DO397" s="332"/>
      <c r="DP397" s="332"/>
      <c r="DQ397" s="332"/>
      <c r="DR397" s="332"/>
      <c r="DS397" s="332"/>
      <c r="DT397" s="332"/>
      <c r="DU397" s="332"/>
      <c r="DV397" s="332"/>
      <c r="DW397" s="332"/>
      <c r="DX397" s="332"/>
      <c r="DY397" s="332"/>
      <c r="DZ397" s="332"/>
      <c r="EA397" s="332"/>
      <c r="EB397" s="332"/>
      <c r="EC397" s="332"/>
      <c r="ED397" s="332"/>
      <c r="EE397" s="332"/>
      <c r="EF397" s="332"/>
      <c r="EG397" s="332"/>
      <c r="EH397" s="332"/>
      <c r="EI397" s="332"/>
      <c r="EJ397" s="332"/>
      <c r="EK397" s="332"/>
      <c r="EL397" s="332"/>
      <c r="EM397" s="332"/>
      <c r="EN397" s="332"/>
      <c r="EO397" s="332"/>
      <c r="EP397" s="332"/>
      <c r="EQ397" s="332"/>
      <c r="ER397" s="332"/>
      <c r="ES397" s="332"/>
      <c r="ET397" s="332"/>
      <c r="EU397" s="332"/>
      <c r="EV397" s="332"/>
      <c r="EW397" s="332"/>
      <c r="EX397" s="332"/>
      <c r="EY397" s="332"/>
      <c r="EZ397" s="332"/>
      <c r="FA397" s="332"/>
      <c r="FB397" s="332"/>
      <c r="FC397" s="332"/>
      <c r="FD397" s="332"/>
      <c r="FE397" s="332"/>
      <c r="FF397" s="332"/>
      <c r="FG397" s="332"/>
      <c r="FH397" s="332"/>
      <c r="FI397" s="332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</row>
    <row r="398" spans="1:250" s="326" customFormat="1" ht="15" customHeight="1" x14ac:dyDescent="0.3">
      <c r="A398" s="323"/>
      <c r="B398" s="666" t="s">
        <v>205</v>
      </c>
      <c r="C398" s="324"/>
      <c r="D398" s="324"/>
      <c r="E398" s="324"/>
      <c r="F398" s="401"/>
      <c r="G398" s="488"/>
      <c r="H398" s="489"/>
      <c r="R398" s="466"/>
      <c r="S398" s="561"/>
      <c r="T398" s="333"/>
      <c r="U398" s="327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27"/>
      <c r="AR398" s="327"/>
      <c r="AS398" s="327"/>
      <c r="AT398" s="327"/>
      <c r="AU398" s="327"/>
      <c r="AV398" s="327"/>
      <c r="AW398" s="327"/>
      <c r="AX398" s="327"/>
      <c r="AY398" s="327"/>
      <c r="AZ398" s="327"/>
      <c r="BA398" s="327"/>
      <c r="BB398" s="332"/>
      <c r="BC398" s="332"/>
      <c r="BD398" s="332"/>
      <c r="BE398" s="332"/>
      <c r="BF398" s="332"/>
      <c r="BG398" s="332"/>
      <c r="BH398" s="332"/>
      <c r="BI398" s="332"/>
      <c r="BJ398" s="332"/>
      <c r="BK398" s="332"/>
      <c r="BL398" s="332"/>
      <c r="BM398" s="332"/>
      <c r="BN398" s="332"/>
      <c r="BO398" s="332"/>
      <c r="BP398" s="332"/>
      <c r="BQ398" s="332"/>
      <c r="BR398" s="332"/>
      <c r="BS398" s="332"/>
      <c r="BT398" s="332"/>
      <c r="BU398" s="332"/>
      <c r="BV398" s="332"/>
      <c r="BW398" s="332"/>
      <c r="BX398" s="332"/>
      <c r="BY398" s="332"/>
      <c r="BZ398" s="332"/>
      <c r="CA398" s="332"/>
      <c r="CB398" s="332"/>
      <c r="CC398" s="332"/>
      <c r="CD398" s="332"/>
      <c r="CE398" s="332"/>
      <c r="CF398" s="332"/>
      <c r="CG398" s="332"/>
      <c r="CH398" s="332"/>
      <c r="CI398" s="332"/>
      <c r="CJ398" s="332"/>
      <c r="CK398" s="332"/>
      <c r="CL398" s="332"/>
      <c r="CM398" s="332"/>
      <c r="CN398" s="332"/>
      <c r="CO398" s="332"/>
      <c r="CP398" s="332"/>
      <c r="CQ398" s="332"/>
      <c r="CR398" s="332"/>
      <c r="CS398" s="332"/>
      <c r="CT398" s="332"/>
      <c r="CU398" s="332"/>
      <c r="CV398" s="332"/>
      <c r="CW398" s="332"/>
      <c r="CX398" s="332"/>
      <c r="CY398" s="332"/>
      <c r="CZ398" s="332"/>
      <c r="DA398" s="332"/>
      <c r="DB398" s="332"/>
      <c r="DC398" s="332"/>
      <c r="DD398" s="332"/>
      <c r="DE398" s="332"/>
      <c r="DF398" s="332"/>
      <c r="DG398" s="332"/>
      <c r="DH398" s="332"/>
      <c r="DI398" s="332"/>
      <c r="DJ398" s="332"/>
      <c r="DK398" s="332"/>
      <c r="DL398" s="332"/>
      <c r="DM398" s="332"/>
      <c r="DN398" s="332"/>
      <c r="DO398" s="332"/>
      <c r="DP398" s="332"/>
      <c r="DQ398" s="332"/>
      <c r="DR398" s="332"/>
      <c r="DS398" s="332"/>
      <c r="DT398" s="332"/>
      <c r="DU398" s="332"/>
      <c r="DV398" s="332"/>
      <c r="DW398" s="332"/>
      <c r="DX398" s="332"/>
      <c r="DY398" s="332"/>
      <c r="DZ398" s="332"/>
      <c r="EA398" s="332"/>
      <c r="EB398" s="332"/>
      <c r="EC398" s="332"/>
      <c r="ED398" s="332"/>
      <c r="EE398" s="332"/>
      <c r="EF398" s="332"/>
      <c r="EG398" s="332"/>
      <c r="EH398" s="332"/>
      <c r="EI398" s="332"/>
      <c r="EJ398" s="332"/>
      <c r="EK398" s="332"/>
      <c r="EL398" s="332"/>
      <c r="EM398" s="332"/>
      <c r="EN398" s="332"/>
      <c r="EO398" s="332"/>
      <c r="EP398" s="332"/>
      <c r="EQ398" s="332"/>
      <c r="ER398" s="332"/>
      <c r="ES398" s="332"/>
      <c r="ET398" s="332"/>
      <c r="EU398" s="332"/>
      <c r="EV398" s="332"/>
      <c r="EW398" s="332"/>
      <c r="EX398" s="332"/>
      <c r="EY398" s="332"/>
      <c r="EZ398" s="332"/>
      <c r="FA398" s="332"/>
      <c r="FB398" s="332"/>
      <c r="FC398" s="332"/>
      <c r="FD398" s="332"/>
      <c r="FE398" s="332"/>
      <c r="FF398" s="332"/>
      <c r="FG398" s="332"/>
      <c r="FH398" s="332"/>
      <c r="FI398" s="332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</row>
    <row r="399" spans="1:250" s="326" customFormat="1" ht="15" customHeight="1" x14ac:dyDescent="0.3">
      <c r="A399" s="385">
        <v>1</v>
      </c>
      <c r="B399" s="396" t="s">
        <v>206</v>
      </c>
      <c r="C399" s="375">
        <v>501209</v>
      </c>
      <c r="D399" s="375" t="s">
        <v>3</v>
      </c>
      <c r="E399" s="375"/>
      <c r="F399" s="397"/>
      <c r="G399" s="611">
        <v>24126.619999999879</v>
      </c>
      <c r="H399" s="440"/>
      <c r="I399" s="365"/>
      <c r="J399" s="366"/>
      <c r="K399" s="366">
        <v>813017.18</v>
      </c>
      <c r="L399" s="365"/>
      <c r="M399" s="365"/>
      <c r="N399" s="366">
        <v>731647.56</v>
      </c>
      <c r="O399" s="366"/>
      <c r="P399" s="366">
        <v>4822.49</v>
      </c>
      <c r="Q399" s="365"/>
      <c r="R399" s="610">
        <f>G399+H399+J399+K399+I399-M399-O399-P399-Q399-N399</f>
        <v>100673.74999999988</v>
      </c>
      <c r="S399" s="561">
        <f>R399-W399</f>
        <v>2.2694000072078779E-3</v>
      </c>
      <c r="T399" s="333" t="s">
        <v>3</v>
      </c>
      <c r="U399" s="327">
        <v>18329.646007319181</v>
      </c>
      <c r="V399" s="332"/>
      <c r="W399" s="333">
        <f>U399*W2</f>
        <v>100673.74773059988</v>
      </c>
      <c r="X399" s="332"/>
      <c r="Y399" s="332"/>
      <c r="Z399" s="332"/>
      <c r="AA399" s="332"/>
      <c r="AB399" s="332"/>
      <c r="AC399" s="332"/>
      <c r="AD399" s="332"/>
      <c r="AE399" s="331"/>
      <c r="AF399" s="331"/>
      <c r="AG399" s="331"/>
      <c r="AH399" s="331"/>
      <c r="AI399" s="331"/>
      <c r="AJ399" s="331"/>
      <c r="AK399" s="331"/>
      <c r="AL399" s="331"/>
      <c r="AM399" s="331"/>
      <c r="AN399" s="331"/>
      <c r="AO399" s="331"/>
      <c r="AP399" s="331"/>
      <c r="AQ399" s="327"/>
      <c r="AR399" s="327"/>
      <c r="AS399" s="327"/>
      <c r="AT399" s="327"/>
      <c r="AU399" s="327"/>
      <c r="AV399" s="327"/>
      <c r="AW399" s="327"/>
      <c r="AX399" s="327"/>
      <c r="AY399" s="327"/>
      <c r="AZ399" s="327"/>
      <c r="BA399" s="327"/>
      <c r="BB399" s="332"/>
      <c r="BC399" s="332"/>
      <c r="BD399" s="332"/>
      <c r="BE399" s="332"/>
      <c r="BF399" s="332"/>
      <c r="BG399" s="332"/>
      <c r="BH399" s="332"/>
      <c r="BI399" s="332"/>
      <c r="BJ399" s="332"/>
      <c r="BK399" s="332"/>
      <c r="BL399" s="332"/>
      <c r="BM399" s="332"/>
      <c r="BN399" s="332"/>
      <c r="BO399" s="332"/>
      <c r="BP399" s="332"/>
      <c r="BQ399" s="332"/>
      <c r="BR399" s="332"/>
      <c r="BS399" s="332"/>
      <c r="BT399" s="332"/>
      <c r="BU399" s="332"/>
      <c r="BV399" s="332"/>
      <c r="BW399" s="332"/>
      <c r="BX399" s="332"/>
      <c r="BY399" s="332"/>
      <c r="BZ399" s="332"/>
      <c r="CA399" s="332"/>
      <c r="CB399" s="332"/>
      <c r="CC399" s="332"/>
      <c r="CD399" s="332"/>
      <c r="CE399" s="332"/>
      <c r="CF399" s="332"/>
      <c r="CG399" s="332"/>
      <c r="CH399" s="332"/>
      <c r="CI399" s="332"/>
      <c r="CJ399" s="332"/>
      <c r="CK399" s="332"/>
      <c r="CL399" s="332"/>
      <c r="CM399" s="332"/>
      <c r="CN399" s="332"/>
      <c r="CO399" s="332"/>
      <c r="CP399" s="332"/>
      <c r="CQ399" s="332"/>
      <c r="CR399" s="332"/>
      <c r="CS399" s="332"/>
      <c r="CT399" s="332"/>
      <c r="CU399" s="332"/>
      <c r="CV399" s="332"/>
      <c r="CW399" s="332"/>
      <c r="CX399" s="332"/>
      <c r="CY399" s="332"/>
      <c r="CZ399" s="332"/>
      <c r="DA399" s="332"/>
      <c r="DB399" s="332"/>
      <c r="DC399" s="332"/>
      <c r="DD399" s="332"/>
      <c r="DE399" s="332"/>
      <c r="DF399" s="332"/>
      <c r="DG399" s="332"/>
      <c r="DH399" s="332"/>
      <c r="DI399" s="332"/>
      <c r="DJ399" s="332"/>
      <c r="DK399" s="332"/>
      <c r="DL399" s="332"/>
      <c r="DM399" s="332"/>
      <c r="DN399" s="332"/>
      <c r="DO399" s="332"/>
      <c r="DP399" s="332"/>
      <c r="DQ399" s="332"/>
      <c r="DR399" s="332"/>
      <c r="DS399" s="332"/>
      <c r="DT399" s="332"/>
      <c r="DU399" s="332"/>
      <c r="DV399" s="332"/>
      <c r="DW399" s="332"/>
      <c r="DX399" s="332"/>
      <c r="DY399" s="332"/>
      <c r="DZ399" s="332"/>
      <c r="EA399" s="332"/>
      <c r="EB399" s="332"/>
      <c r="EC399" s="332"/>
      <c r="ED399" s="332"/>
      <c r="EE399" s="332"/>
      <c r="EF399" s="332"/>
      <c r="EG399" s="332"/>
      <c r="EH399" s="332"/>
      <c r="EI399" s="332"/>
      <c r="EJ399" s="332"/>
      <c r="EK399" s="332"/>
      <c r="EL399" s="332"/>
      <c r="EM399" s="332"/>
      <c r="EN399" s="332"/>
      <c r="EO399" s="332"/>
      <c r="EP399" s="332"/>
      <c r="EQ399" s="332"/>
      <c r="ER399" s="332"/>
      <c r="ES399" s="332"/>
      <c r="ET399" s="332"/>
      <c r="EU399" s="332"/>
      <c r="EV399" s="332"/>
      <c r="EW399" s="332"/>
      <c r="EX399" s="332"/>
      <c r="EY399" s="332"/>
      <c r="EZ399" s="332"/>
      <c r="FA399" s="332"/>
      <c r="FB399" s="332"/>
      <c r="FC399" s="332"/>
      <c r="FD399" s="332"/>
      <c r="FE399" s="332"/>
      <c r="FF399" s="332"/>
      <c r="FG399" s="332"/>
      <c r="FH399" s="332"/>
      <c r="FI399" s="332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</row>
    <row r="400" spans="1:250" s="326" customFormat="1" ht="15" customHeight="1" x14ac:dyDescent="0.3">
      <c r="A400" s="600">
        <v>2</v>
      </c>
      <c r="B400" s="396" t="s">
        <v>1557</v>
      </c>
      <c r="C400" s="375">
        <v>501287</v>
      </c>
      <c r="D400" s="375" t="s">
        <v>0</v>
      </c>
      <c r="E400" s="456"/>
      <c r="F400" s="595"/>
      <c r="G400" s="372">
        <v>42386.760000000242</v>
      </c>
      <c r="H400" s="461"/>
      <c r="I400" s="365"/>
      <c r="J400" s="388">
        <v>36.39</v>
      </c>
      <c r="K400" s="388">
        <v>1315117.51</v>
      </c>
      <c r="L400" s="372"/>
      <c r="M400" s="372"/>
      <c r="N400" s="388"/>
      <c r="O400" s="388"/>
      <c r="P400" s="388"/>
      <c r="Q400" s="372"/>
      <c r="R400" s="610">
        <f>G400+H400+J400+K400+I400-M400-O400-P400-Q400-N400</f>
        <v>1357540.6600000001</v>
      </c>
      <c r="S400" s="561">
        <f>R400-W400</f>
        <v>5.051854532212019E-4</v>
      </c>
      <c r="T400" s="333" t="s">
        <v>0</v>
      </c>
      <c r="U400" s="327">
        <v>332649.02217466664</v>
      </c>
      <c r="V400" s="332"/>
      <c r="W400" s="333">
        <f t="shared" ref="W400:W401" si="85">U400*$W$1</f>
        <v>1357540.6594948147</v>
      </c>
      <c r="X400" s="332"/>
      <c r="Y400" s="332"/>
      <c r="Z400" s="332"/>
      <c r="AA400" s="332"/>
      <c r="AB400" s="332"/>
      <c r="AC400" s="332"/>
      <c r="AD400" s="332"/>
      <c r="AE400" s="331"/>
      <c r="AF400" s="331"/>
      <c r="AG400" s="331"/>
      <c r="AH400" s="331"/>
      <c r="AI400" s="331"/>
      <c r="AJ400" s="331"/>
      <c r="AK400" s="331"/>
      <c r="AL400" s="331"/>
      <c r="AM400" s="331"/>
      <c r="AN400" s="331"/>
      <c r="AO400" s="331"/>
      <c r="AP400" s="331"/>
      <c r="AQ400" s="327"/>
      <c r="AR400" s="327"/>
      <c r="AS400" s="327"/>
      <c r="AT400" s="327"/>
      <c r="AU400" s="327"/>
      <c r="AV400" s="327"/>
      <c r="AW400" s="327"/>
      <c r="AX400" s="327"/>
      <c r="AY400" s="327"/>
      <c r="AZ400" s="327"/>
      <c r="BA400" s="327"/>
      <c r="BB400" s="332"/>
      <c r="BC400" s="332"/>
      <c r="BD400" s="332"/>
      <c r="BE400" s="332"/>
      <c r="BF400" s="332"/>
      <c r="BG400" s="332"/>
      <c r="BH400" s="332"/>
      <c r="BI400" s="332"/>
      <c r="BJ400" s="332"/>
      <c r="BK400" s="332"/>
      <c r="BL400" s="332"/>
      <c r="BM400" s="332"/>
      <c r="BN400" s="332"/>
      <c r="BO400" s="332"/>
      <c r="BP400" s="332"/>
      <c r="BQ400" s="332"/>
      <c r="BR400" s="332"/>
      <c r="BS400" s="332"/>
      <c r="BT400" s="332"/>
      <c r="BU400" s="332"/>
      <c r="BV400" s="332"/>
      <c r="BW400" s="332"/>
      <c r="BX400" s="332"/>
      <c r="BY400" s="332"/>
      <c r="BZ400" s="332"/>
      <c r="CA400" s="332"/>
      <c r="CB400" s="332"/>
      <c r="CC400" s="332"/>
      <c r="CD400" s="332"/>
      <c r="CE400" s="332"/>
      <c r="CF400" s="332"/>
      <c r="CG400" s="332"/>
      <c r="CH400" s="332"/>
      <c r="CI400" s="332"/>
      <c r="CJ400" s="332"/>
      <c r="CK400" s="332"/>
      <c r="CL400" s="332"/>
      <c r="CM400" s="332"/>
      <c r="CN400" s="332"/>
      <c r="CO400" s="332"/>
      <c r="CP400" s="332"/>
      <c r="CQ400" s="332"/>
      <c r="CR400" s="332"/>
      <c r="CS400" s="332"/>
      <c r="CT400" s="332"/>
      <c r="CU400" s="332"/>
      <c r="CV400" s="332"/>
      <c r="CW400" s="332"/>
      <c r="CX400" s="332"/>
      <c r="CY400" s="332"/>
      <c r="CZ400" s="332"/>
      <c r="DA400" s="332"/>
      <c r="DB400" s="332"/>
      <c r="DC400" s="332"/>
      <c r="DD400" s="332"/>
      <c r="DE400" s="332"/>
      <c r="DF400" s="332"/>
      <c r="DG400" s="332"/>
      <c r="DH400" s="332"/>
      <c r="DI400" s="332"/>
      <c r="DJ400" s="332"/>
      <c r="DK400" s="332"/>
      <c r="DL400" s="332"/>
      <c r="DM400" s="332"/>
      <c r="DN400" s="332"/>
      <c r="DO400" s="332"/>
      <c r="DP400" s="332"/>
      <c r="DQ400" s="332"/>
      <c r="DR400" s="332"/>
      <c r="DS400" s="332"/>
      <c r="DT400" s="332"/>
      <c r="DU400" s="332"/>
      <c r="DV400" s="332"/>
      <c r="DW400" s="332"/>
      <c r="DX400" s="332"/>
      <c r="DY400" s="332"/>
      <c r="DZ400" s="332"/>
      <c r="EA400" s="332"/>
      <c r="EB400" s="332"/>
      <c r="EC400" s="332"/>
      <c r="ED400" s="332"/>
      <c r="EE400" s="332"/>
      <c r="EF400" s="332"/>
      <c r="EG400" s="332"/>
      <c r="EH400" s="332"/>
      <c r="EI400" s="332"/>
      <c r="EJ400" s="332"/>
      <c r="EK400" s="332"/>
      <c r="EL400" s="332"/>
      <c r="EM400" s="332"/>
      <c r="EN400" s="332"/>
      <c r="EO400" s="332"/>
      <c r="EP400" s="332"/>
      <c r="EQ400" s="332"/>
      <c r="ER400" s="332"/>
      <c r="ES400" s="332"/>
      <c r="ET400" s="332"/>
      <c r="EU400" s="332"/>
      <c r="EV400" s="332"/>
      <c r="EW400" s="332"/>
      <c r="EX400" s="332"/>
      <c r="EY400" s="332"/>
      <c r="EZ400" s="332"/>
      <c r="FA400" s="332"/>
      <c r="FB400" s="332"/>
      <c r="FC400" s="332"/>
      <c r="FD400" s="332"/>
      <c r="FE400" s="332"/>
      <c r="FF400" s="332"/>
      <c r="FG400" s="332"/>
      <c r="FH400" s="332"/>
      <c r="FI400" s="332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</row>
    <row r="401" spans="1:249" s="326" customFormat="1" ht="15" customHeight="1" x14ac:dyDescent="0.3">
      <c r="A401" s="600">
        <v>3</v>
      </c>
      <c r="B401" s="396" t="s">
        <v>1615</v>
      </c>
      <c r="C401" s="375">
        <v>501333</v>
      </c>
      <c r="D401" s="375" t="s">
        <v>0</v>
      </c>
      <c r="E401" s="456"/>
      <c r="F401" s="595"/>
      <c r="G401" s="372">
        <v>226023.9800000001</v>
      </c>
      <c r="H401" s="461"/>
      <c r="I401" s="365"/>
      <c r="J401" s="388"/>
      <c r="K401" s="388">
        <v>540433.24</v>
      </c>
      <c r="L401" s="372"/>
      <c r="M401" s="372"/>
      <c r="N401" s="388">
        <v>521657.76</v>
      </c>
      <c r="O401" s="388"/>
      <c r="P401" s="388">
        <v>189.76</v>
      </c>
      <c r="Q401" s="372"/>
      <c r="R401" s="610">
        <f>G401+H401+J401+K401+I401-M401-O401-P401-Q401-N401</f>
        <v>244609.70000000007</v>
      </c>
      <c r="S401" s="561">
        <f>R401-W401</f>
        <v>1.3333333772607148E-3</v>
      </c>
      <c r="T401" s="333" t="s">
        <v>0</v>
      </c>
      <c r="U401" s="327">
        <v>59938.666666666664</v>
      </c>
      <c r="V401" s="332"/>
      <c r="W401" s="333">
        <f t="shared" si="85"/>
        <v>244609.69866666669</v>
      </c>
      <c r="X401" s="332"/>
      <c r="Y401" s="332"/>
      <c r="Z401" s="332"/>
      <c r="AA401" s="332"/>
      <c r="AB401" s="332"/>
      <c r="AC401" s="332"/>
      <c r="AD401" s="332"/>
      <c r="AE401" s="331"/>
      <c r="AF401" s="331"/>
      <c r="AG401" s="331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27"/>
      <c r="AR401" s="327"/>
      <c r="AS401" s="327"/>
      <c r="AT401" s="327"/>
      <c r="AU401" s="327"/>
      <c r="AV401" s="327"/>
      <c r="AW401" s="327"/>
      <c r="AX401" s="327"/>
      <c r="AY401" s="327"/>
      <c r="AZ401" s="327"/>
      <c r="BA401" s="327"/>
      <c r="BB401" s="332"/>
      <c r="BC401" s="332"/>
      <c r="BD401" s="332"/>
      <c r="BE401" s="332"/>
      <c r="BF401" s="332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</row>
    <row r="402" spans="1:249" s="326" customFormat="1" ht="15" customHeight="1" thickBot="1" x14ac:dyDescent="0.35">
      <c r="A402" s="600"/>
      <c r="B402" s="594"/>
      <c r="C402" s="456"/>
      <c r="D402" s="456"/>
      <c r="E402" s="612"/>
      <c r="F402" s="595"/>
      <c r="G402" s="458"/>
      <c r="H402" s="458"/>
      <c r="J402" s="458"/>
      <c r="K402" s="458"/>
      <c r="L402" s="458"/>
      <c r="M402" s="458"/>
      <c r="N402" s="458"/>
      <c r="O402" s="458"/>
      <c r="P402" s="458"/>
      <c r="Q402" s="458"/>
      <c r="R402" s="556"/>
      <c r="S402" s="561"/>
      <c r="T402" s="333"/>
      <c r="U402" s="327"/>
      <c r="V402" s="332"/>
      <c r="W402" s="332"/>
      <c r="X402" s="332"/>
      <c r="Y402" s="332"/>
      <c r="Z402" s="332"/>
      <c r="AA402" s="332"/>
      <c r="AB402" s="332"/>
      <c r="AC402" s="332"/>
      <c r="AD402" s="332"/>
      <c r="AE402" s="331"/>
      <c r="AF402" s="331"/>
      <c r="AG402" s="331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27"/>
      <c r="AR402" s="327"/>
      <c r="AS402" s="327"/>
      <c r="AT402" s="327"/>
      <c r="AU402" s="327"/>
      <c r="AV402" s="327"/>
      <c r="AW402" s="327"/>
      <c r="AX402" s="327"/>
      <c r="AY402" s="327"/>
      <c r="AZ402" s="327"/>
      <c r="BA402" s="327"/>
      <c r="BB402" s="332"/>
      <c r="BC402" s="332"/>
      <c r="BD402" s="332"/>
      <c r="BE402" s="332"/>
      <c r="BF402" s="332"/>
      <c r="BG402" s="332"/>
      <c r="BH402" s="332"/>
      <c r="BI402" s="332"/>
      <c r="BJ402" s="332"/>
      <c r="BK402" s="332"/>
      <c r="BL402" s="332"/>
      <c r="BM402" s="332"/>
      <c r="BN402" s="332"/>
      <c r="BO402" s="332"/>
      <c r="BP402" s="332"/>
      <c r="BQ402" s="332"/>
      <c r="BR402" s="332"/>
      <c r="BS402" s="332"/>
      <c r="BT402" s="332"/>
      <c r="BU402" s="332"/>
      <c r="BV402" s="332"/>
      <c r="BW402" s="332"/>
      <c r="BX402" s="332"/>
      <c r="BY402" s="332"/>
      <c r="BZ402" s="332"/>
      <c r="CA402" s="332"/>
      <c r="CB402" s="332"/>
      <c r="CC402" s="332"/>
      <c r="CD402" s="332"/>
      <c r="CE402" s="332"/>
      <c r="CF402" s="332"/>
      <c r="CG402" s="332"/>
      <c r="CH402" s="332"/>
      <c r="CI402" s="332"/>
      <c r="CJ402" s="332"/>
      <c r="CK402" s="332"/>
      <c r="CL402" s="332"/>
      <c r="CM402" s="332"/>
      <c r="CN402" s="332"/>
      <c r="CO402" s="332"/>
      <c r="CP402" s="332"/>
      <c r="CQ402" s="332"/>
      <c r="CR402" s="332"/>
      <c r="CS402" s="332"/>
      <c r="CT402" s="332"/>
      <c r="CU402" s="332"/>
      <c r="CV402" s="332"/>
      <c r="CW402" s="332"/>
      <c r="CX402" s="332"/>
      <c r="CY402" s="332"/>
      <c r="CZ402" s="332"/>
      <c r="DA402" s="332"/>
      <c r="DB402" s="332"/>
      <c r="DC402" s="332"/>
      <c r="DD402" s="332"/>
      <c r="DE402" s="332"/>
      <c r="DF402" s="332"/>
      <c r="DG402" s="332"/>
      <c r="DH402" s="332"/>
      <c r="DI402" s="332"/>
      <c r="DJ402" s="332"/>
      <c r="DK402" s="332"/>
      <c r="DL402" s="332"/>
      <c r="DM402" s="332"/>
      <c r="DN402" s="332"/>
      <c r="DO402" s="332"/>
      <c r="DP402" s="332"/>
      <c r="DQ402" s="332"/>
      <c r="DR402" s="332"/>
      <c r="DS402" s="332"/>
      <c r="DT402" s="332"/>
      <c r="DU402" s="332"/>
      <c r="DV402" s="332"/>
      <c r="DW402" s="332"/>
      <c r="DX402" s="332"/>
      <c r="DY402" s="332"/>
      <c r="DZ402" s="332"/>
      <c r="EA402" s="332"/>
      <c r="EB402" s="332"/>
      <c r="EC402" s="332"/>
      <c r="ED402" s="332"/>
      <c r="EE402" s="332"/>
      <c r="EF402" s="332"/>
      <c r="EG402" s="332"/>
      <c r="EH402" s="332"/>
      <c r="EI402" s="332"/>
      <c r="EJ402" s="332"/>
      <c r="EK402" s="332"/>
      <c r="EL402" s="332"/>
      <c r="EM402" s="332"/>
      <c r="EN402" s="332"/>
      <c r="EO402" s="332"/>
      <c r="EP402" s="332"/>
      <c r="EQ402" s="332"/>
      <c r="ER402" s="332"/>
      <c r="ES402" s="332"/>
      <c r="ET402" s="332"/>
      <c r="EU402" s="332"/>
      <c r="EV402" s="332"/>
      <c r="EW402" s="332"/>
      <c r="EX402" s="332"/>
      <c r="EY402" s="332"/>
      <c r="EZ402" s="332"/>
      <c r="FA402" s="332"/>
      <c r="FB402" s="332"/>
      <c r="FC402" s="332"/>
      <c r="FD402" s="332"/>
      <c r="FE402" s="332"/>
      <c r="FF402" s="332"/>
      <c r="FG402" s="332"/>
      <c r="FH402" s="332"/>
      <c r="FI402" s="332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</row>
    <row r="403" spans="1:249" s="326" customFormat="1" ht="15" customHeight="1" thickBot="1" x14ac:dyDescent="0.35">
      <c r="A403" s="602"/>
      <c r="B403" s="998" t="s">
        <v>207</v>
      </c>
      <c r="C403" s="998"/>
      <c r="D403" s="998"/>
      <c r="E403" s="603"/>
      <c r="F403" s="604"/>
      <c r="G403" s="605">
        <f t="shared" ref="G403:R403" si="86">SUM(G399:G402)</f>
        <v>292537.36000000022</v>
      </c>
      <c r="H403" s="605">
        <f t="shared" si="86"/>
        <v>0</v>
      </c>
      <c r="I403" s="605">
        <f t="shared" si="86"/>
        <v>0</v>
      </c>
      <c r="J403" s="605">
        <f t="shared" si="86"/>
        <v>36.39</v>
      </c>
      <c r="K403" s="605">
        <f>SUM(K399:K402)</f>
        <v>2668567.9299999997</v>
      </c>
      <c r="L403" s="605">
        <f t="shared" si="86"/>
        <v>0</v>
      </c>
      <c r="M403" s="605">
        <f t="shared" si="86"/>
        <v>0</v>
      </c>
      <c r="N403" s="605">
        <f t="shared" si="86"/>
        <v>1253305.32</v>
      </c>
      <c r="O403" s="605">
        <f t="shared" si="86"/>
        <v>0</v>
      </c>
      <c r="P403" s="605">
        <f t="shared" si="86"/>
        <v>5012.25</v>
      </c>
      <c r="Q403" s="605">
        <f t="shared" si="86"/>
        <v>0</v>
      </c>
      <c r="R403" s="606">
        <f t="shared" si="86"/>
        <v>1702824.1100000003</v>
      </c>
      <c r="S403" s="561"/>
      <c r="T403" s="333"/>
      <c r="U403" s="327"/>
      <c r="V403" s="332"/>
      <c r="W403" s="332"/>
      <c r="X403" s="332"/>
      <c r="Y403" s="332"/>
      <c r="Z403" s="332"/>
      <c r="AA403" s="332"/>
      <c r="AB403" s="332"/>
      <c r="AC403" s="332"/>
      <c r="AD403" s="332"/>
      <c r="AE403" s="331"/>
      <c r="AF403" s="331"/>
      <c r="AG403" s="331"/>
      <c r="AH403" s="331"/>
      <c r="AI403" s="331"/>
      <c r="AJ403" s="331"/>
      <c r="AK403" s="331"/>
      <c r="AL403" s="331"/>
      <c r="AM403" s="331"/>
      <c r="AN403" s="331"/>
      <c r="AO403" s="331"/>
      <c r="AP403" s="331"/>
      <c r="AQ403" s="327"/>
      <c r="AR403" s="327"/>
      <c r="AS403" s="327"/>
      <c r="AT403" s="327"/>
      <c r="AU403" s="327"/>
      <c r="AV403" s="327"/>
      <c r="AW403" s="327"/>
      <c r="AX403" s="327"/>
      <c r="AY403" s="327"/>
      <c r="AZ403" s="327"/>
      <c r="BA403" s="327"/>
      <c r="BB403" s="332"/>
      <c r="BC403" s="332"/>
      <c r="BD403" s="332"/>
      <c r="BE403" s="332"/>
      <c r="BF403" s="332"/>
      <c r="BG403" s="332"/>
      <c r="BH403" s="332"/>
      <c r="BI403" s="332"/>
      <c r="BJ403" s="332"/>
      <c r="BK403" s="332"/>
      <c r="BL403" s="332"/>
      <c r="BM403" s="332"/>
      <c r="BN403" s="332"/>
      <c r="BO403" s="332"/>
      <c r="BP403" s="332"/>
      <c r="BQ403" s="332"/>
      <c r="BR403" s="332"/>
      <c r="BS403" s="332"/>
      <c r="BT403" s="332"/>
      <c r="BU403" s="332"/>
      <c r="BV403" s="332"/>
      <c r="BW403" s="332"/>
      <c r="BX403" s="332"/>
      <c r="BY403" s="332"/>
      <c r="BZ403" s="332"/>
      <c r="CA403" s="332"/>
      <c r="CB403" s="332"/>
      <c r="CC403" s="332"/>
      <c r="CD403" s="332"/>
      <c r="CE403" s="332"/>
      <c r="CF403" s="332"/>
      <c r="CG403" s="332"/>
      <c r="CH403" s="332"/>
      <c r="CI403" s="332"/>
      <c r="CJ403" s="332"/>
      <c r="CK403" s="332"/>
      <c r="CL403" s="332"/>
      <c r="CM403" s="332"/>
      <c r="CN403" s="332"/>
      <c r="CO403" s="332"/>
      <c r="CP403" s="332"/>
      <c r="CQ403" s="332"/>
      <c r="CR403" s="332"/>
      <c r="CS403" s="332"/>
      <c r="CT403" s="332"/>
      <c r="CU403" s="332"/>
      <c r="CV403" s="332"/>
      <c r="CW403" s="332"/>
      <c r="CX403" s="332"/>
      <c r="CY403" s="332"/>
      <c r="CZ403" s="332"/>
      <c r="DA403" s="332"/>
      <c r="DB403" s="332"/>
      <c r="DC403" s="332"/>
      <c r="DD403" s="332"/>
      <c r="DE403" s="332"/>
      <c r="DF403" s="332"/>
      <c r="DG403" s="332"/>
      <c r="DH403" s="332"/>
      <c r="DI403" s="332"/>
      <c r="DJ403" s="332"/>
      <c r="DK403" s="332"/>
      <c r="DL403" s="332"/>
      <c r="DM403" s="332"/>
      <c r="DN403" s="332"/>
      <c r="DO403" s="332"/>
      <c r="DP403" s="332"/>
      <c r="DQ403" s="332"/>
      <c r="DR403" s="332"/>
      <c r="DS403" s="332"/>
      <c r="DT403" s="332"/>
      <c r="DU403" s="332"/>
      <c r="DV403" s="332"/>
      <c r="DW403" s="332"/>
      <c r="DX403" s="332"/>
      <c r="DY403" s="332"/>
      <c r="DZ403" s="332"/>
      <c r="EA403" s="332"/>
      <c r="EB403" s="332"/>
      <c r="EC403" s="332"/>
      <c r="ED403" s="332"/>
      <c r="EE403" s="332"/>
      <c r="EF403" s="332"/>
      <c r="EG403" s="332"/>
      <c r="EH403" s="332"/>
      <c r="EI403" s="332"/>
      <c r="EJ403" s="332"/>
      <c r="EK403" s="332"/>
      <c r="EL403" s="332"/>
      <c r="EM403" s="332"/>
      <c r="EN403" s="332"/>
      <c r="EO403" s="332"/>
      <c r="EP403" s="332"/>
      <c r="EQ403" s="332"/>
      <c r="ER403" s="332"/>
      <c r="ES403" s="332"/>
      <c r="ET403" s="332"/>
      <c r="EU403" s="332"/>
      <c r="EV403" s="332"/>
      <c r="EW403" s="332"/>
      <c r="EX403" s="332"/>
      <c r="EY403" s="332"/>
      <c r="EZ403" s="332"/>
      <c r="FA403" s="332"/>
      <c r="FB403" s="332"/>
      <c r="FC403" s="332"/>
      <c r="FD403" s="332"/>
      <c r="FE403" s="332"/>
      <c r="FF403" s="332"/>
      <c r="FG403" s="332"/>
      <c r="FH403" s="332"/>
      <c r="FI403" s="332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</row>
    <row r="404" spans="1:249" s="326" customFormat="1" ht="15" customHeight="1" x14ac:dyDescent="0.3">
      <c r="A404" s="323"/>
      <c r="B404" s="846"/>
      <c r="C404" s="846"/>
      <c r="D404" s="846"/>
      <c r="E404" s="324"/>
      <c r="F404" s="401"/>
      <c r="G404" s="682"/>
      <c r="H404" s="682"/>
      <c r="I404" s="682"/>
      <c r="J404" s="682"/>
      <c r="K404" s="682"/>
      <c r="L404" s="682"/>
      <c r="M404" s="682"/>
      <c r="N404" s="682"/>
      <c r="O404" s="682"/>
      <c r="P404" s="682"/>
      <c r="Q404" s="682"/>
      <c r="R404" s="683"/>
      <c r="S404" s="561"/>
      <c r="T404" s="333"/>
      <c r="U404" s="327"/>
      <c r="V404" s="332"/>
      <c r="W404" s="332"/>
      <c r="X404" s="332"/>
      <c r="Y404" s="332"/>
      <c r="Z404" s="332"/>
      <c r="AA404" s="332"/>
      <c r="AB404" s="332"/>
      <c r="AC404" s="332"/>
      <c r="AD404" s="332"/>
      <c r="AE404" s="331"/>
      <c r="AF404" s="331"/>
      <c r="AG404" s="331"/>
      <c r="AH404" s="331"/>
      <c r="AI404" s="331"/>
      <c r="AJ404" s="331"/>
      <c r="AK404" s="331"/>
      <c r="AL404" s="331"/>
      <c r="AM404" s="331"/>
      <c r="AN404" s="331"/>
      <c r="AO404" s="331"/>
      <c r="AP404" s="331"/>
      <c r="AQ404" s="327"/>
      <c r="AR404" s="327"/>
      <c r="AS404" s="327"/>
      <c r="AT404" s="327"/>
      <c r="AU404" s="327"/>
      <c r="AV404" s="327"/>
      <c r="AW404" s="327"/>
      <c r="AX404" s="327"/>
      <c r="AY404" s="327"/>
      <c r="AZ404" s="327"/>
      <c r="BA404" s="327"/>
      <c r="BB404" s="332"/>
      <c r="BC404" s="332"/>
      <c r="BD404" s="332"/>
      <c r="BE404" s="332"/>
      <c r="BF404" s="332"/>
      <c r="BG404" s="332"/>
      <c r="BH404" s="332"/>
      <c r="BI404" s="332"/>
      <c r="BJ404" s="332"/>
      <c r="BK404" s="332"/>
      <c r="BL404" s="332"/>
      <c r="BM404" s="332"/>
      <c r="BN404" s="332"/>
      <c r="BO404" s="332"/>
      <c r="BP404" s="332"/>
      <c r="BQ404" s="332"/>
      <c r="BR404" s="332"/>
      <c r="BS404" s="332"/>
      <c r="BT404" s="332"/>
      <c r="BU404" s="332"/>
      <c r="BV404" s="332"/>
      <c r="BW404" s="332"/>
      <c r="BX404" s="332"/>
      <c r="BY404" s="332"/>
      <c r="BZ404" s="332"/>
      <c r="CA404" s="332"/>
      <c r="CB404" s="332"/>
      <c r="CC404" s="332"/>
      <c r="CD404" s="332"/>
      <c r="CE404" s="332"/>
      <c r="CF404" s="332"/>
      <c r="CG404" s="332"/>
      <c r="CH404" s="332"/>
      <c r="CI404" s="332"/>
      <c r="CJ404" s="332"/>
      <c r="CK404" s="332"/>
      <c r="CL404" s="332"/>
      <c r="CM404" s="332"/>
      <c r="CN404" s="332"/>
      <c r="CO404" s="332"/>
      <c r="CP404" s="332"/>
      <c r="CQ404" s="332"/>
      <c r="CR404" s="332"/>
      <c r="CS404" s="332"/>
      <c r="CT404" s="332"/>
      <c r="CU404" s="332"/>
      <c r="CV404" s="332"/>
      <c r="CW404" s="332"/>
      <c r="CX404" s="332"/>
      <c r="CY404" s="332"/>
      <c r="CZ404" s="332"/>
      <c r="DA404" s="332"/>
      <c r="DB404" s="332"/>
      <c r="DC404" s="332"/>
      <c r="DD404" s="332"/>
      <c r="DE404" s="332"/>
      <c r="DF404" s="332"/>
      <c r="DG404" s="332"/>
      <c r="DH404" s="332"/>
      <c r="DI404" s="332"/>
      <c r="DJ404" s="332"/>
      <c r="DK404" s="332"/>
      <c r="DL404" s="332"/>
      <c r="DM404" s="332"/>
      <c r="DN404" s="332"/>
      <c r="DO404" s="332"/>
      <c r="DP404" s="332"/>
      <c r="DQ404" s="332"/>
      <c r="DR404" s="332"/>
      <c r="DS404" s="332"/>
      <c r="DT404" s="332"/>
      <c r="DU404" s="332"/>
      <c r="DV404" s="332"/>
      <c r="DW404" s="332"/>
      <c r="DX404" s="332"/>
      <c r="DY404" s="332"/>
      <c r="DZ404" s="332"/>
      <c r="EA404" s="332"/>
      <c r="EB404" s="332"/>
      <c r="EC404" s="332"/>
      <c r="ED404" s="332"/>
      <c r="EE404" s="332"/>
      <c r="EF404" s="332"/>
      <c r="EG404" s="332"/>
      <c r="EH404" s="332"/>
      <c r="EI404" s="332"/>
      <c r="EJ404" s="332"/>
      <c r="EK404" s="332"/>
      <c r="EL404" s="332"/>
      <c r="EM404" s="332"/>
      <c r="EN404" s="332"/>
      <c r="EO404" s="332"/>
      <c r="EP404" s="332"/>
      <c r="EQ404" s="332"/>
      <c r="ER404" s="332"/>
      <c r="ES404" s="332"/>
      <c r="ET404" s="332"/>
      <c r="EU404" s="332"/>
      <c r="EV404" s="332"/>
      <c r="EW404" s="332"/>
      <c r="EX404" s="332"/>
      <c r="EY404" s="332"/>
      <c r="EZ404" s="332"/>
      <c r="FA404" s="332"/>
      <c r="FB404" s="332"/>
      <c r="FC404" s="332"/>
      <c r="FD404" s="332"/>
      <c r="FE404" s="332"/>
      <c r="FF404" s="332"/>
      <c r="FG404" s="332"/>
      <c r="FH404" s="332"/>
      <c r="FI404" s="332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</row>
    <row r="405" spans="1:249" s="326" customFormat="1" ht="15" customHeight="1" x14ac:dyDescent="0.3">
      <c r="A405" s="323"/>
      <c r="B405" s="667" t="s">
        <v>1292</v>
      </c>
      <c r="C405" s="846"/>
      <c r="D405" s="846"/>
      <c r="E405" s="324"/>
      <c r="F405" s="401"/>
      <c r="G405" s="682"/>
      <c r="H405" s="682"/>
      <c r="I405" s="682"/>
      <c r="J405" s="682"/>
      <c r="K405" s="682"/>
      <c r="L405" s="682"/>
      <c r="M405" s="682"/>
      <c r="N405" s="682"/>
      <c r="O405" s="682"/>
      <c r="P405" s="682"/>
      <c r="Q405" s="682"/>
      <c r="R405" s="683"/>
      <c r="S405" s="561"/>
      <c r="T405" s="333"/>
      <c r="U405" s="327"/>
      <c r="V405" s="332"/>
      <c r="W405" s="332"/>
      <c r="X405" s="332"/>
      <c r="Y405" s="332"/>
      <c r="Z405" s="332"/>
      <c r="AA405" s="332"/>
      <c r="AB405" s="332"/>
      <c r="AC405" s="332"/>
      <c r="AD405" s="332"/>
      <c r="AE405" s="331"/>
      <c r="AF405" s="331"/>
      <c r="AG405" s="331"/>
      <c r="AH405" s="331"/>
      <c r="AI405" s="331"/>
      <c r="AJ405" s="331"/>
      <c r="AK405" s="331"/>
      <c r="AL405" s="331"/>
      <c r="AM405" s="331"/>
      <c r="AN405" s="331"/>
      <c r="AO405" s="331"/>
      <c r="AP405" s="331"/>
      <c r="AQ405" s="327"/>
      <c r="AR405" s="327"/>
      <c r="AS405" s="327"/>
      <c r="AT405" s="327"/>
      <c r="AU405" s="327"/>
      <c r="AV405" s="327"/>
      <c r="AW405" s="327"/>
      <c r="AX405" s="327"/>
      <c r="AY405" s="327"/>
      <c r="AZ405" s="327"/>
      <c r="BA405" s="327"/>
      <c r="BB405" s="332"/>
      <c r="BC405" s="332"/>
      <c r="BD405" s="332"/>
      <c r="BE405" s="332"/>
      <c r="BF405" s="332"/>
      <c r="BG405" s="332"/>
      <c r="BH405" s="332"/>
      <c r="BI405" s="332"/>
      <c r="BJ405" s="332"/>
      <c r="BK405" s="332"/>
      <c r="BL405" s="332"/>
      <c r="BM405" s="332"/>
      <c r="BN405" s="332"/>
      <c r="BO405" s="332"/>
      <c r="BP405" s="332"/>
      <c r="BQ405" s="332"/>
      <c r="BR405" s="332"/>
      <c r="BS405" s="332"/>
      <c r="BT405" s="332"/>
      <c r="BU405" s="332"/>
      <c r="BV405" s="332"/>
      <c r="BW405" s="332"/>
      <c r="BX405" s="332"/>
      <c r="BY405" s="332"/>
      <c r="BZ405" s="332"/>
      <c r="CA405" s="332"/>
      <c r="CB405" s="332"/>
      <c r="CC405" s="332"/>
      <c r="CD405" s="332"/>
      <c r="CE405" s="332"/>
      <c r="CF405" s="332"/>
      <c r="CG405" s="332"/>
      <c r="CH405" s="332"/>
      <c r="CI405" s="332"/>
      <c r="CJ405" s="332"/>
      <c r="CK405" s="332"/>
      <c r="CL405" s="332"/>
      <c r="CM405" s="332"/>
      <c r="CN405" s="332"/>
      <c r="CO405" s="332"/>
      <c r="CP405" s="332"/>
      <c r="CQ405" s="332"/>
      <c r="CR405" s="332"/>
      <c r="CS405" s="332"/>
      <c r="CT405" s="332"/>
      <c r="CU405" s="332"/>
      <c r="CV405" s="332"/>
      <c r="CW405" s="332"/>
      <c r="CX405" s="332"/>
      <c r="CY405" s="332"/>
      <c r="CZ405" s="332"/>
      <c r="DA405" s="332"/>
      <c r="DB405" s="332"/>
      <c r="DC405" s="332"/>
      <c r="DD405" s="332"/>
      <c r="DE405" s="332"/>
      <c r="DF405" s="332"/>
      <c r="DG405" s="332"/>
      <c r="DH405" s="332"/>
      <c r="DI405" s="332"/>
      <c r="DJ405" s="332"/>
      <c r="DK405" s="332"/>
      <c r="DL405" s="332"/>
      <c r="DM405" s="332"/>
      <c r="DN405" s="332"/>
      <c r="DO405" s="332"/>
      <c r="DP405" s="332"/>
      <c r="DQ405" s="332"/>
      <c r="DR405" s="332"/>
      <c r="DS405" s="332"/>
      <c r="DT405" s="332"/>
      <c r="DU405" s="332"/>
      <c r="DV405" s="332"/>
      <c r="DW405" s="332"/>
      <c r="DX405" s="332"/>
      <c r="DY405" s="332"/>
      <c r="DZ405" s="332"/>
      <c r="EA405" s="332"/>
      <c r="EB405" s="332"/>
      <c r="EC405" s="332"/>
      <c r="ED405" s="332"/>
      <c r="EE405" s="332"/>
      <c r="EF405" s="332"/>
      <c r="EG405" s="332"/>
      <c r="EH405" s="332"/>
      <c r="EI405" s="332"/>
      <c r="EJ405" s="332"/>
      <c r="EK405" s="332"/>
      <c r="EL405" s="332"/>
      <c r="EM405" s="332"/>
      <c r="EN405" s="332"/>
      <c r="EO405" s="332"/>
      <c r="EP405" s="332"/>
      <c r="EQ405" s="332"/>
      <c r="ER405" s="332"/>
      <c r="ES405" s="332"/>
      <c r="ET405" s="332"/>
      <c r="EU405" s="332"/>
      <c r="EV405" s="332"/>
      <c r="EW405" s="332"/>
      <c r="EX405" s="332"/>
      <c r="EY405" s="332"/>
      <c r="EZ405" s="332"/>
      <c r="FA405" s="332"/>
      <c r="FB405" s="332"/>
      <c r="FC405" s="332"/>
      <c r="FD405" s="332"/>
      <c r="FE405" s="332"/>
      <c r="FF405" s="332"/>
      <c r="FG405" s="332"/>
      <c r="FH405" s="332"/>
      <c r="FI405" s="332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</row>
    <row r="406" spans="1:249" s="326" customFormat="1" ht="15" hidden="1" customHeight="1" x14ac:dyDescent="0.3">
      <c r="A406" s="385">
        <v>1</v>
      </c>
      <c r="B406" s="608" t="s">
        <v>198</v>
      </c>
      <c r="C406" s="483">
        <v>501117</v>
      </c>
      <c r="D406" s="483" t="s">
        <v>26</v>
      </c>
      <c r="E406" s="362"/>
      <c r="F406" s="412"/>
      <c r="G406" s="421">
        <v>0</v>
      </c>
      <c r="H406" s="440"/>
      <c r="I406" s="365"/>
      <c r="J406" s="365"/>
      <c r="K406" s="366"/>
      <c r="L406" s="365"/>
      <c r="M406" s="365"/>
      <c r="N406" s="366"/>
      <c r="O406" s="366"/>
      <c r="P406" s="365"/>
      <c r="Q406" s="365"/>
      <c r="R406" s="559">
        <f t="shared" ref="R406:R419" si="87">G406+H406+J406+K406+I406-M406-O406-P406-Q406-N406</f>
        <v>0</v>
      </c>
      <c r="S406" s="567">
        <f t="shared" ref="S406:S415" si="88">R406-W406</f>
        <v>0</v>
      </c>
      <c r="T406" s="333" t="str">
        <f t="shared" si="74"/>
        <v>MYR</v>
      </c>
      <c r="U406" s="327"/>
      <c r="V406" s="332"/>
      <c r="W406" s="333">
        <f t="shared" ref="W406:W414" si="89">U406</f>
        <v>0</v>
      </c>
      <c r="X406" s="332"/>
      <c r="Y406" s="332"/>
      <c r="Z406" s="332"/>
      <c r="AA406" s="332"/>
      <c r="AB406" s="332"/>
      <c r="AC406" s="332"/>
      <c r="AD406" s="332"/>
      <c r="AE406" s="331"/>
      <c r="AF406" s="331"/>
      <c r="AG406" s="331"/>
      <c r="AH406" s="331"/>
      <c r="AI406" s="331"/>
      <c r="AJ406" s="331"/>
      <c r="AK406" s="331"/>
      <c r="AL406" s="331"/>
      <c r="AM406" s="331"/>
      <c r="AN406" s="331"/>
      <c r="AO406" s="331"/>
      <c r="AP406" s="331"/>
      <c r="AQ406" s="327"/>
      <c r="AR406" s="327"/>
      <c r="AS406" s="327"/>
      <c r="AT406" s="327"/>
      <c r="AU406" s="327"/>
      <c r="AV406" s="327"/>
      <c r="AW406" s="327"/>
      <c r="AX406" s="327"/>
      <c r="AY406" s="327"/>
      <c r="AZ406" s="327"/>
      <c r="BA406" s="327"/>
      <c r="BB406" s="332"/>
      <c r="BC406" s="332"/>
      <c r="BD406" s="332"/>
      <c r="BE406" s="332"/>
      <c r="BF406" s="332"/>
      <c r="BG406" s="332"/>
      <c r="BH406" s="332"/>
      <c r="BI406" s="332"/>
      <c r="BJ406" s="332"/>
      <c r="BK406" s="332"/>
      <c r="BL406" s="332"/>
      <c r="BM406" s="332"/>
      <c r="BN406" s="332"/>
      <c r="BO406" s="332"/>
      <c r="BP406" s="332"/>
      <c r="BQ406" s="332"/>
      <c r="BR406" s="332"/>
      <c r="BS406" s="332"/>
      <c r="BT406" s="332"/>
      <c r="BU406" s="332"/>
      <c r="BV406" s="332"/>
      <c r="BW406" s="332"/>
      <c r="BX406" s="332"/>
      <c r="BY406" s="332"/>
      <c r="BZ406" s="332"/>
      <c r="CA406" s="332"/>
      <c r="CB406" s="332"/>
      <c r="CC406" s="332"/>
      <c r="CD406" s="332"/>
      <c r="CE406" s="332"/>
      <c r="CF406" s="332"/>
      <c r="CG406" s="332"/>
      <c r="CH406" s="332"/>
      <c r="CI406" s="332"/>
      <c r="CJ406" s="332"/>
      <c r="CK406" s="332"/>
      <c r="CL406" s="332"/>
      <c r="CM406" s="332"/>
      <c r="CN406" s="332"/>
      <c r="CO406" s="332"/>
      <c r="CP406" s="332"/>
      <c r="CQ406" s="332"/>
      <c r="CR406" s="332"/>
      <c r="CS406" s="332"/>
      <c r="CT406" s="332"/>
      <c r="CU406" s="332"/>
      <c r="CV406" s="332"/>
      <c r="CW406" s="332"/>
      <c r="CX406" s="332"/>
      <c r="CY406" s="332"/>
      <c r="CZ406" s="332"/>
      <c r="DA406" s="332"/>
      <c r="DB406" s="332"/>
      <c r="DC406" s="332"/>
      <c r="DD406" s="332"/>
      <c r="DE406" s="332"/>
      <c r="DF406" s="332"/>
      <c r="DG406" s="332"/>
      <c r="DH406" s="332"/>
      <c r="DI406" s="332"/>
      <c r="DJ406" s="332"/>
      <c r="DK406" s="332"/>
      <c r="DL406" s="332"/>
      <c r="DM406" s="332"/>
      <c r="DN406" s="332"/>
      <c r="DO406" s="332"/>
      <c r="DP406" s="332"/>
      <c r="DQ406" s="332"/>
      <c r="DR406" s="332"/>
      <c r="DS406" s="332"/>
      <c r="DT406" s="332"/>
      <c r="DU406" s="332"/>
      <c r="DV406" s="332"/>
      <c r="DW406" s="332"/>
      <c r="DX406" s="332"/>
      <c r="DY406" s="332"/>
      <c r="DZ406" s="332"/>
      <c r="EA406" s="332"/>
      <c r="EB406" s="332"/>
      <c r="EC406" s="332"/>
      <c r="ED406" s="332"/>
      <c r="EE406" s="332"/>
      <c r="EF406" s="332"/>
      <c r="EG406" s="332"/>
      <c r="EH406" s="332"/>
      <c r="EI406" s="332"/>
      <c r="EJ406" s="332"/>
      <c r="EK406" s="332"/>
      <c r="EL406" s="332"/>
      <c r="EM406" s="332"/>
      <c r="EN406" s="332"/>
      <c r="EO406" s="332"/>
      <c r="EP406" s="332"/>
      <c r="EQ406" s="332"/>
      <c r="ER406" s="332"/>
      <c r="ES406" s="332"/>
      <c r="ET406" s="332"/>
      <c r="EU406" s="332"/>
      <c r="EV406" s="332"/>
      <c r="EW406" s="332"/>
      <c r="EX406" s="332"/>
      <c r="EY406" s="332"/>
      <c r="EZ406" s="332"/>
      <c r="FA406" s="332"/>
      <c r="FB406" s="332"/>
      <c r="FC406" s="332"/>
      <c r="FD406" s="332"/>
      <c r="FE406" s="332"/>
      <c r="FF406" s="332"/>
      <c r="FG406" s="332"/>
      <c r="FH406" s="332"/>
      <c r="FI406" s="332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</row>
    <row r="407" spans="1:249" s="326" customFormat="1" ht="15" customHeight="1" x14ac:dyDescent="0.3">
      <c r="A407" s="600">
        <v>1</v>
      </c>
      <c r="B407" s="608" t="s">
        <v>1498</v>
      </c>
      <c r="C407" s="483">
        <v>501234</v>
      </c>
      <c r="D407" s="483" t="s">
        <v>26</v>
      </c>
      <c r="E407" s="483"/>
      <c r="F407" s="609"/>
      <c r="G407" s="460">
        <v>3999.1399999999994</v>
      </c>
      <c r="H407" s="461"/>
      <c r="I407" s="372"/>
      <c r="J407" s="372"/>
      <c r="K407" s="388">
        <v>10290.469999999999</v>
      </c>
      <c r="L407" s="372"/>
      <c r="M407" s="372"/>
      <c r="N407" s="388">
        <v>9958.52</v>
      </c>
      <c r="O407" s="388"/>
      <c r="P407" s="372"/>
      <c r="Q407" s="372"/>
      <c r="R407" s="559">
        <f t="shared" si="87"/>
        <v>4331.0899999999983</v>
      </c>
      <c r="S407" s="567">
        <f t="shared" si="88"/>
        <v>-1.0000000002037268E-2</v>
      </c>
      <c r="T407" s="333" t="str">
        <f t="shared" si="74"/>
        <v>MYR</v>
      </c>
      <c r="U407" s="327">
        <v>4331.1000000000004</v>
      </c>
      <c r="V407" s="332"/>
      <c r="W407" s="333">
        <f t="shared" si="89"/>
        <v>4331.1000000000004</v>
      </c>
      <c r="X407" s="332"/>
      <c r="Y407" s="332"/>
      <c r="Z407" s="332"/>
      <c r="AA407" s="332"/>
      <c r="AB407" s="332"/>
      <c r="AC407" s="332"/>
      <c r="AD407" s="332"/>
      <c r="AE407" s="331"/>
      <c r="AF407" s="331"/>
      <c r="AG407" s="331"/>
      <c r="AH407" s="331"/>
      <c r="AI407" s="331"/>
      <c r="AJ407" s="331"/>
      <c r="AK407" s="331"/>
      <c r="AL407" s="331"/>
      <c r="AM407" s="331"/>
      <c r="AN407" s="331"/>
      <c r="AO407" s="331"/>
      <c r="AP407" s="331"/>
      <c r="AQ407" s="327"/>
      <c r="AR407" s="327"/>
      <c r="AS407" s="327"/>
      <c r="AT407" s="327"/>
      <c r="AU407" s="327"/>
      <c r="AV407" s="327"/>
      <c r="AW407" s="327"/>
      <c r="AX407" s="327"/>
      <c r="AY407" s="327"/>
      <c r="AZ407" s="327"/>
      <c r="BA407" s="327"/>
      <c r="BB407" s="332"/>
      <c r="BC407" s="332"/>
      <c r="BD407" s="332"/>
      <c r="BE407" s="332"/>
      <c r="BF407" s="332"/>
      <c r="BG407" s="332"/>
      <c r="BH407" s="332"/>
      <c r="BI407" s="332"/>
      <c r="BJ407" s="332"/>
      <c r="BK407" s="332"/>
      <c r="BL407" s="332"/>
      <c r="BM407" s="332"/>
      <c r="BN407" s="332"/>
      <c r="BO407" s="332"/>
      <c r="BP407" s="332"/>
      <c r="BQ407" s="332"/>
      <c r="BR407" s="332"/>
      <c r="BS407" s="332"/>
      <c r="BT407" s="332"/>
      <c r="BU407" s="332"/>
      <c r="BV407" s="332"/>
      <c r="BW407" s="332"/>
      <c r="BX407" s="332"/>
      <c r="BY407" s="332"/>
      <c r="BZ407" s="332"/>
      <c r="CA407" s="332"/>
      <c r="CB407" s="332"/>
      <c r="CC407" s="332"/>
      <c r="CD407" s="332"/>
      <c r="CE407" s="332"/>
      <c r="CF407" s="332"/>
      <c r="CG407" s="332"/>
      <c r="CH407" s="332"/>
      <c r="CI407" s="332"/>
      <c r="CJ407" s="332"/>
      <c r="CK407" s="332"/>
      <c r="CL407" s="332"/>
      <c r="CM407" s="332"/>
      <c r="CN407" s="332"/>
      <c r="CO407" s="332"/>
      <c r="CP407" s="332"/>
      <c r="CQ407" s="332"/>
      <c r="CR407" s="332"/>
      <c r="CS407" s="332"/>
      <c r="CT407" s="332"/>
      <c r="CU407" s="332"/>
      <c r="CV407" s="332"/>
      <c r="CW407" s="332"/>
      <c r="CX407" s="332"/>
      <c r="CY407" s="332"/>
      <c r="CZ407" s="332"/>
      <c r="DA407" s="332"/>
      <c r="DB407" s="332"/>
      <c r="DC407" s="332"/>
      <c r="DD407" s="332"/>
      <c r="DE407" s="332"/>
      <c r="DF407" s="332"/>
      <c r="DG407" s="332"/>
      <c r="DH407" s="332"/>
      <c r="DI407" s="332"/>
      <c r="DJ407" s="332"/>
      <c r="DK407" s="332"/>
      <c r="DL407" s="332"/>
      <c r="DM407" s="332"/>
      <c r="DN407" s="332"/>
      <c r="DO407" s="332"/>
      <c r="DP407" s="332"/>
      <c r="DQ407" s="332"/>
      <c r="DR407" s="332"/>
      <c r="DS407" s="332"/>
      <c r="DT407" s="332"/>
      <c r="DU407" s="332"/>
      <c r="DV407" s="332"/>
      <c r="DW407" s="332"/>
      <c r="DX407" s="332"/>
      <c r="DY407" s="332"/>
      <c r="DZ407" s="332"/>
      <c r="EA407" s="332"/>
      <c r="EB407" s="332"/>
      <c r="EC407" s="332"/>
      <c r="ED407" s="332"/>
      <c r="EE407" s="332"/>
      <c r="EF407" s="332"/>
      <c r="EG407" s="332"/>
      <c r="EH407" s="332"/>
      <c r="EI407" s="332"/>
      <c r="EJ407" s="332"/>
      <c r="EK407" s="332"/>
      <c r="EL407" s="332"/>
      <c r="EM407" s="332"/>
      <c r="EN407" s="332"/>
      <c r="EO407" s="332"/>
      <c r="EP407" s="332"/>
      <c r="EQ407" s="332"/>
      <c r="ER407" s="332"/>
      <c r="ES407" s="332"/>
      <c r="ET407" s="332"/>
      <c r="EU407" s="332"/>
      <c r="EV407" s="332"/>
      <c r="EW407" s="332"/>
      <c r="EX407" s="332"/>
      <c r="EY407" s="332"/>
      <c r="EZ407" s="332"/>
      <c r="FA407" s="332"/>
      <c r="FB407" s="332"/>
      <c r="FC407" s="332"/>
      <c r="FD407" s="332"/>
      <c r="FE407" s="332"/>
      <c r="FF407" s="332"/>
      <c r="FG407" s="332"/>
      <c r="FH407" s="332"/>
      <c r="FI407" s="332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</row>
    <row r="408" spans="1:249" s="326" customFormat="1" ht="15" customHeight="1" x14ac:dyDescent="0.3">
      <c r="A408" s="600">
        <v>2</v>
      </c>
      <c r="B408" s="608" t="s">
        <v>1462</v>
      </c>
      <c r="C408" s="483">
        <v>501222</v>
      </c>
      <c r="D408" s="483" t="s">
        <v>0</v>
      </c>
      <c r="E408" s="483"/>
      <c r="F408" s="609"/>
      <c r="G408" s="460">
        <v>769652.91999999958</v>
      </c>
      <c r="H408" s="461"/>
      <c r="I408" s="372"/>
      <c r="J408" s="372">
        <v>660.65</v>
      </c>
      <c r="K408" s="388">
        <v>216533</v>
      </c>
      <c r="L408" s="372"/>
      <c r="M408" s="372"/>
      <c r="N408" s="388"/>
      <c r="O408" s="388"/>
      <c r="P408" s="372"/>
      <c r="Q408" s="372"/>
      <c r="R408" s="559">
        <f t="shared" si="87"/>
        <v>986846.5699999996</v>
      </c>
      <c r="S408" s="561">
        <f t="shared" si="88"/>
        <v>3.9099993882700801E-3</v>
      </c>
      <c r="T408" s="333" t="s">
        <v>0</v>
      </c>
      <c r="U408" s="327">
        <v>241814.89</v>
      </c>
      <c r="V408" s="332"/>
      <c r="W408" s="333">
        <f t="shared" ref="W408:W409" si="90">U408*$W$1</f>
        <v>986846.56609000021</v>
      </c>
      <c r="X408" s="332"/>
      <c r="Y408" s="332"/>
      <c r="Z408" s="332"/>
      <c r="AA408" s="332"/>
      <c r="AB408" s="332"/>
      <c r="AC408" s="332"/>
      <c r="AD408" s="332"/>
      <c r="AE408" s="331"/>
      <c r="AF408" s="331"/>
      <c r="AG408" s="331"/>
      <c r="AH408" s="331"/>
      <c r="AI408" s="331"/>
      <c r="AJ408" s="331"/>
      <c r="AK408" s="331"/>
      <c r="AL408" s="331"/>
      <c r="AM408" s="331"/>
      <c r="AN408" s="331"/>
      <c r="AO408" s="331"/>
      <c r="AP408" s="331"/>
      <c r="AQ408" s="327"/>
      <c r="AR408" s="327"/>
      <c r="AS408" s="327"/>
      <c r="AT408" s="327"/>
      <c r="AU408" s="327"/>
      <c r="AV408" s="327"/>
      <c r="AW408" s="327"/>
      <c r="AX408" s="327"/>
      <c r="AY408" s="327"/>
      <c r="AZ408" s="327"/>
      <c r="BA408" s="327"/>
      <c r="BB408" s="332"/>
      <c r="BC408" s="332"/>
      <c r="BD408" s="332"/>
      <c r="BE408" s="332"/>
      <c r="BF408" s="332"/>
      <c r="BG408" s="332"/>
      <c r="BH408" s="332"/>
      <c r="BI408" s="332"/>
      <c r="BJ408" s="332"/>
      <c r="BK408" s="332"/>
      <c r="BL408" s="332"/>
      <c r="BM408" s="332"/>
      <c r="BN408" s="332"/>
      <c r="BO408" s="332"/>
      <c r="BP408" s="332"/>
      <c r="BQ408" s="332"/>
      <c r="BR408" s="332"/>
      <c r="BS408" s="332"/>
      <c r="BT408" s="332"/>
      <c r="BU408" s="332"/>
      <c r="BV408" s="332"/>
      <c r="BW408" s="332"/>
      <c r="BX408" s="332"/>
      <c r="BY408" s="332"/>
      <c r="BZ408" s="332"/>
      <c r="CA408" s="332"/>
      <c r="CB408" s="332"/>
      <c r="CC408" s="332"/>
      <c r="CD408" s="332"/>
      <c r="CE408" s="332"/>
      <c r="CF408" s="332"/>
      <c r="CG408" s="332"/>
      <c r="CH408" s="332"/>
      <c r="CI408" s="332"/>
      <c r="CJ408" s="332"/>
      <c r="CK408" s="332"/>
      <c r="CL408" s="332"/>
      <c r="CM408" s="332"/>
      <c r="CN408" s="332"/>
      <c r="CO408" s="332"/>
      <c r="CP408" s="332"/>
      <c r="CQ408" s="332"/>
      <c r="CR408" s="332"/>
      <c r="CS408" s="332"/>
      <c r="CT408" s="332"/>
      <c r="CU408" s="332"/>
      <c r="CV408" s="332"/>
      <c r="CW408" s="332"/>
      <c r="CX408" s="332"/>
      <c r="CY408" s="332"/>
      <c r="CZ408" s="332"/>
      <c r="DA408" s="332"/>
      <c r="DB408" s="332"/>
      <c r="DC408" s="332"/>
      <c r="DD408" s="332"/>
      <c r="DE408" s="332"/>
      <c r="DF408" s="332"/>
      <c r="DG408" s="332"/>
      <c r="DH408" s="332"/>
      <c r="DI408" s="332"/>
      <c r="DJ408" s="332"/>
      <c r="DK408" s="332"/>
      <c r="DL408" s="332"/>
      <c r="DM408" s="332"/>
      <c r="DN408" s="332"/>
      <c r="DO408" s="332"/>
      <c r="DP408" s="332"/>
      <c r="DQ408" s="332"/>
      <c r="DR408" s="332"/>
      <c r="DS408" s="332"/>
      <c r="DT408" s="332"/>
      <c r="DU408" s="332"/>
      <c r="DV408" s="332"/>
      <c r="DW408" s="332"/>
      <c r="DX408" s="332"/>
      <c r="DY408" s="332"/>
      <c r="DZ408" s="332"/>
      <c r="EA408" s="332"/>
      <c r="EB408" s="332"/>
      <c r="EC408" s="332"/>
      <c r="ED408" s="332"/>
      <c r="EE408" s="332"/>
      <c r="EF408" s="332"/>
      <c r="EG408" s="332"/>
      <c r="EH408" s="332"/>
      <c r="EI408" s="332"/>
      <c r="EJ408" s="332"/>
      <c r="EK408" s="332"/>
      <c r="EL408" s="332"/>
      <c r="EM408" s="332"/>
      <c r="EN408" s="332"/>
      <c r="EO408" s="332"/>
      <c r="EP408" s="332"/>
      <c r="EQ408" s="332"/>
      <c r="ER408" s="332"/>
      <c r="ES408" s="332"/>
      <c r="ET408" s="332"/>
      <c r="EU408" s="332"/>
      <c r="EV408" s="332"/>
      <c r="EW408" s="332"/>
      <c r="EX408" s="332"/>
      <c r="EY408" s="332"/>
      <c r="EZ408" s="332"/>
      <c r="FA408" s="332"/>
      <c r="FB408" s="332"/>
      <c r="FC408" s="332"/>
      <c r="FD408" s="332"/>
      <c r="FE408" s="332"/>
      <c r="FF408" s="332"/>
      <c r="FG408" s="332"/>
      <c r="FH408" s="332"/>
      <c r="FI408" s="332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</row>
    <row r="409" spans="1:249" s="326" customFormat="1" ht="15" customHeight="1" x14ac:dyDescent="0.3">
      <c r="A409" s="600">
        <v>3</v>
      </c>
      <c r="B409" s="608" t="s">
        <v>1415</v>
      </c>
      <c r="C409" s="483">
        <v>501171</v>
      </c>
      <c r="D409" s="483" t="s">
        <v>0</v>
      </c>
      <c r="E409" s="483"/>
      <c r="F409" s="609"/>
      <c r="G409" s="460">
        <v>8655.4700000000084</v>
      </c>
      <c r="H409" s="461"/>
      <c r="I409" s="372"/>
      <c r="J409" s="372">
        <v>68.739999999999995</v>
      </c>
      <c r="K409" s="388">
        <v>45128.02</v>
      </c>
      <c r="L409" s="372"/>
      <c r="M409" s="372"/>
      <c r="N409" s="388">
        <v>43981.84</v>
      </c>
      <c r="O409" s="388"/>
      <c r="P409" s="372"/>
      <c r="Q409" s="372"/>
      <c r="R409" s="559">
        <f t="shared" si="87"/>
        <v>9870.3900000000067</v>
      </c>
      <c r="S409" s="561">
        <f t="shared" si="88"/>
        <v>1.7800000059651211E-3</v>
      </c>
      <c r="T409" s="333" t="str">
        <f t="shared" si="74"/>
        <v>USD</v>
      </c>
      <c r="U409" s="327">
        <v>2418.62</v>
      </c>
      <c r="V409" s="332"/>
      <c r="W409" s="333">
        <f t="shared" si="90"/>
        <v>9870.3882200000007</v>
      </c>
      <c r="X409" s="332"/>
      <c r="Y409" s="332"/>
      <c r="Z409" s="332"/>
      <c r="AA409" s="332"/>
      <c r="AB409" s="332"/>
      <c r="AC409" s="332"/>
      <c r="AD409" s="332"/>
      <c r="AE409" s="331"/>
      <c r="AF409" s="331"/>
      <c r="AG409" s="331"/>
      <c r="AH409" s="331"/>
      <c r="AI409" s="331"/>
      <c r="AJ409" s="331"/>
      <c r="AK409" s="331"/>
      <c r="AL409" s="331"/>
      <c r="AM409" s="331"/>
      <c r="AN409" s="331"/>
      <c r="AO409" s="331"/>
      <c r="AP409" s="331"/>
      <c r="AQ409" s="327"/>
      <c r="AR409" s="327"/>
      <c r="AS409" s="327"/>
      <c r="AT409" s="327"/>
      <c r="AU409" s="327"/>
      <c r="AV409" s="327"/>
      <c r="AW409" s="327"/>
      <c r="AX409" s="327"/>
      <c r="AY409" s="327"/>
      <c r="AZ409" s="327"/>
      <c r="BA409" s="327"/>
      <c r="BB409" s="332"/>
      <c r="BC409" s="332"/>
      <c r="BD409" s="332"/>
      <c r="BE409" s="332"/>
      <c r="BF409" s="332"/>
      <c r="BG409" s="332"/>
      <c r="BH409" s="332"/>
      <c r="BI409" s="332"/>
      <c r="BJ409" s="332"/>
      <c r="BK409" s="332"/>
      <c r="BL409" s="332"/>
      <c r="BM409" s="332"/>
      <c r="BN409" s="332"/>
      <c r="BO409" s="332"/>
      <c r="BP409" s="332"/>
      <c r="BQ409" s="332"/>
      <c r="BR409" s="332"/>
      <c r="BS409" s="332"/>
      <c r="BT409" s="332"/>
      <c r="BU409" s="332"/>
      <c r="BV409" s="332"/>
      <c r="BW409" s="332"/>
      <c r="BX409" s="332"/>
      <c r="BY409" s="332"/>
      <c r="BZ409" s="332"/>
      <c r="CA409" s="332"/>
      <c r="CB409" s="332"/>
      <c r="CC409" s="332"/>
      <c r="CD409" s="332"/>
      <c r="CE409" s="332"/>
      <c r="CF409" s="332"/>
      <c r="CG409" s="332"/>
      <c r="CH409" s="332"/>
      <c r="CI409" s="332"/>
      <c r="CJ409" s="332"/>
      <c r="CK409" s="332"/>
      <c r="CL409" s="332"/>
      <c r="CM409" s="332"/>
      <c r="CN409" s="332"/>
      <c r="CO409" s="332"/>
      <c r="CP409" s="332"/>
      <c r="CQ409" s="332"/>
      <c r="CR409" s="332"/>
      <c r="CS409" s="332"/>
      <c r="CT409" s="332"/>
      <c r="CU409" s="332"/>
      <c r="CV409" s="332"/>
      <c r="CW409" s="332"/>
      <c r="CX409" s="332"/>
      <c r="CY409" s="332"/>
      <c r="CZ409" s="332"/>
      <c r="DA409" s="332"/>
      <c r="DB409" s="332"/>
      <c r="DC409" s="332"/>
      <c r="DD409" s="332"/>
      <c r="DE409" s="332"/>
      <c r="DF409" s="332"/>
      <c r="DG409" s="332"/>
      <c r="DH409" s="332"/>
      <c r="DI409" s="332"/>
      <c r="DJ409" s="332"/>
      <c r="DK409" s="332"/>
      <c r="DL409" s="332"/>
      <c r="DM409" s="332"/>
      <c r="DN409" s="332"/>
      <c r="DO409" s="332"/>
      <c r="DP409" s="332"/>
      <c r="DQ409" s="332"/>
      <c r="DR409" s="332"/>
      <c r="DS409" s="332"/>
      <c r="DT409" s="332"/>
      <c r="DU409" s="332"/>
      <c r="DV409" s="332"/>
      <c r="DW409" s="332"/>
      <c r="DX409" s="332"/>
      <c r="DY409" s="332"/>
      <c r="DZ409" s="332"/>
      <c r="EA409" s="332"/>
      <c r="EB409" s="332"/>
      <c r="EC409" s="332"/>
      <c r="ED409" s="332"/>
      <c r="EE409" s="332"/>
      <c r="EF409" s="332"/>
      <c r="EG409" s="332"/>
      <c r="EH409" s="332"/>
      <c r="EI409" s="332"/>
      <c r="EJ409" s="332"/>
      <c r="EK409" s="332"/>
      <c r="EL409" s="332"/>
      <c r="EM409" s="332"/>
      <c r="EN409" s="332"/>
      <c r="EO409" s="332"/>
      <c r="EP409" s="332"/>
      <c r="EQ409" s="332"/>
      <c r="ER409" s="332"/>
      <c r="ES409" s="332"/>
      <c r="ET409" s="332"/>
      <c r="EU409" s="332"/>
      <c r="EV409" s="332"/>
      <c r="EW409" s="332"/>
      <c r="EX409" s="332"/>
      <c r="EY409" s="332"/>
      <c r="EZ409" s="332"/>
      <c r="FA409" s="332"/>
      <c r="FB409" s="332"/>
      <c r="FC409" s="332"/>
      <c r="FD409" s="332"/>
      <c r="FE409" s="332"/>
      <c r="FF409" s="332"/>
      <c r="FG409" s="332"/>
      <c r="FH409" s="332"/>
      <c r="FI409" s="332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</row>
    <row r="410" spans="1:249" s="326" customFormat="1" ht="15" hidden="1" customHeight="1" x14ac:dyDescent="0.3">
      <c r="A410" s="600">
        <v>5</v>
      </c>
      <c r="B410" s="608" t="s">
        <v>1428</v>
      </c>
      <c r="C410" s="483">
        <v>501200</v>
      </c>
      <c r="D410" s="483" t="s">
        <v>26</v>
      </c>
      <c r="E410" s="483"/>
      <c r="F410" s="609"/>
      <c r="G410" s="366">
        <v>0</v>
      </c>
      <c r="H410" s="461"/>
      <c r="I410" s="372"/>
      <c r="J410" s="372"/>
      <c r="K410" s="388"/>
      <c r="L410" s="372"/>
      <c r="M410" s="372"/>
      <c r="N410" s="388"/>
      <c r="O410" s="388"/>
      <c r="P410" s="372"/>
      <c r="Q410" s="372"/>
      <c r="R410" s="559">
        <f t="shared" si="87"/>
        <v>0</v>
      </c>
      <c r="S410" s="567">
        <f t="shared" si="88"/>
        <v>0</v>
      </c>
      <c r="T410" s="333" t="str">
        <f t="shared" si="74"/>
        <v>MYR</v>
      </c>
      <c r="U410" s="327"/>
      <c r="V410" s="332"/>
      <c r="W410" s="333">
        <f t="shared" si="89"/>
        <v>0</v>
      </c>
      <c r="X410" s="332"/>
      <c r="Y410" s="332"/>
      <c r="Z410" s="332"/>
      <c r="AA410" s="332"/>
      <c r="AB410" s="332"/>
      <c r="AC410" s="332"/>
      <c r="AD410" s="332"/>
      <c r="AE410" s="331"/>
      <c r="AF410" s="331"/>
      <c r="AG410" s="331"/>
      <c r="AH410" s="331"/>
      <c r="AI410" s="331"/>
      <c r="AJ410" s="331"/>
      <c r="AK410" s="331"/>
      <c r="AL410" s="331"/>
      <c r="AM410" s="331"/>
      <c r="AN410" s="331"/>
      <c r="AO410" s="331"/>
      <c r="AP410" s="331"/>
      <c r="AQ410" s="327"/>
      <c r="AR410" s="327"/>
      <c r="AS410" s="327"/>
      <c r="AT410" s="327"/>
      <c r="AU410" s="327"/>
      <c r="AV410" s="327"/>
      <c r="AW410" s="327"/>
      <c r="AX410" s="327"/>
      <c r="AY410" s="327"/>
      <c r="AZ410" s="327"/>
      <c r="BA410" s="327"/>
      <c r="BB410" s="332"/>
      <c r="BC410" s="332"/>
      <c r="BD410" s="332"/>
      <c r="BE410" s="332"/>
      <c r="BF410" s="332"/>
      <c r="BG410" s="332"/>
      <c r="BH410" s="332"/>
      <c r="BI410" s="332"/>
      <c r="BJ410" s="332"/>
      <c r="BK410" s="332"/>
      <c r="BL410" s="332"/>
      <c r="BM410" s="332"/>
      <c r="BN410" s="332"/>
      <c r="BO410" s="332"/>
      <c r="BP410" s="332"/>
      <c r="BQ410" s="332"/>
      <c r="BR410" s="332"/>
      <c r="BS410" s="332"/>
      <c r="BT410" s="332"/>
      <c r="BU410" s="332"/>
      <c r="BV410" s="332"/>
      <c r="BW410" s="332"/>
      <c r="BX410" s="332"/>
      <c r="BY410" s="332"/>
      <c r="BZ410" s="332"/>
      <c r="CA410" s="332"/>
      <c r="CB410" s="332"/>
      <c r="CC410" s="332"/>
      <c r="CD410" s="332"/>
      <c r="CE410" s="332"/>
      <c r="CF410" s="332"/>
      <c r="CG410" s="332"/>
      <c r="CH410" s="332"/>
      <c r="CI410" s="332"/>
      <c r="CJ410" s="332"/>
      <c r="CK410" s="332"/>
      <c r="CL410" s="332"/>
      <c r="CM410" s="332"/>
      <c r="CN410" s="332"/>
      <c r="CO410" s="332"/>
      <c r="CP410" s="332"/>
      <c r="CQ410" s="332"/>
      <c r="CR410" s="332"/>
      <c r="CS410" s="332"/>
      <c r="CT410" s="332"/>
      <c r="CU410" s="332"/>
      <c r="CV410" s="332"/>
      <c r="CW410" s="332"/>
      <c r="CX410" s="332"/>
      <c r="CY410" s="332"/>
      <c r="CZ410" s="332"/>
      <c r="DA410" s="332"/>
      <c r="DB410" s="332"/>
      <c r="DC410" s="332"/>
      <c r="DD410" s="332"/>
      <c r="DE410" s="332"/>
      <c r="DF410" s="332"/>
      <c r="DG410" s="332"/>
      <c r="DH410" s="332"/>
      <c r="DI410" s="332"/>
      <c r="DJ410" s="332"/>
      <c r="DK410" s="332"/>
      <c r="DL410" s="332"/>
      <c r="DM410" s="332"/>
      <c r="DN410" s="332"/>
      <c r="DO410" s="332"/>
      <c r="DP410" s="332"/>
      <c r="DQ410" s="332"/>
      <c r="DR410" s="332"/>
      <c r="DS410" s="332"/>
      <c r="DT410" s="332"/>
      <c r="DU410" s="332"/>
      <c r="DV410" s="332"/>
      <c r="DW410" s="332"/>
      <c r="DX410" s="332"/>
      <c r="DY410" s="332"/>
      <c r="DZ410" s="332"/>
      <c r="EA410" s="332"/>
      <c r="EB410" s="332"/>
      <c r="EC410" s="332"/>
      <c r="ED410" s="332"/>
      <c r="EE410" s="332"/>
      <c r="EF410" s="332"/>
      <c r="EG410" s="332"/>
      <c r="EH410" s="332"/>
      <c r="EI410" s="332"/>
      <c r="EJ410" s="332"/>
      <c r="EK410" s="332"/>
      <c r="EL410" s="332"/>
      <c r="EM410" s="332"/>
      <c r="EN410" s="332"/>
      <c r="EO410" s="332"/>
      <c r="EP410" s="332"/>
      <c r="EQ410" s="332"/>
      <c r="ER410" s="332"/>
      <c r="ES410" s="332"/>
      <c r="ET410" s="332"/>
      <c r="EU410" s="332"/>
      <c r="EV410" s="332"/>
      <c r="EW410" s="332"/>
      <c r="EX410" s="332"/>
      <c r="EY410" s="332"/>
      <c r="EZ410" s="332"/>
      <c r="FA410" s="332"/>
      <c r="FB410" s="332"/>
      <c r="FC410" s="332"/>
      <c r="FD410" s="332"/>
      <c r="FE410" s="332"/>
      <c r="FF410" s="332"/>
      <c r="FG410" s="332"/>
      <c r="FH410" s="332"/>
      <c r="FI410" s="332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</row>
    <row r="411" spans="1:249" s="326" customFormat="1" ht="15" customHeight="1" x14ac:dyDescent="0.3">
      <c r="A411" s="600">
        <v>4</v>
      </c>
      <c r="B411" s="608" t="s">
        <v>1428</v>
      </c>
      <c r="C411" s="483">
        <v>501246</v>
      </c>
      <c r="D411" s="483" t="s">
        <v>26</v>
      </c>
      <c r="E411" s="483"/>
      <c r="F411" s="609"/>
      <c r="G411" s="388">
        <v>3193.9700000000012</v>
      </c>
      <c r="H411" s="461"/>
      <c r="I411" s="372"/>
      <c r="J411" s="372"/>
      <c r="K411" s="388">
        <f>3341.1+110.14</f>
        <v>3451.24</v>
      </c>
      <c r="L411" s="372"/>
      <c r="M411" s="372"/>
      <c r="N411" s="388">
        <v>3304.11</v>
      </c>
      <c r="O411" s="388"/>
      <c r="P411" s="372"/>
      <c r="Q411" s="372"/>
      <c r="R411" s="559">
        <f t="shared" si="87"/>
        <v>3341.1000000000008</v>
      </c>
      <c r="S411" s="567">
        <f t="shared" si="88"/>
        <v>4.1095890419455827E-3</v>
      </c>
      <c r="T411" s="333" t="str">
        <f t="shared" si="74"/>
        <v>MYR</v>
      </c>
      <c r="U411" s="327">
        <v>3341.0958904109589</v>
      </c>
      <c r="V411" s="332"/>
      <c r="W411" s="333">
        <f t="shared" si="89"/>
        <v>3341.0958904109589</v>
      </c>
      <c r="X411" s="332"/>
      <c r="Y411" s="332"/>
      <c r="Z411" s="332"/>
      <c r="AA411" s="332"/>
      <c r="AB411" s="332"/>
      <c r="AC411" s="332"/>
      <c r="AD411" s="332"/>
      <c r="AE411" s="331"/>
      <c r="AF411" s="331"/>
      <c r="AG411" s="331"/>
      <c r="AH411" s="331"/>
      <c r="AI411" s="331"/>
      <c r="AJ411" s="331"/>
      <c r="AK411" s="331"/>
      <c r="AL411" s="331"/>
      <c r="AM411" s="331"/>
      <c r="AN411" s="331"/>
      <c r="AO411" s="331"/>
      <c r="AP411" s="331"/>
      <c r="AQ411" s="327"/>
      <c r="AR411" s="327"/>
      <c r="AS411" s="327"/>
      <c r="AT411" s="327"/>
      <c r="AU411" s="327"/>
      <c r="AV411" s="327"/>
      <c r="AW411" s="327"/>
      <c r="AX411" s="327"/>
      <c r="AY411" s="327"/>
      <c r="AZ411" s="327"/>
      <c r="BA411" s="327"/>
      <c r="BB411" s="332"/>
      <c r="BC411" s="332"/>
      <c r="BD411" s="332"/>
      <c r="BE411" s="332"/>
      <c r="BF411" s="332"/>
      <c r="BG411" s="332"/>
      <c r="BH411" s="332"/>
      <c r="BI411" s="332"/>
      <c r="BJ411" s="332"/>
      <c r="BK411" s="332"/>
      <c r="BL411" s="332"/>
      <c r="BM411" s="332"/>
      <c r="BN411" s="332"/>
      <c r="BO411" s="332"/>
      <c r="BP411" s="332"/>
      <c r="BQ411" s="332"/>
      <c r="BR411" s="332"/>
      <c r="BS411" s="332"/>
      <c r="BT411" s="332"/>
      <c r="BU411" s="332"/>
      <c r="BV411" s="332"/>
      <c r="BW411" s="332"/>
      <c r="BX411" s="332"/>
      <c r="BY411" s="332"/>
      <c r="BZ411" s="332"/>
      <c r="CA411" s="332"/>
      <c r="CB411" s="332"/>
      <c r="CC411" s="332"/>
      <c r="CD411" s="332"/>
      <c r="CE411" s="332"/>
      <c r="CF411" s="332"/>
      <c r="CG411" s="332"/>
      <c r="CH411" s="332"/>
      <c r="CI411" s="332"/>
      <c r="CJ411" s="332"/>
      <c r="CK411" s="332"/>
      <c r="CL411" s="332"/>
      <c r="CM411" s="332"/>
      <c r="CN411" s="332"/>
      <c r="CO411" s="332"/>
      <c r="CP411" s="332"/>
      <c r="CQ411" s="332"/>
      <c r="CR411" s="332"/>
      <c r="CS411" s="332"/>
      <c r="CT411" s="332"/>
      <c r="CU411" s="332"/>
      <c r="CV411" s="332"/>
      <c r="CW411" s="332"/>
      <c r="CX411" s="332"/>
      <c r="CY411" s="332"/>
      <c r="CZ411" s="332"/>
      <c r="DA411" s="332"/>
      <c r="DB411" s="332"/>
      <c r="DC411" s="332"/>
      <c r="DD411" s="332"/>
      <c r="DE411" s="332"/>
      <c r="DF411" s="332"/>
      <c r="DG411" s="332"/>
      <c r="DH411" s="332"/>
      <c r="DI411" s="332"/>
      <c r="DJ411" s="332"/>
      <c r="DK411" s="332"/>
      <c r="DL411" s="332"/>
      <c r="DM411" s="332"/>
      <c r="DN411" s="332"/>
      <c r="DO411" s="332"/>
      <c r="DP411" s="332"/>
      <c r="DQ411" s="332"/>
      <c r="DR411" s="332"/>
      <c r="DS411" s="332"/>
      <c r="DT411" s="332"/>
      <c r="DU411" s="332"/>
      <c r="DV411" s="332"/>
      <c r="DW411" s="332"/>
      <c r="DX411" s="332"/>
      <c r="DY411" s="332"/>
      <c r="DZ411" s="332"/>
      <c r="EA411" s="332"/>
      <c r="EB411" s="332"/>
      <c r="EC411" s="332"/>
      <c r="ED411" s="332"/>
      <c r="EE411" s="332"/>
      <c r="EF411" s="332"/>
      <c r="EG411" s="332"/>
      <c r="EH411" s="332"/>
      <c r="EI411" s="332"/>
      <c r="EJ411" s="332"/>
      <c r="EK411" s="332"/>
      <c r="EL411" s="332"/>
      <c r="EM411" s="332"/>
      <c r="EN411" s="332"/>
      <c r="EO411" s="332"/>
      <c r="EP411" s="332"/>
      <c r="EQ411" s="332"/>
      <c r="ER411" s="332"/>
      <c r="ES411" s="332"/>
      <c r="ET411" s="332"/>
      <c r="EU411" s="332"/>
      <c r="EV411" s="332"/>
      <c r="EW411" s="332"/>
      <c r="EX411" s="332"/>
      <c r="EY411" s="332"/>
      <c r="EZ411" s="332"/>
      <c r="FA411" s="332"/>
      <c r="FB411" s="332"/>
      <c r="FC411" s="332"/>
      <c r="FD411" s="332"/>
      <c r="FE411" s="332"/>
      <c r="FF411" s="332"/>
      <c r="FG411" s="332"/>
      <c r="FH411" s="332"/>
      <c r="FI411" s="332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</row>
    <row r="412" spans="1:249" s="326" customFormat="1" ht="15" customHeight="1" x14ac:dyDescent="0.3">
      <c r="A412" s="600">
        <v>5</v>
      </c>
      <c r="B412" s="608" t="s">
        <v>1575</v>
      </c>
      <c r="C412" s="483">
        <v>501297</v>
      </c>
      <c r="D412" s="483" t="s">
        <v>26</v>
      </c>
      <c r="E412" s="483"/>
      <c r="F412" s="609"/>
      <c r="G412" s="388">
        <v>288.91000000000167</v>
      </c>
      <c r="H412" s="461"/>
      <c r="I412" s="372"/>
      <c r="J412" s="372"/>
      <c r="K412" s="388">
        <v>8964.25</v>
      </c>
      <c r="L412" s="372"/>
      <c r="M412" s="372"/>
      <c r="N412" s="388">
        <v>8667.1200000000008</v>
      </c>
      <c r="O412" s="388"/>
      <c r="P412" s="372"/>
      <c r="Q412" s="372"/>
      <c r="R412" s="559">
        <f t="shared" si="87"/>
        <v>586.04000000000087</v>
      </c>
      <c r="S412" s="567">
        <f t="shared" si="88"/>
        <v>1.2602739726844447E-2</v>
      </c>
      <c r="T412" s="333" t="str">
        <f t="shared" si="74"/>
        <v>MYR</v>
      </c>
      <c r="U412" s="327">
        <v>586.02739726027403</v>
      </c>
      <c r="V412" s="332"/>
      <c r="W412" s="333">
        <f t="shared" si="89"/>
        <v>586.02739726027403</v>
      </c>
      <c r="X412" s="332"/>
      <c r="Y412" s="332"/>
      <c r="Z412" s="332"/>
      <c r="AA412" s="332"/>
      <c r="AB412" s="332"/>
      <c r="AC412" s="332"/>
      <c r="AD412" s="332"/>
      <c r="AE412" s="331"/>
      <c r="AF412" s="331"/>
      <c r="AG412" s="331"/>
      <c r="AH412" s="331"/>
      <c r="AI412" s="331"/>
      <c r="AJ412" s="331"/>
      <c r="AK412" s="331"/>
      <c r="AL412" s="331"/>
      <c r="AM412" s="331"/>
      <c r="AN412" s="331"/>
      <c r="AO412" s="331"/>
      <c r="AP412" s="331"/>
      <c r="AQ412" s="327"/>
      <c r="AR412" s="327"/>
      <c r="AS412" s="327"/>
      <c r="AT412" s="327"/>
      <c r="AU412" s="327"/>
      <c r="AV412" s="327"/>
      <c r="AW412" s="327"/>
      <c r="AX412" s="327"/>
      <c r="AY412" s="327"/>
      <c r="AZ412" s="327"/>
      <c r="BA412" s="327"/>
      <c r="BB412" s="332"/>
      <c r="BC412" s="332"/>
      <c r="BD412" s="332"/>
      <c r="BE412" s="332"/>
      <c r="BF412" s="332"/>
      <c r="BG412" s="332"/>
      <c r="BH412" s="332"/>
      <c r="BI412" s="332"/>
      <c r="BJ412" s="332"/>
      <c r="BK412" s="332"/>
      <c r="BL412" s="332"/>
      <c r="BM412" s="332"/>
      <c r="BN412" s="332"/>
      <c r="BO412" s="332"/>
      <c r="BP412" s="332"/>
      <c r="BQ412" s="332"/>
      <c r="BR412" s="332"/>
      <c r="BS412" s="332"/>
      <c r="BT412" s="332"/>
      <c r="BU412" s="332"/>
      <c r="BV412" s="332"/>
      <c r="BW412" s="332"/>
      <c r="BX412" s="332"/>
      <c r="BY412" s="332"/>
      <c r="BZ412" s="332"/>
      <c r="CA412" s="332"/>
      <c r="CB412" s="332"/>
      <c r="CC412" s="332"/>
      <c r="CD412" s="332"/>
      <c r="CE412" s="332"/>
      <c r="CF412" s="332"/>
      <c r="CG412" s="332"/>
      <c r="CH412" s="332"/>
      <c r="CI412" s="332"/>
      <c r="CJ412" s="332"/>
      <c r="CK412" s="332"/>
      <c r="CL412" s="332"/>
      <c r="CM412" s="332"/>
      <c r="CN412" s="332"/>
      <c r="CO412" s="332"/>
      <c r="CP412" s="332"/>
      <c r="CQ412" s="332"/>
      <c r="CR412" s="332"/>
      <c r="CS412" s="332"/>
      <c r="CT412" s="332"/>
      <c r="CU412" s="332"/>
      <c r="CV412" s="332"/>
      <c r="CW412" s="332"/>
      <c r="CX412" s="332"/>
      <c r="CY412" s="332"/>
      <c r="CZ412" s="332"/>
      <c r="DA412" s="332"/>
      <c r="DB412" s="332"/>
      <c r="DC412" s="332"/>
      <c r="DD412" s="332"/>
      <c r="DE412" s="332"/>
      <c r="DF412" s="332"/>
      <c r="DG412" s="332"/>
      <c r="DH412" s="332"/>
      <c r="DI412" s="332"/>
      <c r="DJ412" s="332"/>
      <c r="DK412" s="332"/>
      <c r="DL412" s="332"/>
      <c r="DM412" s="332"/>
      <c r="DN412" s="332"/>
      <c r="DO412" s="332"/>
      <c r="DP412" s="332"/>
      <c r="DQ412" s="332"/>
      <c r="DR412" s="332"/>
      <c r="DS412" s="332"/>
      <c r="DT412" s="332"/>
      <c r="DU412" s="332"/>
      <c r="DV412" s="332"/>
      <c r="DW412" s="332"/>
      <c r="DX412" s="332"/>
      <c r="DY412" s="332"/>
      <c r="DZ412" s="332"/>
      <c r="EA412" s="332"/>
      <c r="EB412" s="332"/>
      <c r="EC412" s="332"/>
      <c r="ED412" s="332"/>
      <c r="EE412" s="332"/>
      <c r="EF412" s="332"/>
      <c r="EG412" s="332"/>
      <c r="EH412" s="332"/>
      <c r="EI412" s="332"/>
      <c r="EJ412" s="332"/>
      <c r="EK412" s="332"/>
      <c r="EL412" s="332"/>
      <c r="EM412" s="332"/>
      <c r="EN412" s="332"/>
      <c r="EO412" s="332"/>
      <c r="EP412" s="332"/>
      <c r="EQ412" s="332"/>
      <c r="ER412" s="332"/>
      <c r="ES412" s="332"/>
      <c r="ET412" s="332"/>
      <c r="EU412" s="332"/>
      <c r="EV412" s="332"/>
      <c r="EW412" s="332"/>
      <c r="EX412" s="332"/>
      <c r="EY412" s="332"/>
      <c r="EZ412" s="332"/>
      <c r="FA412" s="332"/>
      <c r="FB412" s="332"/>
      <c r="FC412" s="332"/>
      <c r="FD412" s="332"/>
      <c r="FE412" s="332"/>
      <c r="FF412" s="332"/>
      <c r="FG412" s="332"/>
      <c r="FH412" s="332"/>
      <c r="FI412" s="332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</row>
    <row r="413" spans="1:249" s="326" customFormat="1" ht="15" customHeight="1" x14ac:dyDescent="0.3">
      <c r="A413" s="600">
        <v>6</v>
      </c>
      <c r="B413" s="608" t="s">
        <v>1595</v>
      </c>
      <c r="C413" s="483">
        <v>501322</v>
      </c>
      <c r="D413" s="483" t="s">
        <v>0</v>
      </c>
      <c r="E413" s="483"/>
      <c r="F413" s="609"/>
      <c r="G413" s="388">
        <v>8928.010000000002</v>
      </c>
      <c r="H413" s="461"/>
      <c r="I413" s="372"/>
      <c r="J413" s="372">
        <v>7.66</v>
      </c>
      <c r="K413" s="388">
        <v>9639.98</v>
      </c>
      <c r="L413" s="372"/>
      <c r="M413" s="372"/>
      <c r="N413" s="388"/>
      <c r="O413" s="388"/>
      <c r="P413" s="372"/>
      <c r="Q413" s="372"/>
      <c r="R413" s="559">
        <f t="shared" si="87"/>
        <v>18575.650000000001</v>
      </c>
      <c r="S413" s="567">
        <f t="shared" si="88"/>
        <v>-9.399999980814755E-4</v>
      </c>
      <c r="T413" s="333" t="str">
        <f t="shared" si="74"/>
        <v>USD</v>
      </c>
      <c r="U413" s="327">
        <v>4551.74</v>
      </c>
      <c r="V413" s="332"/>
      <c r="W413" s="333">
        <f t="shared" ref="W413:W415" si="91">U413*$W$1</f>
        <v>18575.65094</v>
      </c>
      <c r="X413" s="332"/>
      <c r="Y413" s="332"/>
      <c r="Z413" s="332"/>
      <c r="AA413" s="332"/>
      <c r="AB413" s="332"/>
      <c r="AC413" s="332"/>
      <c r="AD413" s="332"/>
      <c r="AE413" s="331"/>
      <c r="AF413" s="331"/>
      <c r="AG413" s="331"/>
      <c r="AH413" s="331"/>
      <c r="AI413" s="331"/>
      <c r="AJ413" s="331"/>
      <c r="AK413" s="331"/>
      <c r="AL413" s="331"/>
      <c r="AM413" s="331"/>
      <c r="AN413" s="331"/>
      <c r="AO413" s="331"/>
      <c r="AP413" s="331"/>
      <c r="AQ413" s="327"/>
      <c r="AR413" s="327"/>
      <c r="AS413" s="327"/>
      <c r="AT413" s="327"/>
      <c r="AU413" s="327"/>
      <c r="AV413" s="327"/>
      <c r="AW413" s="327"/>
      <c r="AX413" s="327"/>
      <c r="AY413" s="327"/>
      <c r="AZ413" s="327"/>
      <c r="BA413" s="327"/>
      <c r="BB413" s="332"/>
      <c r="BC413" s="332"/>
      <c r="BD413" s="332"/>
      <c r="BE413" s="332"/>
      <c r="BF413" s="332"/>
      <c r="BG413" s="332"/>
      <c r="BH413" s="332"/>
      <c r="BI413" s="332"/>
      <c r="BJ413" s="332"/>
      <c r="BK413" s="332"/>
      <c r="BL413" s="332"/>
      <c r="BM413" s="332"/>
      <c r="BN413" s="332"/>
      <c r="BO413" s="332"/>
      <c r="BP413" s="332"/>
      <c r="BQ413" s="332"/>
      <c r="BR413" s="332"/>
      <c r="BS413" s="332"/>
      <c r="BT413" s="332"/>
      <c r="BU413" s="332"/>
      <c r="BV413" s="332"/>
      <c r="BW413" s="332"/>
      <c r="BX413" s="332"/>
      <c r="BY413" s="332"/>
      <c r="BZ413" s="332"/>
      <c r="CA413" s="332"/>
      <c r="CB413" s="332"/>
      <c r="CC413" s="332"/>
      <c r="CD413" s="332"/>
      <c r="CE413" s="332"/>
      <c r="CF413" s="332"/>
      <c r="CG413" s="332"/>
      <c r="CH413" s="332"/>
      <c r="CI413" s="332"/>
      <c r="CJ413" s="332"/>
      <c r="CK413" s="332"/>
      <c r="CL413" s="332"/>
      <c r="CM413" s="332"/>
      <c r="CN413" s="332"/>
      <c r="CO413" s="332"/>
      <c r="CP413" s="332"/>
      <c r="CQ413" s="332"/>
      <c r="CR413" s="332"/>
      <c r="CS413" s="332"/>
      <c r="CT413" s="332"/>
      <c r="CU413" s="332"/>
      <c r="CV413" s="332"/>
      <c r="CW413" s="332"/>
      <c r="CX413" s="332"/>
      <c r="CY413" s="332"/>
      <c r="CZ413" s="332"/>
      <c r="DA413" s="332"/>
      <c r="DB413" s="332"/>
      <c r="DC413" s="332"/>
      <c r="DD413" s="332"/>
      <c r="DE413" s="332"/>
      <c r="DF413" s="332"/>
      <c r="DG413" s="332"/>
      <c r="DH413" s="332"/>
      <c r="DI413" s="332"/>
      <c r="DJ413" s="332"/>
      <c r="DK413" s="332"/>
      <c r="DL413" s="332"/>
      <c r="DM413" s="332"/>
      <c r="DN413" s="332"/>
      <c r="DO413" s="332"/>
      <c r="DP413" s="332"/>
      <c r="DQ413" s="332"/>
      <c r="DR413" s="332"/>
      <c r="DS413" s="332"/>
      <c r="DT413" s="332"/>
      <c r="DU413" s="332"/>
      <c r="DV413" s="332"/>
      <c r="DW413" s="332"/>
      <c r="DX413" s="332"/>
      <c r="DY413" s="332"/>
      <c r="DZ413" s="332"/>
      <c r="EA413" s="332"/>
      <c r="EB413" s="332"/>
      <c r="EC413" s="332"/>
      <c r="ED413" s="332"/>
      <c r="EE413" s="332"/>
      <c r="EF413" s="332"/>
      <c r="EG413" s="332"/>
      <c r="EH413" s="332"/>
      <c r="EI413" s="332"/>
      <c r="EJ413" s="332"/>
      <c r="EK413" s="332"/>
      <c r="EL413" s="332"/>
      <c r="EM413" s="332"/>
      <c r="EN413" s="332"/>
      <c r="EO413" s="332"/>
      <c r="EP413" s="332"/>
      <c r="EQ413" s="332"/>
      <c r="ER413" s="332"/>
      <c r="ES413" s="332"/>
      <c r="ET413" s="332"/>
      <c r="EU413" s="332"/>
      <c r="EV413" s="332"/>
      <c r="EW413" s="332"/>
      <c r="EX413" s="332"/>
      <c r="EY413" s="332"/>
      <c r="EZ413" s="332"/>
      <c r="FA413" s="332"/>
      <c r="FB413" s="332"/>
      <c r="FC413" s="332"/>
      <c r="FD413" s="332"/>
      <c r="FE413" s="332"/>
      <c r="FF413" s="332"/>
      <c r="FG413" s="332"/>
      <c r="FH413" s="332"/>
      <c r="FI413" s="332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</row>
    <row r="414" spans="1:249" s="326" customFormat="1" ht="15" hidden="1" customHeight="1" x14ac:dyDescent="0.3">
      <c r="A414" s="600">
        <v>6</v>
      </c>
      <c r="B414" s="396" t="s">
        <v>1588</v>
      </c>
      <c r="C414" s="483">
        <v>501305</v>
      </c>
      <c r="D414" s="483" t="s">
        <v>26</v>
      </c>
      <c r="E414" s="483"/>
      <c r="F414" s="609"/>
      <c r="G414" s="388">
        <v>0</v>
      </c>
      <c r="H414" s="461"/>
      <c r="I414" s="372"/>
      <c r="J414" s="372"/>
      <c r="K414" s="388"/>
      <c r="L414" s="372"/>
      <c r="M414" s="372"/>
      <c r="N414" s="388"/>
      <c r="O414" s="388"/>
      <c r="P414" s="372"/>
      <c r="Q414" s="372"/>
      <c r="R414" s="559">
        <f t="shared" si="87"/>
        <v>0</v>
      </c>
      <c r="S414" s="567">
        <f t="shared" si="88"/>
        <v>0</v>
      </c>
      <c r="T414" s="333" t="str">
        <f t="shared" si="74"/>
        <v>MYR</v>
      </c>
      <c r="U414" s="327"/>
      <c r="V414" s="332"/>
      <c r="W414" s="333">
        <f t="shared" si="89"/>
        <v>0</v>
      </c>
      <c r="X414" s="332"/>
      <c r="Y414" s="332"/>
      <c r="Z414" s="332"/>
      <c r="AA414" s="332"/>
      <c r="AB414" s="332"/>
      <c r="AC414" s="332"/>
      <c r="AD414" s="332"/>
      <c r="AE414" s="331"/>
      <c r="AF414" s="331"/>
      <c r="AG414" s="331"/>
      <c r="AH414" s="331"/>
      <c r="AI414" s="331"/>
      <c r="AJ414" s="331"/>
      <c r="AK414" s="331"/>
      <c r="AL414" s="331"/>
      <c r="AM414" s="331"/>
      <c r="AN414" s="331"/>
      <c r="AO414" s="331"/>
      <c r="AP414" s="331"/>
      <c r="AQ414" s="327"/>
      <c r="AR414" s="327"/>
      <c r="AS414" s="327"/>
      <c r="AT414" s="327"/>
      <c r="AU414" s="327"/>
      <c r="AV414" s="327"/>
      <c r="AW414" s="327"/>
      <c r="AX414" s="327"/>
      <c r="AY414" s="327"/>
      <c r="AZ414" s="327"/>
      <c r="BA414" s="327"/>
      <c r="BB414" s="332"/>
      <c r="BC414" s="332"/>
      <c r="BD414" s="332"/>
      <c r="BE414" s="332"/>
      <c r="BF414" s="332"/>
      <c r="BG414" s="332"/>
      <c r="BH414" s="332"/>
      <c r="BI414" s="332"/>
      <c r="BJ414" s="332"/>
      <c r="BK414" s="332"/>
      <c r="BL414" s="332"/>
      <c r="BM414" s="332"/>
      <c r="BN414" s="332"/>
      <c r="BO414" s="332"/>
      <c r="BP414" s="332"/>
      <c r="BQ414" s="332"/>
      <c r="BR414" s="332"/>
      <c r="BS414" s="332"/>
      <c r="BT414" s="332"/>
      <c r="BU414" s="332"/>
      <c r="BV414" s="332"/>
      <c r="BW414" s="332"/>
      <c r="BX414" s="332"/>
      <c r="BY414" s="332"/>
      <c r="BZ414" s="332"/>
      <c r="CA414" s="332"/>
      <c r="CB414" s="332"/>
      <c r="CC414" s="332"/>
      <c r="CD414" s="332"/>
      <c r="CE414" s="332"/>
      <c r="CF414" s="332"/>
      <c r="CG414" s="332"/>
      <c r="CH414" s="332"/>
      <c r="CI414" s="332"/>
      <c r="CJ414" s="332"/>
      <c r="CK414" s="332"/>
      <c r="CL414" s="332"/>
      <c r="CM414" s="332"/>
      <c r="CN414" s="332"/>
      <c r="CO414" s="332"/>
      <c r="CP414" s="332"/>
      <c r="CQ414" s="332"/>
      <c r="CR414" s="332"/>
      <c r="CS414" s="332"/>
      <c r="CT414" s="332"/>
      <c r="CU414" s="332"/>
      <c r="CV414" s="332"/>
      <c r="CW414" s="332"/>
      <c r="CX414" s="332"/>
      <c r="CY414" s="332"/>
      <c r="CZ414" s="332"/>
      <c r="DA414" s="332"/>
      <c r="DB414" s="332"/>
      <c r="DC414" s="332"/>
      <c r="DD414" s="332"/>
      <c r="DE414" s="332"/>
      <c r="DF414" s="332"/>
      <c r="DG414" s="332"/>
      <c r="DH414" s="332"/>
      <c r="DI414" s="332"/>
      <c r="DJ414" s="332"/>
      <c r="DK414" s="332"/>
      <c r="DL414" s="332"/>
      <c r="DM414" s="332"/>
      <c r="DN414" s="332"/>
      <c r="DO414" s="332"/>
      <c r="DP414" s="332"/>
      <c r="DQ414" s="332"/>
      <c r="DR414" s="332"/>
      <c r="DS414" s="332"/>
      <c r="DT414" s="332"/>
      <c r="DU414" s="332"/>
      <c r="DV414" s="332"/>
      <c r="DW414" s="332"/>
      <c r="DX414" s="332"/>
      <c r="DY414" s="332"/>
      <c r="DZ414" s="332"/>
      <c r="EA414" s="332"/>
      <c r="EB414" s="332"/>
      <c r="EC414" s="332"/>
      <c r="ED414" s="332"/>
      <c r="EE414" s="332"/>
      <c r="EF414" s="332"/>
      <c r="EG414" s="332"/>
      <c r="EH414" s="332"/>
      <c r="EI414" s="332"/>
      <c r="EJ414" s="332"/>
      <c r="EK414" s="332"/>
      <c r="EL414" s="332"/>
      <c r="EM414" s="332"/>
      <c r="EN414" s="332"/>
      <c r="EO414" s="332"/>
      <c r="EP414" s="332"/>
      <c r="EQ414" s="332"/>
      <c r="ER414" s="332"/>
      <c r="ES414" s="332"/>
      <c r="ET414" s="332"/>
      <c r="EU414" s="332"/>
      <c r="EV414" s="332"/>
      <c r="EW414" s="332"/>
      <c r="EX414" s="332"/>
      <c r="EY414" s="332"/>
      <c r="EZ414" s="332"/>
      <c r="FA414" s="332"/>
      <c r="FB414" s="332"/>
      <c r="FC414" s="332"/>
      <c r="FD414" s="332"/>
      <c r="FE414" s="332"/>
      <c r="FF414" s="332"/>
      <c r="FG414" s="332"/>
      <c r="FH414" s="332"/>
      <c r="FI414" s="332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</row>
    <row r="415" spans="1:249" s="326" customFormat="1" ht="15" customHeight="1" x14ac:dyDescent="0.3">
      <c r="A415" s="600">
        <v>7</v>
      </c>
      <c r="B415" s="396" t="s">
        <v>1609</v>
      </c>
      <c r="C415" s="483">
        <v>501346</v>
      </c>
      <c r="D415" s="483" t="s">
        <v>0</v>
      </c>
      <c r="E415" s="483"/>
      <c r="F415" s="609"/>
      <c r="G415" s="388">
        <v>2039.01</v>
      </c>
      <c r="H415" s="461"/>
      <c r="I415" s="372"/>
      <c r="J415" s="372">
        <v>1.77</v>
      </c>
      <c r="K415" s="388">
        <v>1150.23</v>
      </c>
      <c r="L415" s="372"/>
      <c r="M415" s="372"/>
      <c r="N415" s="388"/>
      <c r="O415" s="388"/>
      <c r="P415" s="372"/>
      <c r="Q415" s="372"/>
      <c r="R415" s="559">
        <f t="shared" si="87"/>
        <v>3191.01</v>
      </c>
      <c r="S415" s="567">
        <f t="shared" si="88"/>
        <v>1.3319989998308301E-3</v>
      </c>
      <c r="T415" s="333" t="str">
        <f t="shared" si="74"/>
        <v>USD</v>
      </c>
      <c r="U415" s="327">
        <v>781.91832099999999</v>
      </c>
      <c r="V415" s="332"/>
      <c r="W415" s="333">
        <f t="shared" si="91"/>
        <v>3191.0086680010004</v>
      </c>
      <c r="X415" s="332"/>
      <c r="Y415" s="332"/>
      <c r="Z415" s="332"/>
      <c r="AA415" s="332"/>
      <c r="AB415" s="332"/>
      <c r="AC415" s="332"/>
      <c r="AD415" s="332"/>
      <c r="AE415" s="331"/>
      <c r="AF415" s="331"/>
      <c r="AG415" s="331"/>
      <c r="AH415" s="331"/>
      <c r="AI415" s="331"/>
      <c r="AJ415" s="331"/>
      <c r="AK415" s="331"/>
      <c r="AL415" s="331"/>
      <c r="AM415" s="331"/>
      <c r="AN415" s="331"/>
      <c r="AO415" s="331"/>
      <c r="AP415" s="331"/>
      <c r="AQ415" s="327"/>
      <c r="AR415" s="327"/>
      <c r="AS415" s="327"/>
      <c r="AT415" s="327"/>
      <c r="AU415" s="327"/>
      <c r="AV415" s="327"/>
      <c r="AW415" s="327"/>
      <c r="AX415" s="327"/>
      <c r="AY415" s="327"/>
      <c r="AZ415" s="327"/>
      <c r="BA415" s="327"/>
      <c r="BB415" s="332"/>
      <c r="BC415" s="332"/>
      <c r="BD415" s="332"/>
      <c r="BE415" s="332"/>
      <c r="BF415" s="332"/>
      <c r="BG415" s="332"/>
      <c r="BH415" s="332"/>
      <c r="BI415" s="332"/>
      <c r="BJ415" s="332"/>
      <c r="BK415" s="332"/>
      <c r="BL415" s="332"/>
      <c r="BM415" s="332"/>
      <c r="BN415" s="332"/>
      <c r="BO415" s="332"/>
      <c r="BP415" s="332"/>
      <c r="BQ415" s="332"/>
      <c r="BR415" s="332"/>
      <c r="BS415" s="332"/>
      <c r="BT415" s="332"/>
      <c r="BU415" s="332"/>
      <c r="BV415" s="332"/>
      <c r="BW415" s="332"/>
      <c r="BX415" s="332"/>
      <c r="BY415" s="332"/>
      <c r="BZ415" s="332"/>
      <c r="CA415" s="332"/>
      <c r="CB415" s="332"/>
      <c r="CC415" s="332"/>
      <c r="CD415" s="332"/>
      <c r="CE415" s="332"/>
      <c r="CF415" s="332"/>
      <c r="CG415" s="332"/>
      <c r="CH415" s="332"/>
      <c r="CI415" s="332"/>
      <c r="CJ415" s="332"/>
      <c r="CK415" s="332"/>
      <c r="CL415" s="332"/>
      <c r="CM415" s="332"/>
      <c r="CN415" s="332"/>
      <c r="CO415" s="332"/>
      <c r="CP415" s="332"/>
      <c r="CQ415" s="332"/>
      <c r="CR415" s="332"/>
      <c r="CS415" s="332"/>
      <c r="CT415" s="332"/>
      <c r="CU415" s="332"/>
      <c r="CV415" s="332"/>
      <c r="CW415" s="332"/>
      <c r="CX415" s="332"/>
      <c r="CY415" s="332"/>
      <c r="CZ415" s="332"/>
      <c r="DA415" s="332"/>
      <c r="DB415" s="332"/>
      <c r="DC415" s="332"/>
      <c r="DD415" s="332"/>
      <c r="DE415" s="332"/>
      <c r="DF415" s="332"/>
      <c r="DG415" s="332"/>
      <c r="DH415" s="332"/>
      <c r="DI415" s="332"/>
      <c r="DJ415" s="332"/>
      <c r="DK415" s="332"/>
      <c r="DL415" s="332"/>
      <c r="DM415" s="332"/>
      <c r="DN415" s="332"/>
      <c r="DO415" s="332"/>
      <c r="DP415" s="332"/>
      <c r="DQ415" s="332"/>
      <c r="DR415" s="332"/>
      <c r="DS415" s="332"/>
      <c r="DT415" s="332"/>
      <c r="DU415" s="332"/>
      <c r="DV415" s="332"/>
      <c r="DW415" s="332"/>
      <c r="DX415" s="332"/>
      <c r="DY415" s="332"/>
      <c r="DZ415" s="332"/>
      <c r="EA415" s="332"/>
      <c r="EB415" s="332"/>
      <c r="EC415" s="332"/>
      <c r="ED415" s="332"/>
      <c r="EE415" s="332"/>
      <c r="EF415" s="332"/>
      <c r="EG415" s="332"/>
      <c r="EH415" s="332"/>
      <c r="EI415" s="332"/>
      <c r="EJ415" s="332"/>
      <c r="EK415" s="332"/>
      <c r="EL415" s="332"/>
      <c r="EM415" s="332"/>
      <c r="EN415" s="332"/>
      <c r="EO415" s="332"/>
      <c r="EP415" s="332"/>
      <c r="EQ415" s="332"/>
      <c r="ER415" s="332"/>
      <c r="ES415" s="332"/>
      <c r="ET415" s="332"/>
      <c r="EU415" s="332"/>
      <c r="EV415" s="332"/>
      <c r="EW415" s="332"/>
      <c r="EX415" s="332"/>
      <c r="EY415" s="332"/>
      <c r="EZ415" s="332"/>
      <c r="FA415" s="332"/>
      <c r="FB415" s="332"/>
      <c r="FC415" s="332"/>
      <c r="FD415" s="332"/>
      <c r="FE415" s="332"/>
      <c r="FF415" s="332"/>
      <c r="FG415" s="332"/>
      <c r="FH415" s="332"/>
      <c r="FI415" s="332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</row>
    <row r="416" spans="1:249" s="326" customFormat="1" ht="15" customHeight="1" x14ac:dyDescent="0.3">
      <c r="A416" s="600">
        <v>8</v>
      </c>
      <c r="B416" s="396" t="s">
        <v>1448</v>
      </c>
      <c r="C416" s="483">
        <v>501206</v>
      </c>
      <c r="D416" s="483" t="s">
        <v>26</v>
      </c>
      <c r="E416" s="483"/>
      <c r="F416" s="609"/>
      <c r="G416" s="388">
        <v>216.50999999999476</v>
      </c>
      <c r="H416" s="461"/>
      <c r="I416" s="372"/>
      <c r="J416" s="372"/>
      <c r="K416" s="388">
        <v>6710.97</v>
      </c>
      <c r="L416" s="372"/>
      <c r="M416" s="372"/>
      <c r="N416" s="388"/>
      <c r="O416" s="388"/>
      <c r="P416" s="372"/>
      <c r="Q416" s="372"/>
      <c r="R416" s="559">
        <f t="shared" si="87"/>
        <v>6927.479999999995</v>
      </c>
      <c r="S416" s="567">
        <f t="shared" ref="S416:S417" si="92">R416-W416</f>
        <v>1.9999999994979589E-2</v>
      </c>
      <c r="T416" s="333" t="str">
        <f t="shared" si="74"/>
        <v>MYR</v>
      </c>
      <c r="U416" s="327">
        <v>6927.46</v>
      </c>
      <c r="V416" s="332"/>
      <c r="W416" s="333">
        <f t="shared" ref="W416:W417" si="93">U416</f>
        <v>6927.46</v>
      </c>
      <c r="X416" s="332"/>
      <c r="Y416" s="332"/>
      <c r="Z416" s="332"/>
      <c r="AA416" s="332"/>
      <c r="AB416" s="332"/>
      <c r="AC416" s="332"/>
      <c r="AD416" s="332"/>
      <c r="AE416" s="331"/>
      <c r="AF416" s="331"/>
      <c r="AG416" s="331"/>
      <c r="AH416" s="331"/>
      <c r="AI416" s="331"/>
      <c r="AJ416" s="331"/>
      <c r="AK416" s="331"/>
      <c r="AL416" s="331"/>
      <c r="AM416" s="331"/>
      <c r="AN416" s="331"/>
      <c r="AO416" s="331"/>
      <c r="AP416" s="331"/>
      <c r="AQ416" s="327"/>
      <c r="AR416" s="327"/>
      <c r="AS416" s="327"/>
      <c r="AT416" s="327"/>
      <c r="AU416" s="327"/>
      <c r="AV416" s="327"/>
      <c r="AW416" s="327"/>
      <c r="AX416" s="327"/>
      <c r="AY416" s="327"/>
      <c r="AZ416" s="327"/>
      <c r="BA416" s="327"/>
      <c r="BB416" s="332"/>
      <c r="BC416" s="332"/>
      <c r="BD416" s="332"/>
      <c r="BE416" s="332"/>
      <c r="BF416" s="332"/>
      <c r="BG416" s="332"/>
      <c r="BH416" s="332"/>
      <c r="BI416" s="332"/>
      <c r="BJ416" s="332"/>
      <c r="BK416" s="332"/>
      <c r="BL416" s="332"/>
      <c r="BM416" s="332"/>
      <c r="BN416" s="332"/>
      <c r="BO416" s="332"/>
      <c r="BP416" s="332"/>
      <c r="BQ416" s="332"/>
      <c r="BR416" s="332"/>
      <c r="BS416" s="332"/>
      <c r="BT416" s="332"/>
      <c r="BU416" s="332"/>
      <c r="BV416" s="332"/>
      <c r="BW416" s="332"/>
      <c r="BX416" s="332"/>
      <c r="BY416" s="332"/>
      <c r="BZ416" s="332"/>
      <c r="CA416" s="332"/>
      <c r="CB416" s="332"/>
      <c r="CC416" s="332"/>
      <c r="CD416" s="332"/>
      <c r="CE416" s="332"/>
      <c r="CF416" s="332"/>
      <c r="CG416" s="332"/>
      <c r="CH416" s="332"/>
      <c r="CI416" s="332"/>
      <c r="CJ416" s="332"/>
      <c r="CK416" s="332"/>
      <c r="CL416" s="332"/>
      <c r="CM416" s="332"/>
      <c r="CN416" s="332"/>
      <c r="CO416" s="332"/>
      <c r="CP416" s="332"/>
      <c r="CQ416" s="332"/>
      <c r="CR416" s="332"/>
      <c r="CS416" s="332"/>
      <c r="CT416" s="332"/>
      <c r="CU416" s="332"/>
      <c r="CV416" s="332"/>
      <c r="CW416" s="332"/>
      <c r="CX416" s="332"/>
      <c r="CY416" s="332"/>
      <c r="CZ416" s="332"/>
      <c r="DA416" s="332"/>
      <c r="DB416" s="332"/>
      <c r="DC416" s="332"/>
      <c r="DD416" s="332"/>
      <c r="DE416" s="332"/>
      <c r="DF416" s="332"/>
      <c r="DG416" s="332"/>
      <c r="DH416" s="332"/>
      <c r="DI416" s="332"/>
      <c r="DJ416" s="332"/>
      <c r="DK416" s="332"/>
      <c r="DL416" s="332"/>
      <c r="DM416" s="332"/>
      <c r="DN416" s="332"/>
      <c r="DO416" s="332"/>
      <c r="DP416" s="332"/>
      <c r="DQ416" s="332"/>
      <c r="DR416" s="332"/>
      <c r="DS416" s="332"/>
      <c r="DT416" s="332"/>
      <c r="DU416" s="332"/>
      <c r="DV416" s="332"/>
      <c r="DW416" s="332"/>
      <c r="DX416" s="332"/>
      <c r="DY416" s="332"/>
      <c r="DZ416" s="332"/>
      <c r="EA416" s="332"/>
      <c r="EB416" s="332"/>
      <c r="EC416" s="332"/>
      <c r="ED416" s="332"/>
      <c r="EE416" s="332"/>
      <c r="EF416" s="332"/>
      <c r="EG416" s="332"/>
      <c r="EH416" s="332"/>
      <c r="EI416" s="332"/>
      <c r="EJ416" s="332"/>
      <c r="EK416" s="332"/>
      <c r="EL416" s="332"/>
      <c r="EM416" s="332"/>
      <c r="EN416" s="332"/>
      <c r="EO416" s="332"/>
      <c r="EP416" s="332"/>
      <c r="EQ416" s="332"/>
      <c r="ER416" s="332"/>
      <c r="ES416" s="332"/>
      <c r="ET416" s="332"/>
      <c r="EU416" s="332"/>
      <c r="EV416" s="332"/>
      <c r="EW416" s="332"/>
      <c r="EX416" s="332"/>
      <c r="EY416" s="332"/>
      <c r="EZ416" s="332"/>
      <c r="FA416" s="332"/>
      <c r="FB416" s="332"/>
      <c r="FC416" s="332"/>
      <c r="FD416" s="332"/>
      <c r="FE416" s="332"/>
      <c r="FF416" s="332"/>
      <c r="FG416" s="332"/>
      <c r="FH416" s="332"/>
      <c r="FI416" s="332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</row>
    <row r="417" spans="1:249" s="326" customFormat="1" ht="15" customHeight="1" x14ac:dyDescent="0.3">
      <c r="A417" s="600">
        <v>9</v>
      </c>
      <c r="B417" s="594" t="s">
        <v>1499</v>
      </c>
      <c r="C417" s="483">
        <v>501184</v>
      </c>
      <c r="D417" s="483" t="s">
        <v>26</v>
      </c>
      <c r="E417" s="483"/>
      <c r="F417" s="609"/>
      <c r="G417" s="388">
        <v>2691.7500000000036</v>
      </c>
      <c r="H417" s="461"/>
      <c r="I417" s="372"/>
      <c r="J417" s="372"/>
      <c r="K417" s="388">
        <v>4183.84</v>
      </c>
      <c r="L417" s="372"/>
      <c r="M417" s="372"/>
      <c r="N417" s="388">
        <v>1343.17</v>
      </c>
      <c r="O417" s="388"/>
      <c r="P417" s="372"/>
      <c r="Q417" s="372"/>
      <c r="R417" s="559">
        <f t="shared" si="87"/>
        <v>5532.4200000000037</v>
      </c>
      <c r="S417" s="567">
        <f t="shared" si="92"/>
        <v>0</v>
      </c>
      <c r="T417" s="333" t="str">
        <f t="shared" si="74"/>
        <v>MYR</v>
      </c>
      <c r="U417" s="327">
        <v>5532.42</v>
      </c>
      <c r="V417" s="332"/>
      <c r="W417" s="333">
        <f t="shared" si="93"/>
        <v>5532.42</v>
      </c>
      <c r="X417" s="332"/>
      <c r="Y417" s="332"/>
      <c r="Z417" s="332"/>
      <c r="AA417" s="332"/>
      <c r="AB417" s="332"/>
      <c r="AC417" s="332"/>
      <c r="AD417" s="332"/>
      <c r="AE417" s="331"/>
      <c r="AF417" s="331"/>
      <c r="AG417" s="331"/>
      <c r="AH417" s="331"/>
      <c r="AI417" s="331"/>
      <c r="AJ417" s="331"/>
      <c r="AK417" s="331"/>
      <c r="AL417" s="331"/>
      <c r="AM417" s="331"/>
      <c r="AN417" s="331"/>
      <c r="AO417" s="331"/>
      <c r="AP417" s="331"/>
      <c r="AQ417" s="327"/>
      <c r="AR417" s="327"/>
      <c r="AS417" s="327"/>
      <c r="AT417" s="327"/>
      <c r="AU417" s="327"/>
      <c r="AV417" s="327"/>
      <c r="AW417" s="327"/>
      <c r="AX417" s="327"/>
      <c r="AY417" s="327"/>
      <c r="AZ417" s="327"/>
      <c r="BA417" s="327"/>
      <c r="BB417" s="332"/>
      <c r="BC417" s="332"/>
      <c r="BD417" s="332"/>
      <c r="BE417" s="332"/>
      <c r="BF417" s="332"/>
      <c r="BG417" s="332"/>
      <c r="BH417" s="332"/>
      <c r="BI417" s="332"/>
      <c r="BJ417" s="332"/>
      <c r="BK417" s="332"/>
      <c r="BL417" s="332"/>
      <c r="BM417" s="332"/>
      <c r="BN417" s="332"/>
      <c r="BO417" s="332"/>
      <c r="BP417" s="332"/>
      <c r="BQ417" s="332"/>
      <c r="BR417" s="332"/>
      <c r="BS417" s="332"/>
      <c r="BT417" s="332"/>
      <c r="BU417" s="332"/>
      <c r="BV417" s="332"/>
      <c r="BW417" s="332"/>
      <c r="BX417" s="332"/>
      <c r="BY417" s="332"/>
      <c r="BZ417" s="332"/>
      <c r="CA417" s="332"/>
      <c r="CB417" s="332"/>
      <c r="CC417" s="332"/>
      <c r="CD417" s="332"/>
      <c r="CE417" s="332"/>
      <c r="CF417" s="332"/>
      <c r="CG417" s="332"/>
      <c r="CH417" s="332"/>
      <c r="CI417" s="332"/>
      <c r="CJ417" s="332"/>
      <c r="CK417" s="332"/>
      <c r="CL417" s="332"/>
      <c r="CM417" s="332"/>
      <c r="CN417" s="332"/>
      <c r="CO417" s="332"/>
      <c r="CP417" s="332"/>
      <c r="CQ417" s="332"/>
      <c r="CR417" s="332"/>
      <c r="CS417" s="332"/>
      <c r="CT417" s="332"/>
      <c r="CU417" s="332"/>
      <c r="CV417" s="332"/>
      <c r="CW417" s="332"/>
      <c r="CX417" s="332"/>
      <c r="CY417" s="332"/>
      <c r="CZ417" s="332"/>
      <c r="DA417" s="332"/>
      <c r="DB417" s="332"/>
      <c r="DC417" s="332"/>
      <c r="DD417" s="332"/>
      <c r="DE417" s="332"/>
      <c r="DF417" s="332"/>
      <c r="DG417" s="332"/>
      <c r="DH417" s="332"/>
      <c r="DI417" s="332"/>
      <c r="DJ417" s="332"/>
      <c r="DK417" s="332"/>
      <c r="DL417" s="332"/>
      <c r="DM417" s="332"/>
      <c r="DN417" s="332"/>
      <c r="DO417" s="332"/>
      <c r="DP417" s="332"/>
      <c r="DQ417" s="332"/>
      <c r="DR417" s="332"/>
      <c r="DS417" s="332"/>
      <c r="DT417" s="332"/>
      <c r="DU417" s="332"/>
      <c r="DV417" s="332"/>
      <c r="DW417" s="332"/>
      <c r="DX417" s="332"/>
      <c r="DY417" s="332"/>
      <c r="DZ417" s="332"/>
      <c r="EA417" s="332"/>
      <c r="EB417" s="332"/>
      <c r="EC417" s="332"/>
      <c r="ED417" s="332"/>
      <c r="EE417" s="332"/>
      <c r="EF417" s="332"/>
      <c r="EG417" s="332"/>
      <c r="EH417" s="332"/>
      <c r="EI417" s="332"/>
      <c r="EJ417" s="332"/>
      <c r="EK417" s="332"/>
      <c r="EL417" s="332"/>
      <c r="EM417" s="332"/>
      <c r="EN417" s="332"/>
      <c r="EO417" s="332"/>
      <c r="EP417" s="332"/>
      <c r="EQ417" s="332"/>
      <c r="ER417" s="332"/>
      <c r="ES417" s="332"/>
      <c r="ET417" s="332"/>
      <c r="EU417" s="332"/>
      <c r="EV417" s="332"/>
      <c r="EW417" s="332"/>
      <c r="EX417" s="332"/>
      <c r="EY417" s="332"/>
      <c r="EZ417" s="332"/>
      <c r="FA417" s="332"/>
      <c r="FB417" s="332"/>
      <c r="FC417" s="332"/>
      <c r="FD417" s="332"/>
      <c r="FE417" s="332"/>
      <c r="FF417" s="332"/>
      <c r="FG417" s="332"/>
      <c r="FH417" s="332"/>
      <c r="FI417" s="332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</row>
    <row r="418" spans="1:249" s="326" customFormat="1" ht="15" customHeight="1" x14ac:dyDescent="0.3">
      <c r="A418" s="600">
        <v>10</v>
      </c>
      <c r="B418" s="594" t="s">
        <v>75</v>
      </c>
      <c r="C418" s="483">
        <v>501259</v>
      </c>
      <c r="D418" s="483" t="s">
        <v>0</v>
      </c>
      <c r="E418" s="483"/>
      <c r="F418" s="609"/>
      <c r="G418" s="388">
        <v>15535.759999999893</v>
      </c>
      <c r="H418" s="461"/>
      <c r="I418" s="372"/>
      <c r="J418" s="372">
        <v>13.35</v>
      </c>
      <c r="K418" s="388">
        <v>62735.08</v>
      </c>
      <c r="L418" s="372"/>
      <c r="M418" s="372"/>
      <c r="N418" s="388"/>
      <c r="O418" s="388"/>
      <c r="P418" s="372"/>
      <c r="Q418" s="372"/>
      <c r="R418" s="559">
        <f t="shared" si="87"/>
        <v>78284.1899999999</v>
      </c>
      <c r="S418" s="561">
        <f t="shared" ref="S418:S419" si="94">R418-W418</f>
        <v>-6.0000010125804693E-4</v>
      </c>
      <c r="T418" s="333" t="str">
        <f t="shared" ref="T418" si="95">D418</f>
        <v>USD</v>
      </c>
      <c r="U418" s="327">
        <v>19182.599999999999</v>
      </c>
      <c r="V418" s="332"/>
      <c r="W418" s="333">
        <f t="shared" ref="W418:W419" si="96">U418*$W$1</f>
        <v>78284.190600000002</v>
      </c>
      <c r="X418" s="332"/>
      <c r="Y418" s="332"/>
      <c r="Z418" s="332"/>
      <c r="AA418" s="332"/>
      <c r="AB418" s="332"/>
      <c r="AC418" s="332"/>
      <c r="AD418" s="332"/>
      <c r="AE418" s="331"/>
      <c r="AF418" s="331"/>
      <c r="AG418" s="331"/>
      <c r="AH418" s="331"/>
      <c r="AI418" s="331"/>
      <c r="AJ418" s="331"/>
      <c r="AK418" s="331"/>
      <c r="AL418" s="331"/>
      <c r="AM418" s="331"/>
      <c r="AN418" s="331"/>
      <c r="AO418" s="331"/>
      <c r="AP418" s="331"/>
      <c r="AQ418" s="327"/>
      <c r="AR418" s="327"/>
      <c r="AS418" s="327"/>
      <c r="AT418" s="327"/>
      <c r="AU418" s="327"/>
      <c r="AV418" s="327"/>
      <c r="AW418" s="327"/>
      <c r="AX418" s="327"/>
      <c r="AY418" s="327"/>
      <c r="AZ418" s="327"/>
      <c r="BA418" s="327"/>
      <c r="BB418" s="332"/>
      <c r="BC418" s="332"/>
      <c r="BD418" s="332"/>
      <c r="BE418" s="332"/>
      <c r="BF418" s="332"/>
      <c r="BG418" s="332"/>
      <c r="BH418" s="332"/>
      <c r="BI418" s="332"/>
      <c r="BJ418" s="332"/>
      <c r="BK418" s="332"/>
      <c r="BL418" s="332"/>
      <c r="BM418" s="332"/>
      <c r="BN418" s="332"/>
      <c r="BO418" s="332"/>
      <c r="BP418" s="332"/>
      <c r="BQ418" s="332"/>
      <c r="BR418" s="332"/>
      <c r="BS418" s="332"/>
      <c r="BT418" s="332"/>
      <c r="BU418" s="332"/>
      <c r="BV418" s="332"/>
      <c r="BW418" s="332"/>
      <c r="BX418" s="332"/>
      <c r="BY418" s="332"/>
      <c r="BZ418" s="332"/>
      <c r="CA418" s="332"/>
      <c r="CB418" s="332"/>
      <c r="CC418" s="332"/>
      <c r="CD418" s="332"/>
      <c r="CE418" s="332"/>
      <c r="CF418" s="332"/>
      <c r="CG418" s="332"/>
      <c r="CH418" s="332"/>
      <c r="CI418" s="332"/>
      <c r="CJ418" s="332"/>
      <c r="CK418" s="332"/>
      <c r="CL418" s="332"/>
      <c r="CM418" s="332"/>
      <c r="CN418" s="332"/>
      <c r="CO418" s="332"/>
      <c r="CP418" s="332"/>
      <c r="CQ418" s="332"/>
      <c r="CR418" s="332"/>
      <c r="CS418" s="332"/>
      <c r="CT418" s="332"/>
      <c r="CU418" s="332"/>
      <c r="CV418" s="332"/>
      <c r="CW418" s="332"/>
      <c r="CX418" s="332"/>
      <c r="CY418" s="332"/>
      <c r="CZ418" s="332"/>
      <c r="DA418" s="332"/>
      <c r="DB418" s="332"/>
      <c r="DC418" s="332"/>
      <c r="DD418" s="332"/>
      <c r="DE418" s="332"/>
      <c r="DF418" s="332"/>
      <c r="DG418" s="332"/>
      <c r="DH418" s="332"/>
      <c r="DI418" s="332"/>
      <c r="DJ418" s="332"/>
      <c r="DK418" s="332"/>
      <c r="DL418" s="332"/>
      <c r="DM418" s="332"/>
      <c r="DN418" s="332"/>
      <c r="DO418" s="332"/>
      <c r="DP418" s="332"/>
      <c r="DQ418" s="332"/>
      <c r="DR418" s="332"/>
      <c r="DS418" s="332"/>
      <c r="DT418" s="332"/>
      <c r="DU418" s="332"/>
      <c r="DV418" s="332"/>
      <c r="DW418" s="332"/>
      <c r="DX418" s="332"/>
      <c r="DY418" s="332"/>
      <c r="DZ418" s="332"/>
      <c r="EA418" s="332"/>
      <c r="EB418" s="332"/>
      <c r="EC418" s="332"/>
      <c r="ED418" s="332"/>
      <c r="EE418" s="332"/>
      <c r="EF418" s="332"/>
      <c r="EG418" s="332"/>
      <c r="EH418" s="332"/>
      <c r="EI418" s="332"/>
      <c r="EJ418" s="332"/>
      <c r="EK418" s="332"/>
      <c r="EL418" s="332"/>
      <c r="EM418" s="332"/>
      <c r="EN418" s="332"/>
      <c r="EO418" s="332"/>
      <c r="EP418" s="332"/>
      <c r="EQ418" s="332"/>
      <c r="ER418" s="332"/>
      <c r="ES418" s="332"/>
      <c r="ET418" s="332"/>
      <c r="EU418" s="332"/>
      <c r="EV418" s="332"/>
      <c r="EW418" s="332"/>
      <c r="EX418" s="332"/>
      <c r="EY418" s="332"/>
      <c r="EZ418" s="332"/>
      <c r="FA418" s="332"/>
      <c r="FB418" s="332"/>
      <c r="FC418" s="332"/>
      <c r="FD418" s="332"/>
      <c r="FE418" s="332"/>
      <c r="FF418" s="332"/>
      <c r="FG418" s="332"/>
      <c r="FH418" s="332"/>
      <c r="FI418" s="332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</row>
    <row r="419" spans="1:249" s="326" customFormat="1" ht="15" customHeight="1" x14ac:dyDescent="0.3">
      <c r="A419" s="600">
        <v>11</v>
      </c>
      <c r="B419" s="594" t="s">
        <v>1615</v>
      </c>
      <c r="C419" s="483">
        <v>501341</v>
      </c>
      <c r="D419" s="483" t="s">
        <v>0</v>
      </c>
      <c r="E419" s="483"/>
      <c r="F419" s="609"/>
      <c r="G419" s="388">
        <v>76485.3</v>
      </c>
      <c r="H419" s="461"/>
      <c r="I419" s="372"/>
      <c r="J419" s="372">
        <v>43.53</v>
      </c>
      <c r="K419" s="388">
        <v>78486.649999999994</v>
      </c>
      <c r="L419" s="372"/>
      <c r="M419" s="372"/>
      <c r="N419" s="388">
        <v>30057.14</v>
      </c>
      <c r="O419" s="388"/>
      <c r="P419" s="372"/>
      <c r="Q419" s="372"/>
      <c r="R419" s="559">
        <f t="shared" si="87"/>
        <v>124958.33999999998</v>
      </c>
      <c r="S419" s="561">
        <f t="shared" si="94"/>
        <v>-2.7400000399211422E-3</v>
      </c>
      <c r="T419" s="333" t="s">
        <v>0</v>
      </c>
      <c r="U419" s="327">
        <v>30619.54</v>
      </c>
      <c r="V419" s="332"/>
      <c r="W419" s="333">
        <f t="shared" si="96"/>
        <v>124958.34274000002</v>
      </c>
      <c r="X419" s="332"/>
      <c r="Y419" s="332"/>
      <c r="Z419" s="332"/>
      <c r="AA419" s="332"/>
      <c r="AB419" s="332"/>
      <c r="AC419" s="332"/>
      <c r="AD419" s="332"/>
      <c r="AE419" s="331"/>
      <c r="AF419" s="331"/>
      <c r="AG419" s="331"/>
      <c r="AH419" s="331"/>
      <c r="AI419" s="331"/>
      <c r="AJ419" s="331"/>
      <c r="AK419" s="331"/>
      <c r="AL419" s="331"/>
      <c r="AM419" s="331"/>
      <c r="AN419" s="331"/>
      <c r="AO419" s="331"/>
      <c r="AP419" s="331"/>
      <c r="AQ419" s="327"/>
      <c r="AR419" s="327"/>
      <c r="AS419" s="327"/>
      <c r="AT419" s="327"/>
      <c r="AU419" s="327"/>
      <c r="AV419" s="327"/>
      <c r="AW419" s="327"/>
      <c r="AX419" s="327"/>
      <c r="AY419" s="327"/>
      <c r="AZ419" s="327"/>
      <c r="BA419" s="327"/>
      <c r="BB419" s="332"/>
      <c r="BC419" s="332"/>
      <c r="BD419" s="332"/>
      <c r="BE419" s="332"/>
      <c r="BF419" s="332"/>
      <c r="BG419" s="332"/>
      <c r="BH419" s="332"/>
      <c r="BI419" s="332"/>
      <c r="BJ419" s="332"/>
      <c r="BK419" s="332"/>
      <c r="BL419" s="332"/>
      <c r="BM419" s="332"/>
      <c r="BN419" s="332"/>
      <c r="BO419" s="332"/>
      <c r="BP419" s="332"/>
      <c r="BQ419" s="332"/>
      <c r="BR419" s="332"/>
      <c r="BS419" s="332"/>
      <c r="BT419" s="332"/>
      <c r="BU419" s="332"/>
      <c r="BV419" s="332"/>
      <c r="BW419" s="332"/>
      <c r="BX419" s="332"/>
      <c r="BY419" s="332"/>
      <c r="BZ419" s="332"/>
      <c r="CA419" s="332"/>
      <c r="CB419" s="332"/>
      <c r="CC419" s="332"/>
      <c r="CD419" s="332"/>
      <c r="CE419" s="332"/>
      <c r="CF419" s="332"/>
      <c r="CG419" s="332"/>
      <c r="CH419" s="332"/>
      <c r="CI419" s="332"/>
      <c r="CJ419" s="332"/>
      <c r="CK419" s="332"/>
      <c r="CL419" s="332"/>
      <c r="CM419" s="332"/>
      <c r="CN419" s="332"/>
      <c r="CO419" s="332"/>
      <c r="CP419" s="332"/>
      <c r="CQ419" s="332"/>
      <c r="CR419" s="332"/>
      <c r="CS419" s="332"/>
      <c r="CT419" s="332"/>
      <c r="CU419" s="332"/>
      <c r="CV419" s="332"/>
      <c r="CW419" s="332"/>
      <c r="CX419" s="332"/>
      <c r="CY419" s="332"/>
      <c r="CZ419" s="332"/>
      <c r="DA419" s="332"/>
      <c r="DB419" s="332"/>
      <c r="DC419" s="332"/>
      <c r="DD419" s="332"/>
      <c r="DE419" s="332"/>
      <c r="DF419" s="332"/>
      <c r="DG419" s="332"/>
      <c r="DH419" s="332"/>
      <c r="DI419" s="332"/>
      <c r="DJ419" s="332"/>
      <c r="DK419" s="332"/>
      <c r="DL419" s="332"/>
      <c r="DM419" s="332"/>
      <c r="DN419" s="332"/>
      <c r="DO419" s="332"/>
      <c r="DP419" s="332"/>
      <c r="DQ419" s="332"/>
      <c r="DR419" s="332"/>
      <c r="DS419" s="332"/>
      <c r="DT419" s="332"/>
      <c r="DU419" s="332"/>
      <c r="DV419" s="332"/>
      <c r="DW419" s="332"/>
      <c r="DX419" s="332"/>
      <c r="DY419" s="332"/>
      <c r="DZ419" s="332"/>
      <c r="EA419" s="332"/>
      <c r="EB419" s="332"/>
      <c r="EC419" s="332"/>
      <c r="ED419" s="332"/>
      <c r="EE419" s="332"/>
      <c r="EF419" s="332"/>
      <c r="EG419" s="332"/>
      <c r="EH419" s="332"/>
      <c r="EI419" s="332"/>
      <c r="EJ419" s="332"/>
      <c r="EK419" s="332"/>
      <c r="EL419" s="332"/>
      <c r="EM419" s="332"/>
      <c r="EN419" s="332"/>
      <c r="EO419" s="332"/>
      <c r="EP419" s="332"/>
      <c r="EQ419" s="332"/>
      <c r="ER419" s="332"/>
      <c r="ES419" s="332"/>
      <c r="ET419" s="332"/>
      <c r="EU419" s="332"/>
      <c r="EV419" s="332"/>
      <c r="EW419" s="332"/>
      <c r="EX419" s="332"/>
      <c r="EY419" s="332"/>
      <c r="EZ419" s="332"/>
      <c r="FA419" s="332"/>
      <c r="FB419" s="332"/>
      <c r="FC419" s="332"/>
      <c r="FD419" s="332"/>
      <c r="FE419" s="332"/>
      <c r="FF419" s="332"/>
      <c r="FG419" s="332"/>
      <c r="FH419" s="332"/>
      <c r="FI419" s="332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</row>
    <row r="420" spans="1:249" s="326" customFormat="1" ht="15" customHeight="1" thickBot="1" x14ac:dyDescent="0.35">
      <c r="A420" s="600"/>
      <c r="B420" s="688"/>
      <c r="C420" s="688"/>
      <c r="D420" s="688"/>
      <c r="E420" s="456"/>
      <c r="F420" s="595"/>
      <c r="G420" s="689"/>
      <c r="H420" s="689"/>
      <c r="I420" s="689"/>
      <c r="J420" s="689"/>
      <c r="K420" s="689"/>
      <c r="L420" s="689"/>
      <c r="M420" s="689"/>
      <c r="N420" s="689"/>
      <c r="O420" s="689"/>
      <c r="P420" s="689"/>
      <c r="Q420" s="689"/>
      <c r="R420" s="670"/>
      <c r="S420" s="561"/>
      <c r="T420" s="333"/>
      <c r="U420" s="327"/>
      <c r="V420" s="332"/>
      <c r="W420" s="332"/>
      <c r="X420" s="332"/>
      <c r="Y420" s="332"/>
      <c r="Z420" s="332"/>
      <c r="AA420" s="332"/>
      <c r="AB420" s="332"/>
      <c r="AC420" s="332"/>
      <c r="AD420" s="332"/>
      <c r="AE420" s="331"/>
      <c r="AF420" s="331"/>
      <c r="AG420" s="331"/>
      <c r="AH420" s="331"/>
      <c r="AI420" s="331"/>
      <c r="AJ420" s="331"/>
      <c r="AK420" s="331"/>
      <c r="AL420" s="331"/>
      <c r="AM420" s="331"/>
      <c r="AN420" s="331"/>
      <c r="AO420" s="331"/>
      <c r="AP420" s="331"/>
      <c r="AQ420" s="327"/>
      <c r="AR420" s="327"/>
      <c r="AS420" s="327"/>
      <c r="AT420" s="327"/>
      <c r="AU420" s="327"/>
      <c r="AV420" s="327"/>
      <c r="AW420" s="327"/>
      <c r="AX420" s="327"/>
      <c r="AY420" s="327"/>
      <c r="AZ420" s="327"/>
      <c r="BA420" s="327"/>
      <c r="BB420" s="332"/>
      <c r="BC420" s="332"/>
      <c r="BD420" s="332"/>
      <c r="BE420" s="332"/>
      <c r="BF420" s="332"/>
      <c r="BG420" s="332"/>
      <c r="BH420" s="332"/>
      <c r="BI420" s="332"/>
      <c r="BJ420" s="332"/>
      <c r="BK420" s="332"/>
      <c r="BL420" s="332"/>
      <c r="BM420" s="332"/>
      <c r="BN420" s="332"/>
      <c r="BO420" s="332"/>
      <c r="BP420" s="332"/>
      <c r="BQ420" s="332"/>
      <c r="BR420" s="332"/>
      <c r="BS420" s="332"/>
      <c r="BT420" s="332"/>
      <c r="BU420" s="332"/>
      <c r="BV420" s="332"/>
      <c r="BW420" s="332"/>
      <c r="BX420" s="332"/>
      <c r="BY420" s="332"/>
      <c r="BZ420" s="332"/>
      <c r="CA420" s="332"/>
      <c r="CB420" s="332"/>
      <c r="CC420" s="332"/>
      <c r="CD420" s="332"/>
      <c r="CE420" s="332"/>
      <c r="CF420" s="332"/>
      <c r="CG420" s="332"/>
      <c r="CH420" s="332"/>
      <c r="CI420" s="332"/>
      <c r="CJ420" s="332"/>
      <c r="CK420" s="332"/>
      <c r="CL420" s="332"/>
      <c r="CM420" s="332"/>
      <c r="CN420" s="332"/>
      <c r="CO420" s="332"/>
      <c r="CP420" s="332"/>
      <c r="CQ420" s="332"/>
      <c r="CR420" s="332"/>
      <c r="CS420" s="332"/>
      <c r="CT420" s="332"/>
      <c r="CU420" s="332"/>
      <c r="CV420" s="332"/>
      <c r="CW420" s="332"/>
      <c r="CX420" s="332"/>
      <c r="CY420" s="332"/>
      <c r="CZ420" s="332"/>
      <c r="DA420" s="332"/>
      <c r="DB420" s="332"/>
      <c r="DC420" s="332"/>
      <c r="DD420" s="332"/>
      <c r="DE420" s="332"/>
      <c r="DF420" s="332"/>
      <c r="DG420" s="332"/>
      <c r="DH420" s="332"/>
      <c r="DI420" s="332"/>
      <c r="DJ420" s="332"/>
      <c r="DK420" s="332"/>
      <c r="DL420" s="332"/>
      <c r="DM420" s="332"/>
      <c r="DN420" s="332"/>
      <c r="DO420" s="332"/>
      <c r="DP420" s="332"/>
      <c r="DQ420" s="332"/>
      <c r="DR420" s="332"/>
      <c r="DS420" s="332"/>
      <c r="DT420" s="332"/>
      <c r="DU420" s="332"/>
      <c r="DV420" s="332"/>
      <c r="DW420" s="332"/>
      <c r="DX420" s="332"/>
      <c r="DY420" s="332"/>
      <c r="DZ420" s="332"/>
      <c r="EA420" s="332"/>
      <c r="EB420" s="332"/>
      <c r="EC420" s="332"/>
      <c r="ED420" s="332"/>
      <c r="EE420" s="332"/>
      <c r="EF420" s="332"/>
      <c r="EG420" s="332"/>
      <c r="EH420" s="332"/>
      <c r="EI420" s="332"/>
      <c r="EJ420" s="332"/>
      <c r="EK420" s="332"/>
      <c r="EL420" s="332"/>
      <c r="EM420" s="332"/>
      <c r="EN420" s="332"/>
      <c r="EO420" s="332"/>
      <c r="EP420" s="332"/>
      <c r="EQ420" s="332"/>
      <c r="ER420" s="332"/>
      <c r="ES420" s="332"/>
      <c r="ET420" s="332"/>
      <c r="EU420" s="332"/>
      <c r="EV420" s="332"/>
      <c r="EW420" s="332"/>
      <c r="EX420" s="332"/>
      <c r="EY420" s="332"/>
      <c r="EZ420" s="332"/>
      <c r="FA420" s="332"/>
      <c r="FB420" s="332"/>
      <c r="FC420" s="332"/>
      <c r="FD420" s="332"/>
      <c r="FE420" s="332"/>
      <c r="FF420" s="332"/>
      <c r="FG420" s="332"/>
      <c r="FH420" s="332"/>
      <c r="FI420" s="332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</row>
    <row r="421" spans="1:249" s="326" customFormat="1" ht="15" customHeight="1" thickBot="1" x14ac:dyDescent="0.35">
      <c r="A421" s="602"/>
      <c r="B421" s="1021" t="s">
        <v>1295</v>
      </c>
      <c r="C421" s="1021"/>
      <c r="D421" s="1021"/>
      <c r="E421" s="603"/>
      <c r="F421" s="604"/>
      <c r="G421" s="615">
        <f t="shared" ref="G421:R421" si="97">SUM(G406:G420)</f>
        <v>891686.74999999953</v>
      </c>
      <c r="H421" s="615">
        <f t="shared" si="97"/>
        <v>0</v>
      </c>
      <c r="I421" s="615">
        <f t="shared" si="97"/>
        <v>0</v>
      </c>
      <c r="J421" s="615">
        <f t="shared" si="97"/>
        <v>795.69999999999993</v>
      </c>
      <c r="K421" s="615">
        <f t="shared" si="97"/>
        <v>447273.73</v>
      </c>
      <c r="L421" s="615">
        <f t="shared" si="97"/>
        <v>0</v>
      </c>
      <c r="M421" s="615">
        <f t="shared" si="97"/>
        <v>0</v>
      </c>
      <c r="N421" s="615">
        <f t="shared" si="97"/>
        <v>97311.9</v>
      </c>
      <c r="O421" s="615">
        <f t="shared" si="97"/>
        <v>0</v>
      </c>
      <c r="P421" s="615">
        <f t="shared" si="97"/>
        <v>0</v>
      </c>
      <c r="Q421" s="615">
        <f t="shared" si="97"/>
        <v>0</v>
      </c>
      <c r="R421" s="606">
        <f t="shared" si="97"/>
        <v>1242444.2799999996</v>
      </c>
      <c r="S421" s="561"/>
      <c r="T421" s="333"/>
      <c r="U421" s="327"/>
      <c r="V421" s="332"/>
      <c r="W421" s="332"/>
      <c r="X421" s="332"/>
      <c r="Y421" s="332"/>
      <c r="Z421" s="332"/>
      <c r="AA421" s="332"/>
      <c r="AB421" s="332"/>
      <c r="AC421" s="332"/>
      <c r="AD421" s="332"/>
      <c r="AE421" s="331"/>
      <c r="AF421" s="331"/>
      <c r="AG421" s="331"/>
      <c r="AH421" s="331"/>
      <c r="AI421" s="331"/>
      <c r="AJ421" s="331"/>
      <c r="AK421" s="331"/>
      <c r="AL421" s="331"/>
      <c r="AM421" s="331"/>
      <c r="AN421" s="331"/>
      <c r="AO421" s="331"/>
      <c r="AP421" s="331"/>
      <c r="AQ421" s="327"/>
      <c r="AR421" s="327"/>
      <c r="AS421" s="327"/>
      <c r="AT421" s="327"/>
      <c r="AU421" s="327"/>
      <c r="AV421" s="327"/>
      <c r="AW421" s="327"/>
      <c r="AX421" s="327"/>
      <c r="AY421" s="327"/>
      <c r="AZ421" s="327"/>
      <c r="BA421" s="327"/>
      <c r="BB421" s="332"/>
      <c r="BC421" s="332"/>
      <c r="BD421" s="332"/>
      <c r="BE421" s="332"/>
      <c r="BF421" s="332"/>
      <c r="BG421" s="332"/>
      <c r="BH421" s="332"/>
      <c r="BI421" s="332"/>
      <c r="BJ421" s="332"/>
      <c r="BK421" s="332"/>
      <c r="BL421" s="332"/>
      <c r="BM421" s="332"/>
      <c r="BN421" s="332"/>
      <c r="BO421" s="332"/>
      <c r="BP421" s="332"/>
      <c r="BQ421" s="332"/>
      <c r="BR421" s="332"/>
      <c r="BS421" s="332"/>
      <c r="BT421" s="332"/>
      <c r="BU421" s="332"/>
      <c r="BV421" s="332"/>
      <c r="BW421" s="332"/>
      <c r="BX421" s="332"/>
      <c r="BY421" s="332"/>
      <c r="BZ421" s="332"/>
      <c r="CA421" s="332"/>
      <c r="CB421" s="332"/>
      <c r="CC421" s="332"/>
      <c r="CD421" s="332"/>
      <c r="CE421" s="332"/>
      <c r="CF421" s="332"/>
      <c r="CG421" s="332"/>
      <c r="CH421" s="332"/>
      <c r="CI421" s="332"/>
      <c r="CJ421" s="332"/>
      <c r="CK421" s="332"/>
      <c r="CL421" s="332"/>
      <c r="CM421" s="332"/>
      <c r="CN421" s="332"/>
      <c r="CO421" s="332"/>
      <c r="CP421" s="332"/>
      <c r="CQ421" s="332"/>
      <c r="CR421" s="332"/>
      <c r="CS421" s="332"/>
      <c r="CT421" s="332"/>
      <c r="CU421" s="332"/>
      <c r="CV421" s="332"/>
      <c r="CW421" s="332"/>
      <c r="CX421" s="332"/>
      <c r="CY421" s="332"/>
      <c r="CZ421" s="332"/>
      <c r="DA421" s="332"/>
      <c r="DB421" s="332"/>
      <c r="DC421" s="332"/>
      <c r="DD421" s="332"/>
      <c r="DE421" s="332"/>
      <c r="DF421" s="332"/>
      <c r="DG421" s="332"/>
      <c r="DH421" s="332"/>
      <c r="DI421" s="332"/>
      <c r="DJ421" s="332"/>
      <c r="DK421" s="332"/>
      <c r="DL421" s="332"/>
      <c r="DM421" s="332"/>
      <c r="DN421" s="332"/>
      <c r="DO421" s="332"/>
      <c r="DP421" s="332"/>
      <c r="DQ421" s="332"/>
      <c r="DR421" s="332"/>
      <c r="DS421" s="332"/>
      <c r="DT421" s="332"/>
      <c r="DU421" s="332"/>
      <c r="DV421" s="332"/>
      <c r="DW421" s="332"/>
      <c r="DX421" s="332"/>
      <c r="DY421" s="332"/>
      <c r="DZ421" s="332"/>
      <c r="EA421" s="332"/>
      <c r="EB421" s="332"/>
      <c r="EC421" s="332"/>
      <c r="ED421" s="332"/>
      <c r="EE421" s="332"/>
      <c r="EF421" s="332"/>
      <c r="EG421" s="332"/>
      <c r="EH421" s="332"/>
      <c r="EI421" s="332"/>
      <c r="EJ421" s="332"/>
      <c r="EK421" s="332"/>
      <c r="EL421" s="332"/>
      <c r="EM421" s="332"/>
      <c r="EN421" s="332"/>
      <c r="EO421" s="332"/>
      <c r="EP421" s="332"/>
      <c r="EQ421" s="332"/>
      <c r="ER421" s="332"/>
      <c r="ES421" s="332"/>
      <c r="ET421" s="332"/>
      <c r="EU421" s="332"/>
      <c r="EV421" s="332"/>
      <c r="EW421" s="332"/>
      <c r="EX421" s="332"/>
      <c r="EY421" s="332"/>
      <c r="EZ421" s="332"/>
      <c r="FA421" s="332"/>
      <c r="FB421" s="332"/>
      <c r="FC421" s="332"/>
      <c r="FD421" s="332"/>
      <c r="FE421" s="332"/>
      <c r="FF421" s="332"/>
      <c r="FG421" s="332"/>
      <c r="FH421" s="332"/>
      <c r="FI421" s="332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</row>
    <row r="422" spans="1:249" s="326" customFormat="1" ht="15" customHeight="1" x14ac:dyDescent="0.3">
      <c r="A422" s="323"/>
      <c r="B422" s="950"/>
      <c r="C422" s="950"/>
      <c r="D422" s="950"/>
      <c r="E422" s="324"/>
      <c r="F422" s="401"/>
      <c r="G422" s="682"/>
      <c r="H422" s="682"/>
      <c r="I422" s="682"/>
      <c r="J422" s="682"/>
      <c r="K422" s="682"/>
      <c r="L422" s="682"/>
      <c r="M422" s="682"/>
      <c r="N422" s="682"/>
      <c r="O422" s="682"/>
      <c r="P422" s="682"/>
      <c r="Q422" s="682"/>
      <c r="R422" s="683"/>
      <c r="S422" s="561"/>
      <c r="T422" s="333"/>
      <c r="U422" s="327"/>
      <c r="V422" s="332"/>
      <c r="W422" s="332"/>
      <c r="X422" s="332"/>
      <c r="Y422" s="332"/>
      <c r="Z422" s="332"/>
      <c r="AA422" s="332"/>
      <c r="AB422" s="332"/>
      <c r="AC422" s="332"/>
      <c r="AD422" s="332"/>
      <c r="AE422" s="331"/>
      <c r="AF422" s="331"/>
      <c r="AG422" s="331"/>
      <c r="AH422" s="331"/>
      <c r="AI422" s="331"/>
      <c r="AJ422" s="331"/>
      <c r="AK422" s="331"/>
      <c r="AL422" s="331"/>
      <c r="AM422" s="331"/>
      <c r="AN422" s="331"/>
      <c r="AO422" s="331"/>
      <c r="AP422" s="331"/>
      <c r="AQ422" s="327"/>
      <c r="AR422" s="327"/>
      <c r="AS422" s="327"/>
      <c r="AT422" s="327"/>
      <c r="AU422" s="327"/>
      <c r="AV422" s="327"/>
      <c r="AW422" s="327"/>
      <c r="AX422" s="327"/>
      <c r="AY422" s="327"/>
      <c r="AZ422" s="327"/>
      <c r="BA422" s="327"/>
      <c r="BB422" s="332"/>
      <c r="BC422" s="332"/>
      <c r="BD422" s="332"/>
      <c r="BE422" s="332"/>
      <c r="BF422" s="332"/>
      <c r="BG422" s="332"/>
      <c r="BH422" s="332"/>
      <c r="BI422" s="332"/>
      <c r="BJ422" s="332"/>
      <c r="BK422" s="332"/>
      <c r="BL422" s="332"/>
      <c r="BM422" s="332"/>
      <c r="BN422" s="332"/>
      <c r="BO422" s="332"/>
      <c r="BP422" s="332"/>
      <c r="BQ422" s="332"/>
      <c r="BR422" s="332"/>
      <c r="BS422" s="332"/>
      <c r="BT422" s="332"/>
      <c r="BU422" s="332"/>
      <c r="BV422" s="332"/>
      <c r="BW422" s="332"/>
      <c r="BX422" s="332"/>
      <c r="BY422" s="332"/>
      <c r="BZ422" s="332"/>
      <c r="CA422" s="332"/>
      <c r="CB422" s="332"/>
      <c r="CC422" s="332"/>
      <c r="CD422" s="332"/>
      <c r="CE422" s="332"/>
      <c r="CF422" s="332"/>
      <c r="CG422" s="332"/>
      <c r="CH422" s="332"/>
      <c r="CI422" s="332"/>
      <c r="CJ422" s="332"/>
      <c r="CK422" s="332"/>
      <c r="CL422" s="332"/>
      <c r="CM422" s="332"/>
      <c r="CN422" s="332"/>
      <c r="CO422" s="332"/>
      <c r="CP422" s="332"/>
      <c r="CQ422" s="332"/>
      <c r="CR422" s="332"/>
      <c r="CS422" s="332"/>
      <c r="CT422" s="332"/>
      <c r="CU422" s="332"/>
      <c r="CV422" s="332"/>
      <c r="CW422" s="332"/>
      <c r="CX422" s="332"/>
      <c r="CY422" s="332"/>
      <c r="CZ422" s="332"/>
      <c r="DA422" s="332"/>
      <c r="DB422" s="332"/>
      <c r="DC422" s="332"/>
      <c r="DD422" s="332"/>
      <c r="DE422" s="332"/>
      <c r="DF422" s="332"/>
      <c r="DG422" s="332"/>
      <c r="DH422" s="332"/>
      <c r="DI422" s="332"/>
      <c r="DJ422" s="332"/>
      <c r="DK422" s="332"/>
      <c r="DL422" s="332"/>
      <c r="DM422" s="332"/>
      <c r="DN422" s="332"/>
      <c r="DO422" s="332"/>
      <c r="DP422" s="332"/>
      <c r="DQ422" s="332"/>
      <c r="DR422" s="332"/>
      <c r="DS422" s="332"/>
      <c r="DT422" s="332"/>
      <c r="DU422" s="332"/>
      <c r="DV422" s="332"/>
      <c r="DW422" s="332"/>
      <c r="DX422" s="332"/>
      <c r="DY422" s="332"/>
      <c r="DZ422" s="332"/>
      <c r="EA422" s="332"/>
      <c r="EB422" s="332"/>
      <c r="EC422" s="332"/>
      <c r="ED422" s="332"/>
      <c r="EE422" s="332"/>
      <c r="EF422" s="332"/>
      <c r="EG422" s="332"/>
      <c r="EH422" s="332"/>
      <c r="EI422" s="332"/>
      <c r="EJ422" s="332"/>
      <c r="EK422" s="332"/>
      <c r="EL422" s="332"/>
      <c r="EM422" s="332"/>
      <c r="EN422" s="332"/>
      <c r="EO422" s="332"/>
      <c r="EP422" s="332"/>
      <c r="EQ422" s="332"/>
      <c r="ER422" s="332"/>
      <c r="ES422" s="332"/>
      <c r="ET422" s="332"/>
      <c r="EU422" s="332"/>
      <c r="EV422" s="332"/>
      <c r="EW422" s="332"/>
      <c r="EX422" s="332"/>
      <c r="EY422" s="332"/>
      <c r="EZ422" s="332"/>
      <c r="FA422" s="332"/>
      <c r="FB422" s="332"/>
      <c r="FC422" s="332"/>
      <c r="FD422" s="332"/>
      <c r="FE422" s="332"/>
      <c r="FF422" s="332"/>
      <c r="FG422" s="332"/>
      <c r="FH422" s="332"/>
      <c r="FI422" s="332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</row>
    <row r="423" spans="1:249" s="326" customFormat="1" ht="15" customHeight="1" x14ac:dyDescent="0.3">
      <c r="A423" s="323"/>
      <c r="B423" s="666" t="s">
        <v>1628</v>
      </c>
      <c r="C423" s="324"/>
      <c r="D423" s="324"/>
      <c r="E423" s="324"/>
      <c r="F423" s="401"/>
      <c r="G423" s="682"/>
      <c r="H423" s="682"/>
      <c r="I423" s="682"/>
      <c r="J423" s="682"/>
      <c r="K423" s="682"/>
      <c r="L423" s="682"/>
      <c r="M423" s="682"/>
      <c r="N423" s="682"/>
      <c r="O423" s="682"/>
      <c r="P423" s="682"/>
      <c r="Q423" s="682"/>
      <c r="R423" s="683"/>
      <c r="S423" s="561"/>
      <c r="T423" s="333"/>
      <c r="U423" s="327"/>
      <c r="V423" s="332"/>
      <c r="W423" s="332"/>
      <c r="X423" s="332"/>
      <c r="Y423" s="332"/>
      <c r="Z423" s="332"/>
      <c r="AA423" s="332"/>
      <c r="AB423" s="332"/>
      <c r="AC423" s="332"/>
      <c r="AD423" s="332"/>
      <c r="AE423" s="331"/>
      <c r="AF423" s="331"/>
      <c r="AG423" s="331"/>
      <c r="AH423" s="331"/>
      <c r="AI423" s="331"/>
      <c r="AJ423" s="331"/>
      <c r="AK423" s="331"/>
      <c r="AL423" s="331"/>
      <c r="AM423" s="331"/>
      <c r="AN423" s="331"/>
      <c r="AO423" s="331"/>
      <c r="AP423" s="331"/>
      <c r="AQ423" s="327"/>
      <c r="AR423" s="327"/>
      <c r="AS423" s="327"/>
      <c r="AT423" s="327"/>
      <c r="AU423" s="327"/>
      <c r="AV423" s="327"/>
      <c r="AW423" s="327"/>
      <c r="AX423" s="327"/>
      <c r="AY423" s="327"/>
      <c r="AZ423" s="327"/>
      <c r="BA423" s="327"/>
      <c r="BB423" s="332"/>
      <c r="BC423" s="332"/>
      <c r="BD423" s="332"/>
      <c r="BE423" s="332"/>
      <c r="BF423" s="332"/>
      <c r="BG423" s="332"/>
      <c r="BH423" s="332"/>
      <c r="BI423" s="332"/>
      <c r="BJ423" s="332"/>
      <c r="BK423" s="332"/>
      <c r="BL423" s="332"/>
      <c r="BM423" s="332"/>
      <c r="BN423" s="332"/>
      <c r="BO423" s="332"/>
      <c r="BP423" s="332"/>
      <c r="BQ423" s="332"/>
      <c r="BR423" s="332"/>
      <c r="BS423" s="332"/>
      <c r="BT423" s="332"/>
      <c r="BU423" s="332"/>
      <c r="BV423" s="332"/>
      <c r="BW423" s="332"/>
      <c r="BX423" s="332"/>
      <c r="BY423" s="332"/>
      <c r="BZ423" s="332"/>
      <c r="CA423" s="332"/>
      <c r="CB423" s="332"/>
      <c r="CC423" s="332"/>
      <c r="CD423" s="332"/>
      <c r="CE423" s="332"/>
      <c r="CF423" s="332"/>
      <c r="CG423" s="332"/>
      <c r="CH423" s="332"/>
      <c r="CI423" s="332"/>
      <c r="CJ423" s="332"/>
      <c r="CK423" s="332"/>
      <c r="CL423" s="332"/>
      <c r="CM423" s="332"/>
      <c r="CN423" s="332"/>
      <c r="CO423" s="332"/>
      <c r="CP423" s="332"/>
      <c r="CQ423" s="332"/>
      <c r="CR423" s="332"/>
      <c r="CS423" s="332"/>
      <c r="CT423" s="332"/>
      <c r="CU423" s="332"/>
      <c r="CV423" s="332"/>
      <c r="CW423" s="332"/>
      <c r="CX423" s="332"/>
      <c r="CY423" s="332"/>
      <c r="CZ423" s="332"/>
      <c r="DA423" s="332"/>
      <c r="DB423" s="332"/>
      <c r="DC423" s="332"/>
      <c r="DD423" s="332"/>
      <c r="DE423" s="332"/>
      <c r="DF423" s="332"/>
      <c r="DG423" s="332"/>
      <c r="DH423" s="332"/>
      <c r="DI423" s="332"/>
      <c r="DJ423" s="332"/>
      <c r="DK423" s="332"/>
      <c r="DL423" s="332"/>
      <c r="DM423" s="332"/>
      <c r="DN423" s="332"/>
      <c r="DO423" s="332"/>
      <c r="DP423" s="332"/>
      <c r="DQ423" s="332"/>
      <c r="DR423" s="332"/>
      <c r="DS423" s="332"/>
      <c r="DT423" s="332"/>
      <c r="DU423" s="332"/>
      <c r="DV423" s="332"/>
      <c r="DW423" s="332"/>
      <c r="DX423" s="332"/>
      <c r="DY423" s="332"/>
      <c r="DZ423" s="332"/>
      <c r="EA423" s="332"/>
      <c r="EB423" s="332"/>
      <c r="EC423" s="332"/>
      <c r="ED423" s="332"/>
      <c r="EE423" s="332"/>
      <c r="EF423" s="332"/>
      <c r="EG423" s="332"/>
      <c r="EH423" s="332"/>
      <c r="EI423" s="332"/>
      <c r="EJ423" s="332"/>
      <c r="EK423" s="332"/>
      <c r="EL423" s="332"/>
      <c r="EM423" s="332"/>
      <c r="EN423" s="332"/>
      <c r="EO423" s="332"/>
      <c r="EP423" s="332"/>
      <c r="EQ423" s="332"/>
      <c r="ER423" s="332"/>
      <c r="ES423" s="332"/>
      <c r="ET423" s="332"/>
      <c r="EU423" s="332"/>
      <c r="EV423" s="332"/>
      <c r="EW423" s="332"/>
      <c r="EX423" s="332"/>
      <c r="EY423" s="332"/>
      <c r="EZ423" s="332"/>
      <c r="FA423" s="332"/>
      <c r="FB423" s="332"/>
      <c r="FC423" s="332"/>
      <c r="FD423" s="332"/>
      <c r="FE423" s="332"/>
      <c r="FF423" s="332"/>
      <c r="FG423" s="332"/>
      <c r="FH423" s="332"/>
      <c r="FI423" s="332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</row>
    <row r="424" spans="1:249" s="326" customFormat="1" ht="15" customHeight="1" x14ac:dyDescent="0.3">
      <c r="A424" s="385">
        <v>1</v>
      </c>
      <c r="B424" s="396" t="s">
        <v>1629</v>
      </c>
      <c r="C424" s="375">
        <v>501343</v>
      </c>
      <c r="D424" s="375" t="s">
        <v>26</v>
      </c>
      <c r="E424" s="375"/>
      <c r="F424" s="397"/>
      <c r="G424" s="366">
        <v>40682.299999999988</v>
      </c>
      <c r="H424" s="366"/>
      <c r="I424" s="951"/>
      <c r="J424" s="951"/>
      <c r="K424" s="366">
        <v>139410.32999999999</v>
      </c>
      <c r="L424" s="366"/>
      <c r="M424" s="366"/>
      <c r="N424" s="366">
        <v>134183.57999999999</v>
      </c>
      <c r="O424" s="366"/>
      <c r="P424" s="366"/>
      <c r="Q424" s="366"/>
      <c r="R424" s="559">
        <f t="shared" ref="R424" si="98">G424+H424+J424+K424+I424-M424-O424-P424-Q424-N424</f>
        <v>45909.049999999988</v>
      </c>
      <c r="S424" s="567">
        <f t="shared" ref="S424" si="99">R424-W424</f>
        <v>-3.2806849485496059E-3</v>
      </c>
      <c r="T424" s="333" t="s">
        <v>26</v>
      </c>
      <c r="U424" s="327">
        <v>45909.053280684937</v>
      </c>
      <c r="V424" s="332"/>
      <c r="W424" s="333">
        <f t="shared" ref="W424" si="100">U424</f>
        <v>45909.053280684937</v>
      </c>
      <c r="X424" s="332"/>
      <c r="Y424" s="332"/>
      <c r="Z424" s="332"/>
      <c r="AA424" s="332"/>
      <c r="AB424" s="332"/>
      <c r="AC424" s="332"/>
      <c r="AD424" s="332"/>
      <c r="AE424" s="331"/>
      <c r="AF424" s="331"/>
      <c r="AG424" s="331"/>
      <c r="AH424" s="331"/>
      <c r="AI424" s="331"/>
      <c r="AJ424" s="331"/>
      <c r="AK424" s="331"/>
      <c r="AL424" s="331"/>
      <c r="AM424" s="331"/>
      <c r="AN424" s="331"/>
      <c r="AO424" s="331"/>
      <c r="AP424" s="331"/>
      <c r="AQ424" s="327"/>
      <c r="AR424" s="327"/>
      <c r="AS424" s="327"/>
      <c r="AT424" s="327"/>
      <c r="AU424" s="327"/>
      <c r="AV424" s="327"/>
      <c r="AW424" s="327"/>
      <c r="AX424" s="327"/>
      <c r="AY424" s="327"/>
      <c r="AZ424" s="327"/>
      <c r="BA424" s="327"/>
      <c r="BB424" s="332"/>
      <c r="BC424" s="332"/>
      <c r="BD424" s="332"/>
      <c r="BE424" s="332"/>
      <c r="BF424" s="332"/>
      <c r="BG424" s="332"/>
      <c r="BH424" s="332"/>
      <c r="BI424" s="332"/>
      <c r="BJ424" s="332"/>
      <c r="BK424" s="332"/>
      <c r="BL424" s="332"/>
      <c r="BM424" s="332"/>
      <c r="BN424" s="332"/>
      <c r="BO424" s="332"/>
      <c r="BP424" s="332"/>
      <c r="BQ424" s="332"/>
      <c r="BR424" s="332"/>
      <c r="BS424" s="332"/>
      <c r="BT424" s="332"/>
      <c r="BU424" s="332"/>
      <c r="BV424" s="332"/>
      <c r="BW424" s="332"/>
      <c r="BX424" s="332"/>
      <c r="BY424" s="332"/>
      <c r="BZ424" s="332"/>
      <c r="CA424" s="332"/>
      <c r="CB424" s="332"/>
      <c r="CC424" s="332"/>
      <c r="CD424" s="332"/>
      <c r="CE424" s="332"/>
      <c r="CF424" s="332"/>
      <c r="CG424" s="332"/>
      <c r="CH424" s="332"/>
      <c r="CI424" s="332"/>
      <c r="CJ424" s="332"/>
      <c r="CK424" s="332"/>
      <c r="CL424" s="332"/>
      <c r="CM424" s="332"/>
      <c r="CN424" s="332"/>
      <c r="CO424" s="332"/>
      <c r="CP424" s="332"/>
      <c r="CQ424" s="332"/>
      <c r="CR424" s="332"/>
      <c r="CS424" s="332"/>
      <c r="CT424" s="332"/>
      <c r="CU424" s="332"/>
      <c r="CV424" s="332"/>
      <c r="CW424" s="332"/>
      <c r="CX424" s="332"/>
      <c r="CY424" s="332"/>
      <c r="CZ424" s="332"/>
      <c r="DA424" s="332"/>
      <c r="DB424" s="332"/>
      <c r="DC424" s="332"/>
      <c r="DD424" s="332"/>
      <c r="DE424" s="332"/>
      <c r="DF424" s="332"/>
      <c r="DG424" s="332"/>
      <c r="DH424" s="332"/>
      <c r="DI424" s="332"/>
      <c r="DJ424" s="332"/>
      <c r="DK424" s="332"/>
      <c r="DL424" s="332"/>
      <c r="DM424" s="332"/>
      <c r="DN424" s="332"/>
      <c r="DO424" s="332"/>
      <c r="DP424" s="332"/>
      <c r="DQ424" s="332"/>
      <c r="DR424" s="332"/>
      <c r="DS424" s="332"/>
      <c r="DT424" s="332"/>
      <c r="DU424" s="332"/>
      <c r="DV424" s="332"/>
      <c r="DW424" s="332"/>
      <c r="DX424" s="332"/>
      <c r="DY424" s="332"/>
      <c r="DZ424" s="332"/>
      <c r="EA424" s="332"/>
      <c r="EB424" s="332"/>
      <c r="EC424" s="332"/>
      <c r="ED424" s="332"/>
      <c r="EE424" s="332"/>
      <c r="EF424" s="332"/>
      <c r="EG424" s="332"/>
      <c r="EH424" s="332"/>
      <c r="EI424" s="332"/>
      <c r="EJ424" s="332"/>
      <c r="EK424" s="332"/>
      <c r="EL424" s="332"/>
      <c r="EM424" s="332"/>
      <c r="EN424" s="332"/>
      <c r="EO424" s="332"/>
      <c r="EP424" s="332"/>
      <c r="EQ424" s="332"/>
      <c r="ER424" s="332"/>
      <c r="ES424" s="332"/>
      <c r="ET424" s="332"/>
      <c r="EU424" s="332"/>
      <c r="EV424" s="332"/>
      <c r="EW424" s="332"/>
      <c r="EX424" s="332"/>
      <c r="EY424" s="332"/>
      <c r="EZ424" s="332"/>
      <c r="FA424" s="332"/>
      <c r="FB424" s="332"/>
      <c r="FC424" s="332"/>
      <c r="FD424" s="332"/>
      <c r="FE424" s="332"/>
      <c r="FF424" s="332"/>
      <c r="FG424" s="332"/>
      <c r="FH424" s="332"/>
      <c r="FI424" s="332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</row>
    <row r="425" spans="1:249" s="326" customFormat="1" ht="15" customHeight="1" thickBot="1" x14ac:dyDescent="0.35">
      <c r="A425" s="323"/>
      <c r="B425" s="594"/>
      <c r="C425" s="456"/>
      <c r="D425" s="456"/>
      <c r="E425" s="456"/>
      <c r="F425" s="595"/>
      <c r="G425" s="689"/>
      <c r="H425" s="689"/>
      <c r="I425" s="689"/>
      <c r="J425" s="689"/>
      <c r="K425" s="689"/>
      <c r="L425" s="689"/>
      <c r="M425" s="689"/>
      <c r="N425" s="689"/>
      <c r="O425" s="689"/>
      <c r="P425" s="689"/>
      <c r="Q425" s="689"/>
      <c r="R425" s="689"/>
      <c r="S425" s="561"/>
      <c r="T425" s="333"/>
      <c r="U425" s="327"/>
      <c r="V425" s="332"/>
      <c r="W425" s="332"/>
      <c r="X425" s="332"/>
      <c r="Y425" s="332"/>
      <c r="Z425" s="332"/>
      <c r="AA425" s="332"/>
      <c r="AB425" s="332"/>
      <c r="AC425" s="332"/>
      <c r="AD425" s="332"/>
      <c r="AE425" s="331"/>
      <c r="AF425" s="331"/>
      <c r="AG425" s="331"/>
      <c r="AH425" s="331"/>
      <c r="AI425" s="331"/>
      <c r="AJ425" s="331"/>
      <c r="AK425" s="331"/>
      <c r="AL425" s="331"/>
      <c r="AM425" s="331"/>
      <c r="AN425" s="331"/>
      <c r="AO425" s="331"/>
      <c r="AP425" s="331"/>
      <c r="AQ425" s="327"/>
      <c r="AR425" s="327"/>
      <c r="AS425" s="327"/>
      <c r="AT425" s="327"/>
      <c r="AU425" s="327"/>
      <c r="AV425" s="327"/>
      <c r="AW425" s="327"/>
      <c r="AX425" s="327"/>
      <c r="AY425" s="327"/>
      <c r="AZ425" s="327"/>
      <c r="BA425" s="327"/>
      <c r="BB425" s="332"/>
      <c r="BC425" s="332"/>
      <c r="BD425" s="332"/>
      <c r="BE425" s="332"/>
      <c r="BF425" s="332"/>
      <c r="BG425" s="332"/>
      <c r="BH425" s="332"/>
      <c r="BI425" s="332"/>
      <c r="BJ425" s="332"/>
      <c r="BK425" s="332"/>
      <c r="BL425" s="332"/>
      <c r="BM425" s="332"/>
      <c r="BN425" s="332"/>
      <c r="BO425" s="332"/>
      <c r="BP425" s="332"/>
      <c r="BQ425" s="332"/>
      <c r="BR425" s="332"/>
      <c r="BS425" s="332"/>
      <c r="BT425" s="332"/>
      <c r="BU425" s="332"/>
      <c r="BV425" s="332"/>
      <c r="BW425" s="332"/>
      <c r="BX425" s="332"/>
      <c r="BY425" s="332"/>
      <c r="BZ425" s="332"/>
      <c r="CA425" s="332"/>
      <c r="CB425" s="332"/>
      <c r="CC425" s="332"/>
      <c r="CD425" s="332"/>
      <c r="CE425" s="332"/>
      <c r="CF425" s="332"/>
      <c r="CG425" s="332"/>
      <c r="CH425" s="332"/>
      <c r="CI425" s="332"/>
      <c r="CJ425" s="332"/>
      <c r="CK425" s="332"/>
      <c r="CL425" s="332"/>
      <c r="CM425" s="332"/>
      <c r="CN425" s="332"/>
      <c r="CO425" s="332"/>
      <c r="CP425" s="332"/>
      <c r="CQ425" s="332"/>
      <c r="CR425" s="332"/>
      <c r="CS425" s="332"/>
      <c r="CT425" s="332"/>
      <c r="CU425" s="332"/>
      <c r="CV425" s="332"/>
      <c r="CW425" s="332"/>
      <c r="CX425" s="332"/>
      <c r="CY425" s="332"/>
      <c r="CZ425" s="332"/>
      <c r="DA425" s="332"/>
      <c r="DB425" s="332"/>
      <c r="DC425" s="332"/>
      <c r="DD425" s="332"/>
      <c r="DE425" s="332"/>
      <c r="DF425" s="332"/>
      <c r="DG425" s="332"/>
      <c r="DH425" s="332"/>
      <c r="DI425" s="332"/>
      <c r="DJ425" s="332"/>
      <c r="DK425" s="332"/>
      <c r="DL425" s="332"/>
      <c r="DM425" s="332"/>
      <c r="DN425" s="332"/>
      <c r="DO425" s="332"/>
      <c r="DP425" s="332"/>
      <c r="DQ425" s="332"/>
      <c r="DR425" s="332"/>
      <c r="DS425" s="332"/>
      <c r="DT425" s="332"/>
      <c r="DU425" s="332"/>
      <c r="DV425" s="332"/>
      <c r="DW425" s="332"/>
      <c r="DX425" s="332"/>
      <c r="DY425" s="332"/>
      <c r="DZ425" s="332"/>
      <c r="EA425" s="332"/>
      <c r="EB425" s="332"/>
      <c r="EC425" s="332"/>
      <c r="ED425" s="332"/>
      <c r="EE425" s="332"/>
      <c r="EF425" s="332"/>
      <c r="EG425" s="332"/>
      <c r="EH425" s="332"/>
      <c r="EI425" s="332"/>
      <c r="EJ425" s="332"/>
      <c r="EK425" s="332"/>
      <c r="EL425" s="332"/>
      <c r="EM425" s="332"/>
      <c r="EN425" s="332"/>
      <c r="EO425" s="332"/>
      <c r="EP425" s="332"/>
      <c r="EQ425" s="332"/>
      <c r="ER425" s="332"/>
      <c r="ES425" s="332"/>
      <c r="ET425" s="332"/>
      <c r="EU425" s="332"/>
      <c r="EV425" s="332"/>
      <c r="EW425" s="332"/>
      <c r="EX425" s="332"/>
      <c r="EY425" s="332"/>
      <c r="EZ425" s="332"/>
      <c r="FA425" s="332"/>
      <c r="FB425" s="332"/>
      <c r="FC425" s="332"/>
      <c r="FD425" s="332"/>
      <c r="FE425" s="332"/>
      <c r="FF425" s="332"/>
      <c r="FG425" s="332"/>
      <c r="FH425" s="332"/>
      <c r="FI425" s="332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</row>
    <row r="426" spans="1:249" s="326" customFormat="1" ht="15" customHeight="1" thickBot="1" x14ac:dyDescent="0.35">
      <c r="A426" s="602"/>
      <c r="B426" s="998" t="s">
        <v>1630</v>
      </c>
      <c r="C426" s="998"/>
      <c r="D426" s="998"/>
      <c r="E426" s="603"/>
      <c r="F426" s="604"/>
      <c r="G426" s="615">
        <f>SUM(G424:G425)</f>
        <v>40682.299999999988</v>
      </c>
      <c r="H426" s="615">
        <f t="shared" ref="H426:R426" si="101">SUM(H424:H425)</f>
        <v>0</v>
      </c>
      <c r="I426" s="615">
        <f t="shared" si="101"/>
        <v>0</v>
      </c>
      <c r="J426" s="615">
        <f t="shared" si="101"/>
        <v>0</v>
      </c>
      <c r="K426" s="615">
        <f t="shared" si="101"/>
        <v>139410.32999999999</v>
      </c>
      <c r="L426" s="615">
        <f t="shared" si="101"/>
        <v>0</v>
      </c>
      <c r="M426" s="615">
        <f t="shared" si="101"/>
        <v>0</v>
      </c>
      <c r="N426" s="615">
        <f t="shared" si="101"/>
        <v>134183.57999999999</v>
      </c>
      <c r="O426" s="615">
        <f t="shared" si="101"/>
        <v>0</v>
      </c>
      <c r="P426" s="615">
        <f t="shared" si="101"/>
        <v>0</v>
      </c>
      <c r="Q426" s="615">
        <f t="shared" si="101"/>
        <v>0</v>
      </c>
      <c r="R426" s="606">
        <f t="shared" si="101"/>
        <v>45909.049999999988</v>
      </c>
      <c r="S426" s="561"/>
      <c r="T426" s="333"/>
      <c r="U426" s="327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1"/>
      <c r="AF426" s="331"/>
      <c r="AG426" s="331"/>
      <c r="AH426" s="331"/>
      <c r="AI426" s="331"/>
      <c r="AJ426" s="331"/>
      <c r="AK426" s="331"/>
      <c r="AL426" s="331"/>
      <c r="AM426" s="331"/>
      <c r="AN426" s="331"/>
      <c r="AO426" s="331"/>
      <c r="AP426" s="331"/>
      <c r="AQ426" s="327"/>
      <c r="AR426" s="327"/>
      <c r="AS426" s="327"/>
      <c r="AT426" s="327"/>
      <c r="AU426" s="327"/>
      <c r="AV426" s="327"/>
      <c r="AW426" s="327"/>
      <c r="AX426" s="327"/>
      <c r="AY426" s="327"/>
      <c r="AZ426" s="327"/>
      <c r="BA426" s="327"/>
      <c r="BB426" s="332"/>
      <c r="BC426" s="332"/>
      <c r="BD426" s="332"/>
      <c r="BE426" s="332"/>
      <c r="BF426" s="332"/>
      <c r="BG426" s="332"/>
      <c r="BH426" s="332"/>
      <c r="BI426" s="332"/>
      <c r="BJ426" s="332"/>
      <c r="BK426" s="332"/>
      <c r="BL426" s="332"/>
      <c r="BM426" s="332"/>
      <c r="BN426" s="332"/>
      <c r="BO426" s="332"/>
      <c r="BP426" s="332"/>
      <c r="BQ426" s="332"/>
      <c r="BR426" s="332"/>
      <c r="BS426" s="332"/>
      <c r="BT426" s="332"/>
      <c r="BU426" s="332"/>
      <c r="BV426" s="332"/>
      <c r="BW426" s="332"/>
      <c r="BX426" s="332"/>
      <c r="BY426" s="332"/>
      <c r="BZ426" s="332"/>
      <c r="CA426" s="332"/>
      <c r="CB426" s="332"/>
      <c r="CC426" s="332"/>
      <c r="CD426" s="332"/>
      <c r="CE426" s="332"/>
      <c r="CF426" s="332"/>
      <c r="CG426" s="332"/>
      <c r="CH426" s="332"/>
      <c r="CI426" s="332"/>
      <c r="CJ426" s="332"/>
      <c r="CK426" s="332"/>
      <c r="CL426" s="332"/>
      <c r="CM426" s="332"/>
      <c r="CN426" s="332"/>
      <c r="CO426" s="332"/>
      <c r="CP426" s="332"/>
      <c r="CQ426" s="332"/>
      <c r="CR426" s="332"/>
      <c r="CS426" s="332"/>
      <c r="CT426" s="332"/>
      <c r="CU426" s="332"/>
      <c r="CV426" s="332"/>
      <c r="CW426" s="332"/>
      <c r="CX426" s="332"/>
      <c r="CY426" s="332"/>
      <c r="CZ426" s="332"/>
      <c r="DA426" s="332"/>
      <c r="DB426" s="332"/>
      <c r="DC426" s="332"/>
      <c r="DD426" s="332"/>
      <c r="DE426" s="332"/>
      <c r="DF426" s="332"/>
      <c r="DG426" s="332"/>
      <c r="DH426" s="332"/>
      <c r="DI426" s="332"/>
      <c r="DJ426" s="332"/>
      <c r="DK426" s="332"/>
      <c r="DL426" s="332"/>
      <c r="DM426" s="332"/>
      <c r="DN426" s="332"/>
      <c r="DO426" s="332"/>
      <c r="DP426" s="332"/>
      <c r="DQ426" s="332"/>
      <c r="DR426" s="332"/>
      <c r="DS426" s="332"/>
      <c r="DT426" s="332"/>
      <c r="DU426" s="332"/>
      <c r="DV426" s="332"/>
      <c r="DW426" s="332"/>
      <c r="DX426" s="332"/>
      <c r="DY426" s="332"/>
      <c r="DZ426" s="332"/>
      <c r="EA426" s="332"/>
      <c r="EB426" s="332"/>
      <c r="EC426" s="332"/>
      <c r="ED426" s="332"/>
      <c r="EE426" s="332"/>
      <c r="EF426" s="332"/>
      <c r="EG426" s="332"/>
      <c r="EH426" s="332"/>
      <c r="EI426" s="332"/>
      <c r="EJ426" s="332"/>
      <c r="EK426" s="332"/>
      <c r="EL426" s="332"/>
      <c r="EM426" s="332"/>
      <c r="EN426" s="332"/>
      <c r="EO426" s="332"/>
      <c r="EP426" s="332"/>
      <c r="EQ426" s="332"/>
      <c r="ER426" s="332"/>
      <c r="ES426" s="332"/>
      <c r="ET426" s="332"/>
      <c r="EU426" s="332"/>
      <c r="EV426" s="332"/>
      <c r="EW426" s="332"/>
      <c r="EX426" s="332"/>
      <c r="EY426" s="332"/>
      <c r="EZ426" s="332"/>
      <c r="FA426" s="332"/>
      <c r="FB426" s="332"/>
      <c r="FC426" s="332"/>
      <c r="FD426" s="332"/>
      <c r="FE426" s="332"/>
      <c r="FF426" s="332"/>
      <c r="FG426" s="332"/>
      <c r="FH426" s="332"/>
      <c r="FI426" s="332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</row>
    <row r="427" spans="1:249" s="326" customFormat="1" ht="15" customHeight="1" thickBot="1" x14ac:dyDescent="0.35">
      <c r="A427" s="323"/>
      <c r="B427" s="334"/>
      <c r="C427" s="324"/>
      <c r="D427" s="324"/>
      <c r="E427" s="324"/>
      <c r="F427" s="401"/>
      <c r="G427" s="488"/>
      <c r="H427" s="489"/>
      <c r="R427" s="463"/>
      <c r="S427" s="561"/>
      <c r="T427" s="333"/>
      <c r="U427" s="327"/>
      <c r="V427" s="332"/>
      <c r="W427" s="332"/>
      <c r="X427" s="332"/>
      <c r="Y427" s="332"/>
      <c r="Z427" s="332"/>
      <c r="AA427" s="332"/>
      <c r="AB427" s="332"/>
      <c r="AC427" s="332"/>
      <c r="AD427" s="332"/>
      <c r="AE427" s="331"/>
      <c r="AF427" s="331"/>
      <c r="AG427" s="331"/>
      <c r="AH427" s="331"/>
      <c r="AI427" s="331"/>
      <c r="AJ427" s="331"/>
      <c r="AK427" s="331"/>
      <c r="AL427" s="331"/>
      <c r="AM427" s="331"/>
      <c r="AN427" s="331"/>
      <c r="AO427" s="331"/>
      <c r="AP427" s="331"/>
      <c r="AQ427" s="327"/>
      <c r="AR427" s="327"/>
      <c r="AS427" s="327"/>
      <c r="AT427" s="327"/>
      <c r="AU427" s="327"/>
      <c r="AV427" s="327"/>
      <c r="AW427" s="327"/>
      <c r="AX427" s="327"/>
      <c r="AY427" s="327"/>
      <c r="AZ427" s="327"/>
      <c r="BA427" s="327"/>
      <c r="BB427" s="332"/>
      <c r="BC427" s="332"/>
      <c r="BD427" s="332"/>
      <c r="BE427" s="332"/>
      <c r="BF427" s="332"/>
      <c r="BG427" s="332"/>
      <c r="BH427" s="332"/>
      <c r="BI427" s="332"/>
      <c r="BJ427" s="332"/>
      <c r="BK427" s="332"/>
      <c r="BL427" s="332"/>
      <c r="BM427" s="332"/>
      <c r="BN427" s="332"/>
      <c r="BO427" s="332"/>
      <c r="BP427" s="332"/>
      <c r="BQ427" s="332"/>
      <c r="BR427" s="332"/>
      <c r="BS427" s="332"/>
      <c r="BT427" s="332"/>
      <c r="BU427" s="332"/>
      <c r="BV427" s="332"/>
      <c r="BW427" s="332"/>
      <c r="BX427" s="332"/>
      <c r="BY427" s="332"/>
      <c r="BZ427" s="332"/>
      <c r="CA427" s="332"/>
      <c r="CB427" s="332"/>
      <c r="CC427" s="332"/>
      <c r="CD427" s="332"/>
      <c r="CE427" s="332"/>
      <c r="CF427" s="332"/>
      <c r="CG427" s="332"/>
      <c r="CH427" s="332"/>
      <c r="CI427" s="332"/>
      <c r="CJ427" s="332"/>
      <c r="CK427" s="332"/>
      <c r="CL427" s="332"/>
      <c r="CM427" s="332"/>
      <c r="CN427" s="332"/>
      <c r="CO427" s="332"/>
      <c r="CP427" s="332"/>
      <c r="CQ427" s="332"/>
      <c r="CR427" s="332"/>
      <c r="CS427" s="332"/>
      <c r="CT427" s="332"/>
      <c r="CU427" s="332"/>
      <c r="CV427" s="332"/>
      <c r="CW427" s="332"/>
      <c r="CX427" s="332"/>
      <c r="CY427" s="332"/>
      <c r="CZ427" s="332"/>
      <c r="DA427" s="332"/>
      <c r="DB427" s="332"/>
      <c r="DC427" s="332"/>
      <c r="DD427" s="332"/>
      <c r="DE427" s="332"/>
      <c r="DF427" s="332"/>
      <c r="DG427" s="332"/>
      <c r="DH427" s="332"/>
      <c r="DI427" s="332"/>
      <c r="DJ427" s="332"/>
      <c r="DK427" s="332"/>
      <c r="DL427" s="332"/>
      <c r="DM427" s="332"/>
      <c r="DN427" s="332"/>
      <c r="DO427" s="332"/>
      <c r="DP427" s="332"/>
      <c r="DQ427" s="332"/>
      <c r="DR427" s="332"/>
      <c r="DS427" s="332"/>
      <c r="DT427" s="332"/>
      <c r="DU427" s="332"/>
      <c r="DV427" s="332"/>
      <c r="DW427" s="332"/>
      <c r="DX427" s="332"/>
      <c r="DY427" s="332"/>
      <c r="DZ427" s="332"/>
      <c r="EA427" s="332"/>
      <c r="EB427" s="332"/>
      <c r="EC427" s="332"/>
      <c r="ED427" s="332"/>
      <c r="EE427" s="332"/>
      <c r="EF427" s="332"/>
      <c r="EG427" s="332"/>
      <c r="EH427" s="332"/>
      <c r="EI427" s="332"/>
      <c r="EJ427" s="332"/>
      <c r="EK427" s="332"/>
      <c r="EL427" s="332"/>
      <c r="EM427" s="332"/>
      <c r="EN427" s="332"/>
      <c r="EO427" s="332"/>
      <c r="EP427" s="332"/>
      <c r="EQ427" s="332"/>
      <c r="ER427" s="332"/>
      <c r="ES427" s="332"/>
      <c r="ET427" s="332"/>
      <c r="EU427" s="332"/>
      <c r="EV427" s="332"/>
      <c r="EW427" s="332"/>
      <c r="EX427" s="332"/>
      <c r="EY427" s="332"/>
      <c r="EZ427" s="332"/>
      <c r="FA427" s="332"/>
      <c r="FB427" s="332"/>
      <c r="FC427" s="332"/>
      <c r="FD427" s="332"/>
      <c r="FE427" s="332"/>
      <c r="FF427" s="332"/>
      <c r="FG427" s="332"/>
      <c r="FH427" s="332"/>
      <c r="FI427" s="332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</row>
    <row r="428" spans="1:249" s="326" customFormat="1" ht="15" customHeight="1" thickBot="1" x14ac:dyDescent="0.35">
      <c r="A428" s="602"/>
      <c r="B428" s="998" t="s">
        <v>223</v>
      </c>
      <c r="C428" s="998"/>
      <c r="D428" s="998"/>
      <c r="E428" s="603"/>
      <c r="F428" s="604"/>
      <c r="G428" s="605">
        <f t="shared" ref="G428:R428" si="102">G403+G396+G386+G380+G268+G225+G161+G421+G426</f>
        <v>25801700.671459723</v>
      </c>
      <c r="H428" s="605">
        <f t="shared" si="102"/>
        <v>0</v>
      </c>
      <c r="I428" s="605">
        <f t="shared" si="102"/>
        <v>19706.86</v>
      </c>
      <c r="J428" s="605">
        <f t="shared" si="102"/>
        <v>60354982.390000008</v>
      </c>
      <c r="K428" s="605">
        <f t="shared" si="102"/>
        <v>16588906</v>
      </c>
      <c r="L428" s="605">
        <f t="shared" si="102"/>
        <v>0</v>
      </c>
      <c r="M428" s="605">
        <f t="shared" si="102"/>
        <v>0</v>
      </c>
      <c r="N428" s="605">
        <f t="shared" si="102"/>
        <v>11629405.350000001</v>
      </c>
      <c r="O428" s="605">
        <f t="shared" si="102"/>
        <v>2.44</v>
      </c>
      <c r="P428" s="605">
        <f t="shared" si="102"/>
        <v>60337964.599999987</v>
      </c>
      <c r="Q428" s="605">
        <f t="shared" si="102"/>
        <v>0</v>
      </c>
      <c r="R428" s="605">
        <f t="shared" si="102"/>
        <v>30797923.531459726</v>
      </c>
      <c r="S428" s="561"/>
      <c r="T428" s="333"/>
      <c r="U428" s="327"/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1"/>
      <c r="AF428" s="331"/>
      <c r="AG428" s="331"/>
      <c r="AH428" s="331"/>
      <c r="AI428" s="331"/>
      <c r="AJ428" s="331"/>
      <c r="AK428" s="331"/>
      <c r="AL428" s="331"/>
      <c r="AM428" s="331"/>
      <c r="AN428" s="331"/>
      <c r="AO428" s="331"/>
      <c r="AP428" s="331"/>
      <c r="AQ428" s="327"/>
      <c r="AR428" s="327"/>
      <c r="AS428" s="327"/>
      <c r="AT428" s="327"/>
      <c r="AU428" s="327"/>
      <c r="AV428" s="327"/>
      <c r="AW428" s="327"/>
      <c r="AX428" s="327"/>
      <c r="AY428" s="327"/>
      <c r="AZ428" s="327"/>
      <c r="BA428" s="327"/>
      <c r="BB428" s="332"/>
      <c r="BC428" s="332"/>
      <c r="BD428" s="332"/>
      <c r="BE428" s="332"/>
      <c r="BF428" s="332"/>
      <c r="BG428" s="332"/>
      <c r="BH428" s="332"/>
      <c r="BI428" s="332"/>
      <c r="BJ428" s="332"/>
      <c r="BK428" s="332"/>
      <c r="BL428" s="332"/>
      <c r="BM428" s="332"/>
      <c r="BN428" s="332"/>
      <c r="BO428" s="332"/>
      <c r="BP428" s="332"/>
      <c r="BQ428" s="332"/>
      <c r="BR428" s="332"/>
      <c r="BS428" s="332"/>
      <c r="BT428" s="332"/>
      <c r="BU428" s="332"/>
      <c r="BV428" s="332"/>
      <c r="BW428" s="332"/>
      <c r="BX428" s="332"/>
      <c r="BY428" s="332"/>
      <c r="BZ428" s="332"/>
      <c r="CA428" s="332"/>
      <c r="CB428" s="332"/>
      <c r="CC428" s="332"/>
      <c r="CD428" s="332"/>
      <c r="CE428" s="332"/>
      <c r="CF428" s="332"/>
      <c r="CG428" s="332"/>
      <c r="CH428" s="332"/>
      <c r="CI428" s="332"/>
      <c r="CJ428" s="332"/>
      <c r="CK428" s="332"/>
      <c r="CL428" s="332"/>
      <c r="CM428" s="332"/>
      <c r="CN428" s="332"/>
      <c r="CO428" s="332"/>
      <c r="CP428" s="332"/>
      <c r="CQ428" s="332"/>
      <c r="CR428" s="332"/>
      <c r="CS428" s="332"/>
      <c r="CT428" s="332"/>
      <c r="CU428" s="332"/>
      <c r="CV428" s="332"/>
      <c r="CW428" s="332"/>
      <c r="CX428" s="332"/>
      <c r="CY428" s="332"/>
      <c r="CZ428" s="332"/>
      <c r="DA428" s="332"/>
      <c r="DB428" s="332"/>
      <c r="DC428" s="332"/>
      <c r="DD428" s="332"/>
      <c r="DE428" s="332"/>
      <c r="DF428" s="332"/>
      <c r="DG428" s="332"/>
      <c r="DH428" s="332"/>
      <c r="DI428" s="332"/>
      <c r="DJ428" s="332"/>
      <c r="DK428" s="332"/>
      <c r="DL428" s="332"/>
      <c r="DM428" s="332"/>
      <c r="DN428" s="332"/>
      <c r="DO428" s="332"/>
      <c r="DP428" s="332"/>
      <c r="DQ428" s="332"/>
      <c r="DR428" s="332"/>
      <c r="DS428" s="332"/>
      <c r="DT428" s="332"/>
      <c r="DU428" s="332"/>
      <c r="DV428" s="332"/>
      <c r="DW428" s="332"/>
      <c r="DX428" s="332"/>
      <c r="DY428" s="332"/>
      <c r="DZ428" s="332"/>
      <c r="EA428" s="332"/>
      <c r="EB428" s="332"/>
      <c r="EC428" s="332"/>
      <c r="ED428" s="332"/>
      <c r="EE428" s="332"/>
      <c r="EF428" s="332"/>
      <c r="EG428" s="332"/>
      <c r="EH428" s="332"/>
      <c r="EI428" s="332"/>
      <c r="EJ428" s="332"/>
      <c r="EK428" s="332"/>
      <c r="EL428" s="332"/>
      <c r="EM428" s="332"/>
      <c r="EN428" s="332"/>
      <c r="EO428" s="332"/>
      <c r="EP428" s="332"/>
      <c r="EQ428" s="332"/>
      <c r="ER428" s="332"/>
      <c r="ES428" s="332"/>
      <c r="ET428" s="332"/>
      <c r="EU428" s="332"/>
      <c r="EV428" s="332"/>
      <c r="EW428" s="332"/>
      <c r="EX428" s="332"/>
      <c r="EY428" s="332"/>
      <c r="EZ428" s="332"/>
      <c r="FA428" s="332"/>
      <c r="FB428" s="332"/>
      <c r="FC428" s="332"/>
      <c r="FD428" s="332"/>
      <c r="FE428" s="332"/>
      <c r="FF428" s="332"/>
      <c r="FG428" s="332"/>
      <c r="FH428" s="332"/>
      <c r="FI428" s="332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</row>
    <row r="429" spans="1:249" s="677" customFormat="1" ht="11.4" x14ac:dyDescent="0.2">
      <c r="A429" s="676"/>
      <c r="B429" s="676"/>
      <c r="C429" s="817"/>
      <c r="D429" s="676"/>
      <c r="E429" s="676"/>
      <c r="F429" s="818"/>
      <c r="G429" s="676"/>
      <c r="H429" s="676"/>
      <c r="I429" s="499"/>
      <c r="J429" s="499"/>
      <c r="K429" s="499"/>
      <c r="L429" s="498"/>
      <c r="M429" s="498"/>
      <c r="N429" s="498"/>
      <c r="O429" s="498"/>
      <c r="P429" s="498"/>
      <c r="Q429" s="498"/>
      <c r="R429" s="749">
        <v>25801700.670000002</v>
      </c>
      <c r="S429" s="855"/>
      <c r="T429" s="319"/>
      <c r="U429" s="497"/>
      <c r="V429" s="841"/>
      <c r="W429" s="841"/>
      <c r="X429" s="841"/>
      <c r="Y429" s="841"/>
      <c r="Z429" s="841"/>
      <c r="AA429" s="841"/>
      <c r="AB429" s="319"/>
      <c r="AC429" s="319"/>
      <c r="AD429" s="319"/>
      <c r="AE429" s="319"/>
      <c r="AF429" s="319"/>
      <c r="AG429" s="319"/>
      <c r="AH429" s="319"/>
      <c r="AI429" s="319"/>
      <c r="AJ429" s="319"/>
      <c r="AK429" s="319"/>
      <c r="AL429" s="319"/>
      <c r="AM429" s="319"/>
      <c r="AN429" s="319"/>
      <c r="AO429" s="319"/>
      <c r="AP429" s="319"/>
      <c r="AQ429" s="320"/>
      <c r="AR429" s="320"/>
      <c r="AS429" s="320"/>
      <c r="AT429" s="320"/>
      <c r="AU429" s="320"/>
      <c r="AV429" s="320"/>
      <c r="AW429" s="320"/>
      <c r="AX429" s="320"/>
      <c r="AY429" s="320"/>
      <c r="AZ429" s="320"/>
      <c r="BA429" s="320"/>
      <c r="BB429" s="319"/>
      <c r="BC429" s="319"/>
      <c r="BD429" s="319"/>
      <c r="BE429" s="319"/>
      <c r="BF429" s="319"/>
      <c r="BG429" s="319"/>
      <c r="BH429" s="319"/>
      <c r="BI429" s="319"/>
      <c r="BJ429" s="319"/>
      <c r="BK429" s="319"/>
      <c r="BL429" s="319"/>
      <c r="BM429" s="319"/>
      <c r="BN429" s="319"/>
      <c r="BO429" s="319"/>
      <c r="BP429" s="319"/>
      <c r="BQ429" s="319"/>
      <c r="BR429" s="319"/>
      <c r="BS429" s="319"/>
      <c r="BT429" s="319"/>
      <c r="BU429" s="319"/>
      <c r="BV429" s="319"/>
      <c r="BW429" s="319"/>
      <c r="BX429" s="319"/>
      <c r="BY429" s="319"/>
      <c r="BZ429" s="319"/>
      <c r="CA429" s="319"/>
      <c r="CB429" s="319"/>
      <c r="CC429" s="319"/>
      <c r="CD429" s="319"/>
      <c r="CE429" s="319"/>
      <c r="CF429" s="319"/>
      <c r="CG429" s="319"/>
      <c r="CH429" s="319"/>
      <c r="CI429" s="319"/>
      <c r="CJ429" s="319"/>
      <c r="CK429" s="319"/>
      <c r="CL429" s="319"/>
      <c r="CM429" s="319"/>
      <c r="CN429" s="319"/>
      <c r="CO429" s="319"/>
      <c r="CP429" s="319"/>
      <c r="CQ429" s="319"/>
      <c r="CR429" s="319"/>
      <c r="CS429" s="319"/>
      <c r="CT429" s="319"/>
      <c r="CU429" s="319"/>
      <c r="CV429" s="319"/>
      <c r="CW429" s="319"/>
      <c r="CX429" s="319"/>
      <c r="CY429" s="319"/>
      <c r="CZ429" s="319"/>
      <c r="DA429" s="319"/>
      <c r="DB429" s="319"/>
      <c r="DC429" s="319"/>
      <c r="DD429" s="319"/>
      <c r="DE429" s="319"/>
      <c r="DF429" s="319"/>
      <c r="DG429" s="319"/>
      <c r="DH429" s="319"/>
      <c r="DI429" s="319"/>
      <c r="DJ429" s="319"/>
      <c r="DK429" s="319"/>
      <c r="DL429" s="319"/>
      <c r="DM429" s="319"/>
      <c r="DN429" s="319"/>
      <c r="DO429" s="319"/>
      <c r="DP429" s="319"/>
      <c r="DQ429" s="319"/>
      <c r="DR429" s="319"/>
      <c r="DS429" s="319"/>
      <c r="DT429" s="319"/>
      <c r="DU429" s="319"/>
      <c r="DV429" s="319"/>
      <c r="DW429" s="319"/>
      <c r="DX429" s="319"/>
      <c r="DY429" s="319"/>
      <c r="DZ429" s="319"/>
      <c r="EA429" s="319"/>
      <c r="EB429" s="319"/>
      <c r="EC429" s="319"/>
      <c r="ED429" s="319"/>
      <c r="EE429" s="319"/>
      <c r="EF429" s="319"/>
      <c r="EG429" s="319"/>
      <c r="EH429" s="319"/>
      <c r="EI429" s="319"/>
      <c r="EJ429" s="319"/>
      <c r="EK429" s="319"/>
      <c r="EL429" s="319"/>
      <c r="EM429" s="319"/>
      <c r="EN429" s="319"/>
      <c r="EO429" s="319"/>
      <c r="EP429" s="319"/>
      <c r="EQ429" s="319"/>
      <c r="ER429" s="319"/>
      <c r="ES429" s="319"/>
      <c r="ET429" s="319"/>
      <c r="EU429" s="319"/>
      <c r="EV429" s="319"/>
      <c r="EW429" s="319"/>
      <c r="EX429" s="319"/>
      <c r="EY429" s="319"/>
      <c r="EZ429" s="319"/>
      <c r="FA429" s="319"/>
      <c r="FB429" s="319"/>
      <c r="FC429" s="319"/>
      <c r="FD429" s="319"/>
      <c r="FE429" s="319"/>
      <c r="FF429" s="319"/>
      <c r="FG429" s="319"/>
      <c r="FH429" s="319"/>
      <c r="FI429" s="319"/>
      <c r="FJ429" s="676"/>
      <c r="FK429" s="676"/>
      <c r="FL429" s="676"/>
      <c r="FM429" s="676"/>
      <c r="FN429" s="676"/>
      <c r="FO429" s="676"/>
      <c r="FP429" s="676"/>
      <c r="FQ429" s="676"/>
      <c r="FR429" s="676"/>
      <c r="FS429" s="676"/>
      <c r="FT429" s="676"/>
      <c r="FU429" s="676"/>
      <c r="FV429" s="676"/>
      <c r="FW429" s="676"/>
      <c r="FX429" s="676"/>
      <c r="FY429" s="676"/>
      <c r="FZ429" s="676"/>
      <c r="GA429" s="676"/>
      <c r="GB429" s="676"/>
      <c r="GC429" s="676"/>
      <c r="GD429" s="676"/>
      <c r="GE429" s="676"/>
      <c r="GF429" s="676"/>
      <c r="GG429" s="676"/>
      <c r="GH429" s="676"/>
      <c r="GI429" s="676"/>
      <c r="GJ429" s="676"/>
      <c r="GK429" s="676"/>
      <c r="GL429" s="676"/>
      <c r="GM429" s="676"/>
      <c r="GN429" s="676"/>
      <c r="GO429" s="676"/>
      <c r="GP429" s="676"/>
      <c r="GQ429" s="676"/>
      <c r="GR429" s="676"/>
      <c r="GS429" s="676"/>
      <c r="GT429" s="676"/>
      <c r="GU429" s="676"/>
      <c r="GV429" s="676"/>
      <c r="GW429" s="676"/>
      <c r="GX429" s="676"/>
      <c r="GY429" s="676"/>
      <c r="GZ429" s="676"/>
      <c r="HA429" s="676"/>
      <c r="HB429" s="676"/>
      <c r="HC429" s="676"/>
      <c r="HD429" s="676"/>
      <c r="HE429" s="676"/>
      <c r="HF429" s="676"/>
      <c r="HG429" s="676"/>
      <c r="HH429" s="676"/>
      <c r="HI429" s="676"/>
      <c r="HJ429" s="676"/>
      <c r="HK429" s="676"/>
      <c r="HL429" s="676"/>
      <c r="HM429" s="676"/>
      <c r="HN429" s="676"/>
      <c r="HO429" s="676"/>
      <c r="HP429" s="676"/>
      <c r="HQ429" s="676"/>
      <c r="HR429" s="676"/>
      <c r="HS429" s="676"/>
      <c r="HT429" s="676"/>
      <c r="HU429" s="676"/>
      <c r="HV429" s="676"/>
      <c r="HW429" s="676"/>
      <c r="HX429" s="676"/>
      <c r="HY429" s="676"/>
      <c r="HZ429" s="676"/>
      <c r="IA429" s="676"/>
      <c r="IB429" s="676"/>
      <c r="IC429" s="676"/>
      <c r="ID429" s="676"/>
      <c r="IE429" s="676"/>
      <c r="IF429" s="676"/>
      <c r="IG429" s="676"/>
      <c r="IH429" s="676"/>
      <c r="II429" s="676"/>
      <c r="IJ429" s="676"/>
      <c r="IK429" s="676"/>
      <c r="IL429" s="676"/>
      <c r="IM429" s="676"/>
      <c r="IN429" s="676"/>
      <c r="IO429" s="676"/>
    </row>
    <row r="430" spans="1:249" s="677" customFormat="1" ht="11.4" x14ac:dyDescent="0.2">
      <c r="A430" s="676"/>
      <c r="B430" s="676"/>
      <c r="C430" s="817"/>
      <c r="D430" s="676"/>
      <c r="E430" s="676"/>
      <c r="F430" s="818"/>
      <c r="G430" s="676"/>
      <c r="H430" s="677">
        <f>H428+I428+J428+K428+L428-M428-N428-O428-P428-Q428</f>
        <v>4996222.8600000143</v>
      </c>
      <c r="I430" s="498"/>
      <c r="J430" s="499"/>
      <c r="K430" s="499"/>
      <c r="L430" s="498"/>
      <c r="M430" s="498"/>
      <c r="N430" s="498"/>
      <c r="O430" s="498"/>
      <c r="P430" s="498"/>
      <c r="Q430" s="498"/>
      <c r="R430" s="678"/>
      <c r="S430" s="855"/>
      <c r="T430" s="319"/>
      <c r="U430" s="320"/>
      <c r="V430" s="841"/>
      <c r="W430" s="841"/>
      <c r="X430" s="841"/>
      <c r="Y430" s="841"/>
      <c r="Z430" s="841"/>
      <c r="AA430" s="841"/>
      <c r="AB430" s="319"/>
      <c r="AC430" s="319"/>
      <c r="AD430" s="319"/>
      <c r="AE430" s="319"/>
      <c r="AF430" s="319"/>
      <c r="AG430" s="319"/>
      <c r="AH430" s="319"/>
      <c r="AI430" s="319"/>
      <c r="AJ430" s="319"/>
      <c r="AK430" s="319"/>
      <c r="AL430" s="319"/>
      <c r="AM430" s="319"/>
      <c r="AN430" s="319"/>
      <c r="AO430" s="319"/>
      <c r="AP430" s="319"/>
      <c r="AQ430" s="320"/>
      <c r="AR430" s="320"/>
      <c r="AS430" s="320"/>
      <c r="AT430" s="320"/>
      <c r="AU430" s="320"/>
      <c r="AV430" s="320"/>
      <c r="AW430" s="320"/>
      <c r="AX430" s="320"/>
      <c r="AY430" s="320"/>
      <c r="AZ430" s="320"/>
      <c r="BA430" s="320"/>
      <c r="BB430" s="319"/>
      <c r="BC430" s="319"/>
      <c r="BD430" s="319"/>
      <c r="BE430" s="319"/>
      <c r="BF430" s="319"/>
      <c r="BG430" s="319"/>
      <c r="BH430" s="319"/>
      <c r="BI430" s="319"/>
      <c r="BJ430" s="319"/>
      <c r="BK430" s="319"/>
      <c r="BL430" s="319"/>
      <c r="BM430" s="319"/>
      <c r="BN430" s="319"/>
      <c r="BO430" s="319"/>
      <c r="BP430" s="319"/>
      <c r="BQ430" s="319"/>
      <c r="BR430" s="319"/>
      <c r="BS430" s="319"/>
      <c r="BT430" s="319"/>
      <c r="BU430" s="319"/>
      <c r="BV430" s="319"/>
      <c r="BW430" s="319"/>
      <c r="BX430" s="319"/>
      <c r="BY430" s="319"/>
      <c r="BZ430" s="319"/>
      <c r="CA430" s="319"/>
      <c r="CB430" s="319"/>
      <c r="CC430" s="319"/>
      <c r="CD430" s="319"/>
      <c r="CE430" s="319"/>
      <c r="CF430" s="319"/>
      <c r="CG430" s="319"/>
      <c r="CH430" s="319"/>
      <c r="CI430" s="319"/>
      <c r="CJ430" s="319"/>
      <c r="CK430" s="319"/>
      <c r="CL430" s="319"/>
      <c r="CM430" s="319"/>
      <c r="CN430" s="319"/>
      <c r="CO430" s="319"/>
      <c r="CP430" s="319"/>
      <c r="CQ430" s="319"/>
      <c r="CR430" s="319"/>
      <c r="CS430" s="319"/>
      <c r="CT430" s="319"/>
      <c r="CU430" s="319"/>
      <c r="CV430" s="319"/>
      <c r="CW430" s="319"/>
      <c r="CX430" s="319"/>
      <c r="CY430" s="319"/>
      <c r="CZ430" s="319"/>
      <c r="DA430" s="319"/>
      <c r="DB430" s="319"/>
      <c r="DC430" s="319"/>
      <c r="DD430" s="319"/>
      <c r="DE430" s="319"/>
      <c r="DF430" s="319"/>
      <c r="DG430" s="319"/>
      <c r="DH430" s="319"/>
      <c r="DI430" s="319"/>
      <c r="DJ430" s="319"/>
      <c r="DK430" s="319"/>
      <c r="DL430" s="319"/>
      <c r="DM430" s="319"/>
      <c r="DN430" s="319"/>
      <c r="DO430" s="319"/>
      <c r="DP430" s="319"/>
      <c r="DQ430" s="319"/>
      <c r="DR430" s="319"/>
      <c r="DS430" s="319"/>
      <c r="DT430" s="319"/>
      <c r="DU430" s="319"/>
      <c r="DV430" s="319"/>
      <c r="DW430" s="319"/>
      <c r="DX430" s="319"/>
      <c r="DY430" s="319"/>
      <c r="DZ430" s="319"/>
      <c r="EA430" s="319"/>
      <c r="EB430" s="319"/>
      <c r="EC430" s="319"/>
      <c r="ED430" s="319"/>
      <c r="EE430" s="319"/>
      <c r="EF430" s="319"/>
      <c r="EG430" s="319"/>
      <c r="EH430" s="319"/>
      <c r="EI430" s="319"/>
      <c r="EJ430" s="319"/>
      <c r="EK430" s="319"/>
      <c r="EL430" s="319"/>
      <c r="EM430" s="319"/>
      <c r="EN430" s="319"/>
      <c r="EO430" s="319"/>
      <c r="EP430" s="319"/>
      <c r="EQ430" s="319"/>
      <c r="ER430" s="319"/>
      <c r="ES430" s="319"/>
      <c r="ET430" s="319"/>
      <c r="EU430" s="319"/>
      <c r="EV430" s="319"/>
      <c r="EW430" s="319"/>
      <c r="EX430" s="319"/>
      <c r="EY430" s="319"/>
      <c r="EZ430" s="319"/>
      <c r="FA430" s="319"/>
      <c r="FB430" s="319"/>
      <c r="FC430" s="319"/>
      <c r="FD430" s="319"/>
      <c r="FE430" s="319"/>
      <c r="FF430" s="319"/>
      <c r="FG430" s="319"/>
      <c r="FH430" s="319"/>
      <c r="FI430" s="319"/>
      <c r="FJ430" s="676"/>
      <c r="FK430" s="676"/>
      <c r="FL430" s="676"/>
      <c r="FM430" s="676"/>
      <c r="FN430" s="676"/>
      <c r="FO430" s="676"/>
      <c r="FP430" s="676"/>
      <c r="FQ430" s="676"/>
      <c r="FR430" s="676"/>
      <c r="FS430" s="676"/>
      <c r="FT430" s="676"/>
      <c r="FU430" s="676"/>
      <c r="FV430" s="676"/>
      <c r="FW430" s="676"/>
      <c r="FX430" s="676"/>
      <c r="FY430" s="676"/>
      <c r="FZ430" s="676"/>
      <c r="GA430" s="676"/>
      <c r="GB430" s="676"/>
      <c r="GC430" s="676"/>
      <c r="GD430" s="676"/>
      <c r="GE430" s="676"/>
      <c r="GF430" s="676"/>
      <c r="GG430" s="676"/>
      <c r="GH430" s="676"/>
      <c r="GI430" s="676"/>
      <c r="GJ430" s="676"/>
      <c r="GK430" s="676"/>
      <c r="GL430" s="676"/>
      <c r="GM430" s="676"/>
      <c r="GN430" s="676"/>
      <c r="GO430" s="676"/>
      <c r="GP430" s="676"/>
      <c r="GQ430" s="676"/>
      <c r="GR430" s="676"/>
      <c r="GS430" s="676"/>
      <c r="GT430" s="676"/>
      <c r="GU430" s="676"/>
      <c r="GV430" s="676"/>
      <c r="GW430" s="676"/>
      <c r="GX430" s="676"/>
      <c r="GY430" s="676"/>
      <c r="GZ430" s="676"/>
      <c r="HA430" s="676"/>
      <c r="HB430" s="676"/>
      <c r="HC430" s="676"/>
      <c r="HD430" s="676"/>
      <c r="HE430" s="676"/>
      <c r="HF430" s="676"/>
      <c r="HG430" s="676"/>
      <c r="HH430" s="676"/>
      <c r="HI430" s="676"/>
      <c r="HJ430" s="676"/>
      <c r="HK430" s="676"/>
      <c r="HL430" s="676"/>
      <c r="HM430" s="676"/>
      <c r="HN430" s="676"/>
      <c r="HO430" s="676"/>
      <c r="HP430" s="676"/>
      <c r="HQ430" s="676"/>
      <c r="HR430" s="676"/>
      <c r="HS430" s="676"/>
      <c r="HT430" s="676"/>
      <c r="HU430" s="676"/>
      <c r="HV430" s="676"/>
      <c r="HW430" s="676"/>
      <c r="HX430" s="676"/>
      <c r="HY430" s="676"/>
      <c r="HZ430" s="676"/>
      <c r="IA430" s="676"/>
      <c r="IB430" s="676"/>
      <c r="IC430" s="676"/>
      <c r="ID430" s="676"/>
      <c r="IE430" s="676"/>
      <c r="IF430" s="676"/>
      <c r="IG430" s="676"/>
      <c r="IH430" s="676"/>
      <c r="II430" s="676"/>
      <c r="IJ430" s="676"/>
      <c r="IK430" s="676"/>
      <c r="IL430" s="676"/>
      <c r="IM430" s="676"/>
      <c r="IN430" s="676"/>
      <c r="IO430" s="676"/>
    </row>
    <row r="431" spans="1:249" s="677" customFormat="1" ht="11.4" x14ac:dyDescent="0.2">
      <c r="A431" s="676"/>
      <c r="B431" s="676"/>
      <c r="C431" s="817"/>
      <c r="D431" s="676"/>
      <c r="E431" s="676"/>
      <c r="F431" s="818"/>
      <c r="G431" s="676"/>
      <c r="H431" s="676"/>
      <c r="I431" s="499"/>
      <c r="J431" s="499"/>
      <c r="K431" s="499"/>
      <c r="L431" s="499"/>
      <c r="M431" s="498"/>
      <c r="N431" s="498"/>
      <c r="O431" s="498"/>
      <c r="P431" s="498"/>
      <c r="Q431" s="498"/>
      <c r="R431" s="930"/>
      <c r="S431" s="855"/>
      <c r="T431" s="319"/>
      <c r="U431" s="320"/>
      <c r="V431" s="841"/>
      <c r="W431" s="841"/>
      <c r="X431" s="841"/>
      <c r="Y431" s="841"/>
      <c r="Z431" s="841"/>
      <c r="AA431" s="841"/>
      <c r="AB431" s="319"/>
      <c r="AC431" s="319"/>
      <c r="AD431" s="319"/>
      <c r="AE431" s="319"/>
      <c r="AF431" s="319"/>
      <c r="AG431" s="319"/>
      <c r="AH431" s="319"/>
      <c r="AI431" s="319"/>
      <c r="AJ431" s="319"/>
      <c r="AK431" s="319"/>
      <c r="AL431" s="319"/>
      <c r="AM431" s="319"/>
      <c r="AN431" s="319"/>
      <c r="AO431" s="319"/>
      <c r="AP431" s="319"/>
      <c r="AQ431" s="320"/>
      <c r="AR431" s="320"/>
      <c r="AS431" s="320"/>
      <c r="AT431" s="320"/>
      <c r="AU431" s="320"/>
      <c r="AV431" s="320"/>
      <c r="AW431" s="320"/>
      <c r="AX431" s="320"/>
      <c r="AY431" s="320"/>
      <c r="AZ431" s="320"/>
      <c r="BA431" s="320"/>
      <c r="BB431" s="319"/>
      <c r="BC431" s="319"/>
      <c r="BD431" s="319"/>
      <c r="BE431" s="319"/>
      <c r="BF431" s="319"/>
      <c r="BG431" s="319"/>
      <c r="BH431" s="319"/>
      <c r="BI431" s="319"/>
      <c r="BJ431" s="319"/>
      <c r="BK431" s="319"/>
      <c r="BL431" s="319"/>
      <c r="BM431" s="319"/>
      <c r="BN431" s="319"/>
      <c r="BO431" s="319"/>
      <c r="BP431" s="319"/>
      <c r="BQ431" s="319"/>
      <c r="BR431" s="319"/>
      <c r="BS431" s="319"/>
      <c r="BT431" s="319"/>
      <c r="BU431" s="319"/>
      <c r="BV431" s="319"/>
      <c r="BW431" s="319"/>
      <c r="BX431" s="319"/>
      <c r="BY431" s="319"/>
      <c r="BZ431" s="319"/>
      <c r="CA431" s="319"/>
      <c r="CB431" s="319"/>
      <c r="CC431" s="319"/>
      <c r="CD431" s="319"/>
      <c r="CE431" s="319"/>
      <c r="CF431" s="319"/>
      <c r="CG431" s="319"/>
      <c r="CH431" s="319"/>
      <c r="CI431" s="319"/>
      <c r="CJ431" s="319"/>
      <c r="CK431" s="319"/>
      <c r="CL431" s="319"/>
      <c r="CM431" s="319"/>
      <c r="CN431" s="319"/>
      <c r="CO431" s="319"/>
      <c r="CP431" s="319"/>
      <c r="CQ431" s="319"/>
      <c r="CR431" s="319"/>
      <c r="CS431" s="319"/>
      <c r="CT431" s="319"/>
      <c r="CU431" s="319"/>
      <c r="CV431" s="319"/>
      <c r="CW431" s="319"/>
      <c r="CX431" s="319"/>
      <c r="CY431" s="319"/>
      <c r="CZ431" s="319"/>
      <c r="DA431" s="319"/>
      <c r="DB431" s="319"/>
      <c r="DC431" s="319"/>
      <c r="DD431" s="319"/>
      <c r="DE431" s="319"/>
      <c r="DF431" s="319"/>
      <c r="DG431" s="319"/>
      <c r="DH431" s="319"/>
      <c r="DI431" s="319"/>
      <c r="DJ431" s="319"/>
      <c r="DK431" s="319"/>
      <c r="DL431" s="319"/>
      <c r="DM431" s="319"/>
      <c r="DN431" s="319"/>
      <c r="DO431" s="319"/>
      <c r="DP431" s="319"/>
      <c r="DQ431" s="319"/>
      <c r="DR431" s="319"/>
      <c r="DS431" s="319"/>
      <c r="DT431" s="319"/>
      <c r="DU431" s="319"/>
      <c r="DV431" s="319"/>
      <c r="DW431" s="319"/>
      <c r="DX431" s="319"/>
      <c r="DY431" s="319"/>
      <c r="DZ431" s="319"/>
      <c r="EA431" s="319"/>
      <c r="EB431" s="319"/>
      <c r="EC431" s="319"/>
      <c r="ED431" s="319"/>
      <c r="EE431" s="319"/>
      <c r="EF431" s="319"/>
      <c r="EG431" s="319"/>
      <c r="EH431" s="319"/>
      <c r="EI431" s="319"/>
      <c r="EJ431" s="319"/>
      <c r="EK431" s="319"/>
      <c r="EL431" s="319"/>
      <c r="EM431" s="319"/>
      <c r="EN431" s="319"/>
      <c r="EO431" s="319"/>
      <c r="EP431" s="319"/>
      <c r="EQ431" s="319"/>
      <c r="ER431" s="319"/>
      <c r="ES431" s="319"/>
      <c r="ET431" s="319"/>
      <c r="EU431" s="319"/>
      <c r="EV431" s="319"/>
      <c r="EW431" s="319"/>
      <c r="EX431" s="319"/>
      <c r="EY431" s="319"/>
      <c r="EZ431" s="319"/>
      <c r="FA431" s="319"/>
      <c r="FB431" s="319"/>
      <c r="FC431" s="319"/>
      <c r="FD431" s="319"/>
      <c r="FE431" s="319"/>
      <c r="FF431" s="319"/>
      <c r="FG431" s="319"/>
      <c r="FH431" s="319"/>
      <c r="FI431" s="319"/>
      <c r="FJ431" s="676"/>
      <c r="FK431" s="676"/>
      <c r="FL431" s="676"/>
      <c r="FM431" s="676"/>
      <c r="FN431" s="676"/>
      <c r="FO431" s="676"/>
      <c r="FP431" s="676"/>
      <c r="FQ431" s="676"/>
      <c r="FR431" s="676"/>
      <c r="FS431" s="676"/>
      <c r="FT431" s="676"/>
      <c r="FU431" s="676"/>
      <c r="FV431" s="676"/>
      <c r="FW431" s="676"/>
      <c r="FX431" s="676"/>
      <c r="FY431" s="676"/>
      <c r="FZ431" s="676"/>
      <c r="GA431" s="676"/>
      <c r="GB431" s="676"/>
      <c r="GC431" s="676"/>
      <c r="GD431" s="676"/>
      <c r="GE431" s="676"/>
      <c r="GF431" s="676"/>
      <c r="GG431" s="676"/>
      <c r="GH431" s="676"/>
      <c r="GI431" s="676"/>
      <c r="GJ431" s="676"/>
      <c r="GK431" s="676"/>
      <c r="GL431" s="676"/>
      <c r="GM431" s="676"/>
      <c r="GN431" s="676"/>
      <c r="GO431" s="676"/>
      <c r="GP431" s="676"/>
      <c r="GQ431" s="676"/>
      <c r="GR431" s="676"/>
      <c r="GS431" s="676"/>
      <c r="GT431" s="676"/>
      <c r="GU431" s="676"/>
      <c r="GV431" s="676"/>
      <c r="GW431" s="676"/>
      <c r="GX431" s="676"/>
      <c r="GY431" s="676"/>
      <c r="GZ431" s="676"/>
      <c r="HA431" s="676"/>
      <c r="HB431" s="676"/>
      <c r="HC431" s="676"/>
      <c r="HD431" s="676"/>
      <c r="HE431" s="676"/>
      <c r="HF431" s="676"/>
      <c r="HG431" s="676"/>
      <c r="HH431" s="676"/>
      <c r="HI431" s="676"/>
      <c r="HJ431" s="676"/>
      <c r="HK431" s="676"/>
      <c r="HL431" s="676"/>
      <c r="HM431" s="676"/>
      <c r="HN431" s="676"/>
      <c r="HO431" s="676"/>
      <c r="HP431" s="676"/>
      <c r="HQ431" s="676"/>
      <c r="HR431" s="676"/>
      <c r="HS431" s="676"/>
      <c r="HT431" s="676"/>
      <c r="HU431" s="676"/>
      <c r="HV431" s="676"/>
      <c r="HW431" s="676"/>
      <c r="HX431" s="676"/>
      <c r="HY431" s="676"/>
      <c r="HZ431" s="676"/>
      <c r="IA431" s="676"/>
      <c r="IB431" s="676"/>
      <c r="IC431" s="676"/>
      <c r="ID431" s="676"/>
      <c r="IE431" s="676"/>
      <c r="IF431" s="676"/>
      <c r="IG431" s="676"/>
      <c r="IH431" s="676"/>
      <c r="II431" s="676"/>
      <c r="IJ431" s="676"/>
      <c r="IK431" s="676"/>
      <c r="IL431" s="676"/>
      <c r="IM431" s="676"/>
      <c r="IN431" s="676"/>
      <c r="IO431" s="676"/>
    </row>
    <row r="432" spans="1:249" s="677" customFormat="1" ht="11.4" x14ac:dyDescent="0.2">
      <c r="A432" s="676"/>
      <c r="B432" s="676"/>
      <c r="C432" s="817"/>
      <c r="D432" s="676"/>
      <c r="E432" s="676"/>
      <c r="F432" s="818"/>
      <c r="G432" s="872"/>
      <c r="H432" s="676"/>
      <c r="I432" s="499"/>
      <c r="J432" s="499"/>
      <c r="K432" s="499"/>
      <c r="L432" s="498"/>
      <c r="M432" s="499"/>
      <c r="N432" s="499"/>
      <c r="O432" s="498"/>
      <c r="P432" s="499"/>
      <c r="Q432" s="498"/>
      <c r="R432" s="928"/>
      <c r="S432" s="856"/>
      <c r="T432" s="319"/>
      <c r="U432" s="320"/>
      <c r="V432" s="841"/>
      <c r="W432" s="841"/>
      <c r="X432" s="841"/>
      <c r="Y432" s="841"/>
      <c r="Z432" s="841"/>
      <c r="AA432" s="841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19"/>
      <c r="AL432" s="319"/>
      <c r="AM432" s="319"/>
      <c r="AN432" s="319"/>
      <c r="AO432" s="319"/>
      <c r="AP432" s="319"/>
      <c r="AQ432" s="320"/>
      <c r="AR432" s="320"/>
      <c r="AS432" s="320"/>
      <c r="AT432" s="320"/>
      <c r="AU432" s="320"/>
      <c r="AV432" s="320"/>
      <c r="AW432" s="320"/>
      <c r="AX432" s="320"/>
      <c r="AY432" s="320"/>
      <c r="AZ432" s="320"/>
      <c r="BA432" s="320"/>
      <c r="BB432" s="319"/>
      <c r="BC432" s="319"/>
      <c r="BD432" s="319"/>
      <c r="BE432" s="319"/>
      <c r="BF432" s="319"/>
      <c r="BG432" s="319"/>
      <c r="BH432" s="319"/>
      <c r="BI432" s="319"/>
      <c r="BJ432" s="319"/>
      <c r="BK432" s="319"/>
      <c r="BL432" s="319"/>
      <c r="BM432" s="319"/>
      <c r="BN432" s="319"/>
      <c r="BO432" s="319"/>
      <c r="BP432" s="319"/>
      <c r="BQ432" s="319"/>
      <c r="BR432" s="319"/>
      <c r="BS432" s="319"/>
      <c r="BT432" s="319"/>
      <c r="BU432" s="319"/>
      <c r="BV432" s="319"/>
      <c r="BW432" s="319"/>
      <c r="BX432" s="319"/>
      <c r="BY432" s="319"/>
      <c r="BZ432" s="319"/>
      <c r="CA432" s="319"/>
      <c r="CB432" s="319"/>
      <c r="CC432" s="319"/>
      <c r="CD432" s="319"/>
      <c r="CE432" s="319"/>
      <c r="CF432" s="319"/>
      <c r="CG432" s="319"/>
      <c r="CH432" s="319"/>
      <c r="CI432" s="319"/>
      <c r="CJ432" s="319"/>
      <c r="CK432" s="319"/>
      <c r="CL432" s="319"/>
      <c r="CM432" s="319"/>
      <c r="CN432" s="319"/>
      <c r="CO432" s="319"/>
      <c r="CP432" s="319"/>
      <c r="CQ432" s="319"/>
      <c r="CR432" s="319"/>
      <c r="CS432" s="319"/>
      <c r="CT432" s="319"/>
      <c r="CU432" s="319"/>
      <c r="CV432" s="319"/>
      <c r="CW432" s="319"/>
      <c r="CX432" s="319"/>
      <c r="CY432" s="319"/>
      <c r="CZ432" s="319"/>
      <c r="DA432" s="319"/>
      <c r="DB432" s="319"/>
      <c r="DC432" s="319"/>
      <c r="DD432" s="319"/>
      <c r="DE432" s="319"/>
      <c r="DF432" s="319"/>
      <c r="DG432" s="319"/>
      <c r="DH432" s="319"/>
      <c r="DI432" s="319"/>
      <c r="DJ432" s="319"/>
      <c r="DK432" s="319"/>
      <c r="DL432" s="319"/>
      <c r="DM432" s="319"/>
      <c r="DN432" s="319"/>
      <c r="DO432" s="319"/>
      <c r="DP432" s="319"/>
      <c r="DQ432" s="319"/>
      <c r="DR432" s="319"/>
      <c r="DS432" s="319"/>
      <c r="DT432" s="319"/>
      <c r="DU432" s="319"/>
      <c r="DV432" s="319"/>
      <c r="DW432" s="319"/>
      <c r="DX432" s="319"/>
      <c r="DY432" s="319"/>
      <c r="DZ432" s="319"/>
      <c r="EA432" s="319"/>
      <c r="EB432" s="319"/>
      <c r="EC432" s="319"/>
      <c r="ED432" s="319"/>
      <c r="EE432" s="319"/>
      <c r="EF432" s="319"/>
      <c r="EG432" s="319"/>
      <c r="EH432" s="319"/>
      <c r="EI432" s="319"/>
      <c r="EJ432" s="319"/>
      <c r="EK432" s="319"/>
      <c r="EL432" s="319"/>
      <c r="EM432" s="319"/>
      <c r="EN432" s="319"/>
      <c r="EO432" s="319"/>
      <c r="EP432" s="319"/>
      <c r="EQ432" s="319"/>
      <c r="ER432" s="319"/>
      <c r="ES432" s="319"/>
      <c r="ET432" s="319"/>
      <c r="EU432" s="319"/>
      <c r="EV432" s="319"/>
      <c r="EW432" s="319"/>
      <c r="EX432" s="319"/>
      <c r="EY432" s="319"/>
      <c r="EZ432" s="319"/>
      <c r="FA432" s="319"/>
      <c r="FB432" s="319"/>
      <c r="FC432" s="319"/>
      <c r="FD432" s="319"/>
      <c r="FE432" s="319"/>
      <c r="FF432" s="319"/>
      <c r="FG432" s="319"/>
      <c r="FH432" s="319"/>
      <c r="FI432" s="319"/>
      <c r="FJ432" s="676"/>
      <c r="FK432" s="676"/>
      <c r="FL432" s="676"/>
      <c r="FM432" s="676"/>
      <c r="FN432" s="676"/>
      <c r="FO432" s="676"/>
      <c r="FP432" s="676"/>
      <c r="FQ432" s="676"/>
      <c r="FR432" s="676"/>
      <c r="FS432" s="676"/>
      <c r="FT432" s="676"/>
      <c r="FU432" s="676"/>
      <c r="FV432" s="676"/>
      <c r="FW432" s="676"/>
      <c r="FX432" s="676"/>
      <c r="FY432" s="676"/>
      <c r="FZ432" s="676"/>
      <c r="GA432" s="676"/>
      <c r="GB432" s="676"/>
      <c r="GC432" s="676"/>
      <c r="GD432" s="676"/>
      <c r="GE432" s="676"/>
      <c r="GF432" s="676"/>
      <c r="GG432" s="676"/>
      <c r="GH432" s="676"/>
      <c r="GI432" s="676"/>
      <c r="GJ432" s="676"/>
      <c r="GK432" s="676"/>
      <c r="GL432" s="676"/>
      <c r="GM432" s="676"/>
      <c r="GN432" s="676"/>
      <c r="GO432" s="676"/>
      <c r="GP432" s="676"/>
      <c r="GQ432" s="676"/>
      <c r="GR432" s="676"/>
      <c r="GS432" s="676"/>
      <c r="GT432" s="676"/>
      <c r="GU432" s="676"/>
      <c r="GV432" s="676"/>
      <c r="GW432" s="676"/>
      <c r="GX432" s="676"/>
      <c r="GY432" s="676"/>
      <c r="GZ432" s="676"/>
      <c r="HA432" s="676"/>
      <c r="HB432" s="676"/>
      <c r="HC432" s="676"/>
      <c r="HD432" s="676"/>
      <c r="HE432" s="676"/>
      <c r="HF432" s="676"/>
      <c r="HG432" s="676"/>
      <c r="HH432" s="676"/>
      <c r="HI432" s="676"/>
      <c r="HJ432" s="676"/>
      <c r="HK432" s="676"/>
      <c r="HL432" s="676"/>
      <c r="HM432" s="676"/>
      <c r="HN432" s="676"/>
      <c r="HO432" s="676"/>
      <c r="HP432" s="676"/>
      <c r="HQ432" s="676"/>
      <c r="HR432" s="676"/>
      <c r="HS432" s="676"/>
      <c r="HT432" s="676"/>
      <c r="HU432" s="676"/>
      <c r="HV432" s="676"/>
      <c r="HW432" s="676"/>
      <c r="HX432" s="676"/>
      <c r="HY432" s="676"/>
      <c r="HZ432" s="676"/>
      <c r="IA432" s="676"/>
      <c r="IB432" s="676"/>
      <c r="IC432" s="676"/>
      <c r="ID432" s="676"/>
      <c r="IE432" s="676"/>
      <c r="IF432" s="676"/>
      <c r="IG432" s="676"/>
      <c r="IH432" s="676"/>
      <c r="II432" s="676"/>
      <c r="IJ432" s="676"/>
      <c r="IK432" s="676"/>
      <c r="IL432" s="676"/>
      <c r="IM432" s="676"/>
      <c r="IN432" s="676"/>
      <c r="IO432" s="676"/>
    </row>
    <row r="433" spans="1:249" s="677" customFormat="1" ht="11.4" x14ac:dyDescent="0.2">
      <c r="A433" s="676"/>
      <c r="B433" s="676"/>
      <c r="C433" s="817"/>
      <c r="D433" s="676"/>
      <c r="E433" s="676"/>
      <c r="F433" s="818"/>
      <c r="G433" s="676"/>
      <c r="H433" s="676"/>
      <c r="I433" s="498"/>
      <c r="J433" s="499"/>
      <c r="K433" s="499"/>
      <c r="L433" s="498"/>
      <c r="M433" s="499"/>
      <c r="N433" s="498"/>
      <c r="O433" s="498"/>
      <c r="P433" s="499"/>
      <c r="Q433" s="498"/>
      <c r="R433" s="676"/>
      <c r="S433" s="855"/>
      <c r="T433" s="319"/>
      <c r="U433" s="320"/>
      <c r="V433" s="841"/>
      <c r="W433" s="841"/>
      <c r="X433" s="841"/>
      <c r="Y433" s="841"/>
      <c r="Z433" s="841"/>
      <c r="AA433" s="841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19"/>
      <c r="AL433" s="319"/>
      <c r="AM433" s="319"/>
      <c r="AN433" s="319"/>
      <c r="AO433" s="319"/>
      <c r="AP433" s="319"/>
      <c r="AQ433" s="320"/>
      <c r="AR433" s="320"/>
      <c r="AS433" s="320"/>
      <c r="AT433" s="320"/>
      <c r="AU433" s="320"/>
      <c r="AV433" s="320"/>
      <c r="AW433" s="320"/>
      <c r="AX433" s="320"/>
      <c r="AY433" s="320"/>
      <c r="AZ433" s="320"/>
      <c r="BA433" s="320"/>
      <c r="BB433" s="319"/>
      <c r="BC433" s="319"/>
      <c r="BD433" s="319"/>
      <c r="BE433" s="319"/>
      <c r="BF433" s="319"/>
      <c r="BG433" s="319"/>
      <c r="BH433" s="319"/>
      <c r="BI433" s="319"/>
      <c r="BJ433" s="319"/>
      <c r="BK433" s="319"/>
      <c r="BL433" s="319"/>
      <c r="BM433" s="319"/>
      <c r="BN433" s="319"/>
      <c r="BO433" s="319"/>
      <c r="BP433" s="319"/>
      <c r="BQ433" s="319"/>
      <c r="BR433" s="319"/>
      <c r="BS433" s="319"/>
      <c r="BT433" s="319"/>
      <c r="BU433" s="319"/>
      <c r="BV433" s="319"/>
      <c r="BW433" s="319"/>
      <c r="BX433" s="319"/>
      <c r="BY433" s="319"/>
      <c r="BZ433" s="319"/>
      <c r="CA433" s="319"/>
      <c r="CB433" s="319"/>
      <c r="CC433" s="319"/>
      <c r="CD433" s="319"/>
      <c r="CE433" s="319"/>
      <c r="CF433" s="319"/>
      <c r="CG433" s="319"/>
      <c r="CH433" s="319"/>
      <c r="CI433" s="319"/>
      <c r="CJ433" s="319"/>
      <c r="CK433" s="319"/>
      <c r="CL433" s="319"/>
      <c r="CM433" s="319"/>
      <c r="CN433" s="319"/>
      <c r="CO433" s="319"/>
      <c r="CP433" s="319"/>
      <c r="CQ433" s="319"/>
      <c r="CR433" s="319"/>
      <c r="CS433" s="319"/>
      <c r="CT433" s="319"/>
      <c r="CU433" s="319"/>
      <c r="CV433" s="319"/>
      <c r="CW433" s="319"/>
      <c r="CX433" s="319"/>
      <c r="CY433" s="319"/>
      <c r="CZ433" s="319"/>
      <c r="DA433" s="319"/>
      <c r="DB433" s="319"/>
      <c r="DC433" s="319"/>
      <c r="DD433" s="319"/>
      <c r="DE433" s="319"/>
      <c r="DF433" s="319"/>
      <c r="DG433" s="319"/>
      <c r="DH433" s="319"/>
      <c r="DI433" s="319"/>
      <c r="DJ433" s="319"/>
      <c r="DK433" s="319"/>
      <c r="DL433" s="319"/>
      <c r="DM433" s="319"/>
      <c r="DN433" s="319"/>
      <c r="DO433" s="319"/>
      <c r="DP433" s="319"/>
      <c r="DQ433" s="319"/>
      <c r="DR433" s="319"/>
      <c r="DS433" s="319"/>
      <c r="DT433" s="319"/>
      <c r="DU433" s="319"/>
      <c r="DV433" s="319"/>
      <c r="DW433" s="319"/>
      <c r="DX433" s="319"/>
      <c r="DY433" s="319"/>
      <c r="DZ433" s="319"/>
      <c r="EA433" s="319"/>
      <c r="EB433" s="319"/>
      <c r="EC433" s="319"/>
      <c r="ED433" s="319"/>
      <c r="EE433" s="319"/>
      <c r="EF433" s="319"/>
      <c r="EG433" s="319"/>
      <c r="EH433" s="319"/>
      <c r="EI433" s="319"/>
      <c r="EJ433" s="319"/>
      <c r="EK433" s="319"/>
      <c r="EL433" s="319"/>
      <c r="EM433" s="319"/>
      <c r="EN433" s="319"/>
      <c r="EO433" s="319"/>
      <c r="EP433" s="319"/>
      <c r="EQ433" s="319"/>
      <c r="ER433" s="319"/>
      <c r="ES433" s="319"/>
      <c r="ET433" s="319"/>
      <c r="EU433" s="319"/>
      <c r="EV433" s="319"/>
      <c r="EW433" s="319"/>
      <c r="EX433" s="319"/>
      <c r="EY433" s="319"/>
      <c r="EZ433" s="319"/>
      <c r="FA433" s="319"/>
      <c r="FB433" s="319"/>
      <c r="FC433" s="319"/>
      <c r="FD433" s="319"/>
      <c r="FE433" s="319"/>
      <c r="FF433" s="319"/>
      <c r="FG433" s="319"/>
      <c r="FH433" s="319"/>
      <c r="FI433" s="319"/>
      <c r="FJ433" s="676"/>
      <c r="FK433" s="676"/>
      <c r="FL433" s="676"/>
      <c r="FM433" s="676"/>
      <c r="FN433" s="676"/>
      <c r="FO433" s="676"/>
      <c r="FP433" s="676"/>
      <c r="FQ433" s="676"/>
      <c r="FR433" s="676"/>
      <c r="FS433" s="676"/>
      <c r="FT433" s="676"/>
      <c r="FU433" s="676"/>
      <c r="FV433" s="676"/>
      <c r="FW433" s="676"/>
      <c r="FX433" s="676"/>
      <c r="FY433" s="676"/>
      <c r="FZ433" s="676"/>
      <c r="GA433" s="676"/>
      <c r="GB433" s="676"/>
      <c r="GC433" s="676"/>
      <c r="GD433" s="676"/>
      <c r="GE433" s="676"/>
      <c r="GF433" s="676"/>
      <c r="GG433" s="676"/>
      <c r="GH433" s="676"/>
      <c r="GI433" s="676"/>
      <c r="GJ433" s="676"/>
      <c r="GK433" s="676"/>
      <c r="GL433" s="676"/>
      <c r="GM433" s="676"/>
      <c r="GN433" s="676"/>
      <c r="GO433" s="676"/>
      <c r="GP433" s="676"/>
      <c r="GQ433" s="676"/>
      <c r="GR433" s="676"/>
      <c r="GS433" s="676"/>
      <c r="GT433" s="676"/>
      <c r="GU433" s="676"/>
      <c r="GV433" s="676"/>
      <c r="GW433" s="676"/>
      <c r="GX433" s="676"/>
      <c r="GY433" s="676"/>
      <c r="GZ433" s="676"/>
      <c r="HA433" s="676"/>
      <c r="HB433" s="676"/>
      <c r="HC433" s="676"/>
      <c r="HD433" s="676"/>
      <c r="HE433" s="676"/>
      <c r="HF433" s="676"/>
      <c r="HG433" s="676"/>
      <c r="HH433" s="676"/>
      <c r="HI433" s="676"/>
      <c r="HJ433" s="676"/>
      <c r="HK433" s="676"/>
      <c r="HL433" s="676"/>
      <c r="HM433" s="676"/>
      <c r="HN433" s="676"/>
      <c r="HO433" s="676"/>
      <c r="HP433" s="676"/>
      <c r="HQ433" s="676"/>
      <c r="HR433" s="676"/>
      <c r="HS433" s="676"/>
      <c r="HT433" s="676"/>
      <c r="HU433" s="676"/>
      <c r="HV433" s="676"/>
      <c r="HW433" s="676"/>
      <c r="HX433" s="676"/>
      <c r="HY433" s="676"/>
      <c r="HZ433" s="676"/>
      <c r="IA433" s="676"/>
      <c r="IB433" s="676"/>
      <c r="IC433" s="676"/>
      <c r="ID433" s="676"/>
      <c r="IE433" s="676"/>
      <c r="IF433" s="676"/>
      <c r="IG433" s="676"/>
      <c r="IH433" s="676"/>
      <c r="II433" s="676"/>
      <c r="IJ433" s="676"/>
      <c r="IK433" s="676"/>
      <c r="IL433" s="676"/>
      <c r="IM433" s="676"/>
      <c r="IN433" s="676"/>
      <c r="IO433" s="676"/>
    </row>
    <row r="434" spans="1:249" s="677" customFormat="1" ht="11.4" x14ac:dyDescent="0.2">
      <c r="A434" s="676"/>
      <c r="B434" s="676"/>
      <c r="C434" s="817"/>
      <c r="D434" s="676"/>
      <c r="E434" s="676"/>
      <c r="F434" s="818"/>
      <c r="G434" s="676"/>
      <c r="H434" s="676"/>
      <c r="I434" s="498"/>
      <c r="J434" s="498"/>
      <c r="K434" s="932"/>
      <c r="L434" s="933"/>
      <c r="M434" s="499"/>
      <c r="N434" s="498"/>
      <c r="O434" s="498"/>
      <c r="P434" s="498"/>
      <c r="Q434" s="498"/>
      <c r="R434" s="676"/>
      <c r="S434" s="855"/>
      <c r="T434" s="319"/>
      <c r="U434" s="320"/>
      <c r="V434" s="841"/>
      <c r="W434" s="841"/>
      <c r="X434" s="841"/>
      <c r="Y434" s="841"/>
      <c r="Z434" s="841"/>
      <c r="AA434" s="841"/>
      <c r="AB434" s="319"/>
      <c r="AC434" s="319"/>
      <c r="AD434" s="319"/>
      <c r="AE434" s="319"/>
      <c r="AF434" s="319"/>
      <c r="AG434" s="319"/>
      <c r="AH434" s="319"/>
      <c r="AI434" s="319"/>
      <c r="AJ434" s="319"/>
      <c r="AK434" s="319"/>
      <c r="AL434" s="319"/>
      <c r="AM434" s="319"/>
      <c r="AN434" s="319"/>
      <c r="AO434" s="319"/>
      <c r="AP434" s="319"/>
      <c r="AQ434" s="320"/>
      <c r="AR434" s="320"/>
      <c r="AS434" s="320"/>
      <c r="AT434" s="320"/>
      <c r="AU434" s="320"/>
      <c r="AV434" s="320"/>
      <c r="AW434" s="320"/>
      <c r="AX434" s="320"/>
      <c r="AY434" s="320"/>
      <c r="AZ434" s="320"/>
      <c r="BA434" s="320"/>
      <c r="BB434" s="319"/>
      <c r="BC434" s="319"/>
      <c r="BD434" s="319"/>
      <c r="BE434" s="319"/>
      <c r="BF434" s="319"/>
      <c r="BG434" s="319"/>
      <c r="BH434" s="319"/>
      <c r="BI434" s="319"/>
      <c r="BJ434" s="319"/>
      <c r="BK434" s="319"/>
      <c r="BL434" s="319"/>
      <c r="BM434" s="319"/>
      <c r="BN434" s="319"/>
      <c r="BO434" s="319"/>
      <c r="BP434" s="319"/>
      <c r="BQ434" s="319"/>
      <c r="BR434" s="319"/>
      <c r="BS434" s="319"/>
      <c r="BT434" s="319"/>
      <c r="BU434" s="319"/>
      <c r="BV434" s="319"/>
      <c r="BW434" s="319"/>
      <c r="BX434" s="319"/>
      <c r="BY434" s="319"/>
      <c r="BZ434" s="319"/>
      <c r="CA434" s="319"/>
      <c r="CB434" s="319"/>
      <c r="CC434" s="319"/>
      <c r="CD434" s="319"/>
      <c r="CE434" s="319"/>
      <c r="CF434" s="319"/>
      <c r="CG434" s="319"/>
      <c r="CH434" s="319"/>
      <c r="CI434" s="319"/>
      <c r="CJ434" s="319"/>
      <c r="CK434" s="319"/>
      <c r="CL434" s="319"/>
      <c r="CM434" s="319"/>
      <c r="CN434" s="319"/>
      <c r="CO434" s="319"/>
      <c r="CP434" s="319"/>
      <c r="CQ434" s="319"/>
      <c r="CR434" s="319"/>
      <c r="CS434" s="319"/>
      <c r="CT434" s="319"/>
      <c r="CU434" s="319"/>
      <c r="CV434" s="319"/>
      <c r="CW434" s="319"/>
      <c r="CX434" s="319"/>
      <c r="CY434" s="319"/>
      <c r="CZ434" s="319"/>
      <c r="DA434" s="319"/>
      <c r="DB434" s="319"/>
      <c r="DC434" s="319"/>
      <c r="DD434" s="319"/>
      <c r="DE434" s="319"/>
      <c r="DF434" s="319"/>
      <c r="DG434" s="319"/>
      <c r="DH434" s="319"/>
      <c r="DI434" s="319"/>
      <c r="DJ434" s="319"/>
      <c r="DK434" s="319"/>
      <c r="DL434" s="319"/>
      <c r="DM434" s="319"/>
      <c r="DN434" s="319"/>
      <c r="DO434" s="319"/>
      <c r="DP434" s="319"/>
      <c r="DQ434" s="319"/>
      <c r="DR434" s="319"/>
      <c r="DS434" s="319"/>
      <c r="DT434" s="319"/>
      <c r="DU434" s="319"/>
      <c r="DV434" s="319"/>
      <c r="DW434" s="319"/>
      <c r="DX434" s="319"/>
      <c r="DY434" s="319"/>
      <c r="DZ434" s="319"/>
      <c r="EA434" s="319"/>
      <c r="EB434" s="319"/>
      <c r="EC434" s="319"/>
      <c r="ED434" s="319"/>
      <c r="EE434" s="319"/>
      <c r="EF434" s="319"/>
      <c r="EG434" s="319"/>
      <c r="EH434" s="319"/>
      <c r="EI434" s="319"/>
      <c r="EJ434" s="319"/>
      <c r="EK434" s="319"/>
      <c r="EL434" s="319"/>
      <c r="EM434" s="319"/>
      <c r="EN434" s="319"/>
      <c r="EO434" s="319"/>
      <c r="EP434" s="319"/>
      <c r="EQ434" s="319"/>
      <c r="ER434" s="319"/>
      <c r="ES434" s="319"/>
      <c r="ET434" s="319"/>
      <c r="EU434" s="319"/>
      <c r="EV434" s="319"/>
      <c r="EW434" s="319"/>
      <c r="EX434" s="319"/>
      <c r="EY434" s="319"/>
      <c r="EZ434" s="319"/>
      <c r="FA434" s="319"/>
      <c r="FB434" s="319"/>
      <c r="FC434" s="319"/>
      <c r="FD434" s="319"/>
      <c r="FE434" s="319"/>
      <c r="FF434" s="319"/>
      <c r="FG434" s="319"/>
      <c r="FH434" s="319"/>
      <c r="FI434" s="319"/>
      <c r="FJ434" s="676"/>
      <c r="FK434" s="676"/>
      <c r="FL434" s="676"/>
      <c r="FM434" s="676"/>
      <c r="FN434" s="676"/>
      <c r="FO434" s="676"/>
      <c r="FP434" s="676"/>
      <c r="FQ434" s="676"/>
      <c r="FR434" s="676"/>
      <c r="FS434" s="676"/>
      <c r="FT434" s="676"/>
      <c r="FU434" s="676"/>
      <c r="FV434" s="676"/>
      <c r="FW434" s="676"/>
      <c r="FX434" s="676"/>
      <c r="FY434" s="676"/>
      <c r="FZ434" s="676"/>
      <c r="GA434" s="676"/>
      <c r="GB434" s="676"/>
      <c r="GC434" s="676"/>
      <c r="GD434" s="676"/>
      <c r="GE434" s="676"/>
      <c r="GF434" s="676"/>
      <c r="GG434" s="676"/>
      <c r="GH434" s="676"/>
      <c r="GI434" s="676"/>
      <c r="GJ434" s="676"/>
      <c r="GK434" s="676"/>
      <c r="GL434" s="676"/>
      <c r="GM434" s="676"/>
      <c r="GN434" s="676"/>
      <c r="GO434" s="676"/>
      <c r="GP434" s="676"/>
      <c r="GQ434" s="676"/>
      <c r="GR434" s="676"/>
      <c r="GS434" s="676"/>
      <c r="GT434" s="676"/>
      <c r="GU434" s="676"/>
      <c r="GV434" s="676"/>
      <c r="GW434" s="676"/>
      <c r="GX434" s="676"/>
      <c r="GY434" s="676"/>
      <c r="GZ434" s="676"/>
      <c r="HA434" s="676"/>
      <c r="HB434" s="676"/>
      <c r="HC434" s="676"/>
      <c r="HD434" s="676"/>
      <c r="HE434" s="676"/>
      <c r="HF434" s="676"/>
      <c r="HG434" s="676"/>
      <c r="HH434" s="676"/>
      <c r="HI434" s="676"/>
      <c r="HJ434" s="676"/>
      <c r="HK434" s="676"/>
      <c r="HL434" s="676"/>
      <c r="HM434" s="676"/>
      <c r="HN434" s="676"/>
      <c r="HO434" s="676"/>
      <c r="HP434" s="676"/>
      <c r="HQ434" s="676"/>
      <c r="HR434" s="676"/>
      <c r="HS434" s="676"/>
      <c r="HT434" s="676"/>
      <c r="HU434" s="676"/>
      <c r="HV434" s="676"/>
      <c r="HW434" s="676"/>
      <c r="HX434" s="676"/>
      <c r="HY434" s="676"/>
      <c r="HZ434" s="676"/>
      <c r="IA434" s="676"/>
      <c r="IB434" s="676"/>
      <c r="IC434" s="676"/>
      <c r="ID434" s="676"/>
      <c r="IE434" s="676"/>
      <c r="IF434" s="676"/>
      <c r="IG434" s="676"/>
      <c r="IH434" s="676"/>
      <c r="II434" s="676"/>
      <c r="IJ434" s="676"/>
      <c r="IK434" s="676"/>
      <c r="IL434" s="676"/>
      <c r="IM434" s="676"/>
      <c r="IN434" s="676"/>
      <c r="IO434" s="676"/>
    </row>
    <row r="435" spans="1:249" s="677" customFormat="1" ht="11.4" x14ac:dyDescent="0.2">
      <c r="A435" s="676"/>
      <c r="B435" s="676"/>
      <c r="C435" s="817"/>
      <c r="D435" s="676"/>
      <c r="E435" s="676"/>
      <c r="F435" s="818"/>
      <c r="G435" s="676"/>
      <c r="H435" s="676"/>
      <c r="I435" s="498"/>
      <c r="J435" s="498"/>
      <c r="K435" s="498"/>
      <c r="L435" s="498"/>
      <c r="M435" s="498"/>
      <c r="N435" s="498"/>
      <c r="O435" s="498"/>
      <c r="P435" s="498"/>
      <c r="Q435" s="498"/>
      <c r="R435" s="676"/>
      <c r="S435" s="855"/>
      <c r="T435" s="319"/>
      <c r="U435" s="320"/>
      <c r="V435" s="841"/>
      <c r="W435" s="841"/>
      <c r="X435" s="841"/>
      <c r="Y435" s="841"/>
      <c r="Z435" s="841"/>
      <c r="AA435" s="841"/>
      <c r="AB435" s="319"/>
      <c r="AC435" s="319"/>
      <c r="AD435" s="319"/>
      <c r="AE435" s="319"/>
      <c r="AF435" s="319"/>
      <c r="AG435" s="319"/>
      <c r="AH435" s="319"/>
      <c r="AI435" s="319"/>
      <c r="AJ435" s="319"/>
      <c r="AK435" s="319"/>
      <c r="AL435" s="319"/>
      <c r="AM435" s="319"/>
      <c r="AN435" s="319"/>
      <c r="AO435" s="319"/>
      <c r="AP435" s="319"/>
      <c r="AQ435" s="320"/>
      <c r="AR435" s="320"/>
      <c r="AS435" s="320"/>
      <c r="AT435" s="320"/>
      <c r="AU435" s="320"/>
      <c r="AV435" s="320"/>
      <c r="AW435" s="320"/>
      <c r="AX435" s="320"/>
      <c r="AY435" s="320"/>
      <c r="AZ435" s="320"/>
      <c r="BA435" s="320"/>
      <c r="BB435" s="319"/>
      <c r="BC435" s="319"/>
      <c r="BD435" s="319"/>
      <c r="BE435" s="319"/>
      <c r="BF435" s="319"/>
      <c r="BG435" s="319"/>
      <c r="BH435" s="319"/>
      <c r="BI435" s="319"/>
      <c r="BJ435" s="319"/>
      <c r="BK435" s="319"/>
      <c r="BL435" s="319"/>
      <c r="BM435" s="319"/>
      <c r="BN435" s="319"/>
      <c r="BO435" s="319"/>
      <c r="BP435" s="319"/>
      <c r="BQ435" s="319"/>
      <c r="BR435" s="319"/>
      <c r="BS435" s="319"/>
      <c r="BT435" s="319"/>
      <c r="BU435" s="319"/>
      <c r="BV435" s="319"/>
      <c r="BW435" s="319"/>
      <c r="BX435" s="319"/>
      <c r="BY435" s="319"/>
      <c r="BZ435" s="319"/>
      <c r="CA435" s="319"/>
      <c r="CB435" s="319"/>
      <c r="CC435" s="319"/>
      <c r="CD435" s="319"/>
      <c r="CE435" s="319"/>
      <c r="CF435" s="319"/>
      <c r="CG435" s="319"/>
      <c r="CH435" s="319"/>
      <c r="CI435" s="319"/>
      <c r="CJ435" s="319"/>
      <c r="CK435" s="319"/>
      <c r="CL435" s="319"/>
      <c r="CM435" s="319"/>
      <c r="CN435" s="319"/>
      <c r="CO435" s="319"/>
      <c r="CP435" s="319"/>
      <c r="CQ435" s="319"/>
      <c r="CR435" s="319"/>
      <c r="CS435" s="319"/>
      <c r="CT435" s="319"/>
      <c r="CU435" s="319"/>
      <c r="CV435" s="319"/>
      <c r="CW435" s="319"/>
      <c r="CX435" s="319"/>
      <c r="CY435" s="319"/>
      <c r="CZ435" s="319"/>
      <c r="DA435" s="319"/>
      <c r="DB435" s="319"/>
      <c r="DC435" s="319"/>
      <c r="DD435" s="319"/>
      <c r="DE435" s="319"/>
      <c r="DF435" s="319"/>
      <c r="DG435" s="319"/>
      <c r="DH435" s="319"/>
      <c r="DI435" s="319"/>
      <c r="DJ435" s="319"/>
      <c r="DK435" s="319"/>
      <c r="DL435" s="319"/>
      <c r="DM435" s="319"/>
      <c r="DN435" s="319"/>
      <c r="DO435" s="319"/>
      <c r="DP435" s="319"/>
      <c r="DQ435" s="319"/>
      <c r="DR435" s="319"/>
      <c r="DS435" s="319"/>
      <c r="DT435" s="319"/>
      <c r="DU435" s="319"/>
      <c r="DV435" s="319"/>
      <c r="DW435" s="319"/>
      <c r="DX435" s="319"/>
      <c r="DY435" s="319"/>
      <c r="DZ435" s="319"/>
      <c r="EA435" s="319"/>
      <c r="EB435" s="319"/>
      <c r="EC435" s="319"/>
      <c r="ED435" s="319"/>
      <c r="EE435" s="319"/>
      <c r="EF435" s="319"/>
      <c r="EG435" s="319"/>
      <c r="EH435" s="319"/>
      <c r="EI435" s="319"/>
      <c r="EJ435" s="319"/>
      <c r="EK435" s="319"/>
      <c r="EL435" s="319"/>
      <c r="EM435" s="319"/>
      <c r="EN435" s="319"/>
      <c r="EO435" s="319"/>
      <c r="EP435" s="319"/>
      <c r="EQ435" s="319"/>
      <c r="ER435" s="319"/>
      <c r="ES435" s="319"/>
      <c r="ET435" s="319"/>
      <c r="EU435" s="319"/>
      <c r="EV435" s="319"/>
      <c r="EW435" s="319"/>
      <c r="EX435" s="319"/>
      <c r="EY435" s="319"/>
      <c r="EZ435" s="319"/>
      <c r="FA435" s="319"/>
      <c r="FB435" s="319"/>
      <c r="FC435" s="319"/>
      <c r="FD435" s="319"/>
      <c r="FE435" s="319"/>
      <c r="FF435" s="319"/>
      <c r="FG435" s="319"/>
      <c r="FH435" s="319"/>
      <c r="FI435" s="319"/>
      <c r="FJ435" s="676"/>
      <c r="FK435" s="676"/>
      <c r="FL435" s="676"/>
      <c r="FM435" s="676"/>
      <c r="FN435" s="676"/>
      <c r="FO435" s="676"/>
      <c r="FP435" s="676"/>
      <c r="FQ435" s="676"/>
      <c r="FR435" s="676"/>
      <c r="FS435" s="676"/>
      <c r="FT435" s="676"/>
      <c r="FU435" s="676"/>
      <c r="FV435" s="676"/>
      <c r="FW435" s="676"/>
      <c r="FX435" s="676"/>
      <c r="FY435" s="676"/>
      <c r="FZ435" s="676"/>
      <c r="GA435" s="676"/>
      <c r="GB435" s="676"/>
      <c r="GC435" s="676"/>
      <c r="GD435" s="676"/>
      <c r="GE435" s="676"/>
      <c r="GF435" s="676"/>
      <c r="GG435" s="676"/>
      <c r="GH435" s="676"/>
      <c r="GI435" s="676"/>
      <c r="GJ435" s="676"/>
      <c r="GK435" s="676"/>
      <c r="GL435" s="676"/>
      <c r="GM435" s="676"/>
      <c r="GN435" s="676"/>
      <c r="GO435" s="676"/>
      <c r="GP435" s="676"/>
      <c r="GQ435" s="676"/>
      <c r="GR435" s="676"/>
      <c r="GS435" s="676"/>
      <c r="GT435" s="676"/>
      <c r="GU435" s="676"/>
      <c r="GV435" s="676"/>
      <c r="GW435" s="676"/>
      <c r="GX435" s="676"/>
      <c r="GY435" s="676"/>
      <c r="GZ435" s="676"/>
      <c r="HA435" s="676"/>
      <c r="HB435" s="676"/>
      <c r="HC435" s="676"/>
      <c r="HD435" s="676"/>
      <c r="HE435" s="676"/>
      <c r="HF435" s="676"/>
      <c r="HG435" s="676"/>
      <c r="HH435" s="676"/>
      <c r="HI435" s="676"/>
      <c r="HJ435" s="676"/>
      <c r="HK435" s="676"/>
      <c r="HL435" s="676"/>
      <c r="HM435" s="676"/>
      <c r="HN435" s="676"/>
      <c r="HO435" s="676"/>
      <c r="HP435" s="676"/>
      <c r="HQ435" s="676"/>
      <c r="HR435" s="676"/>
      <c r="HS435" s="676"/>
      <c r="HT435" s="676"/>
      <c r="HU435" s="676"/>
      <c r="HV435" s="676"/>
      <c r="HW435" s="676"/>
      <c r="HX435" s="676"/>
      <c r="HY435" s="676"/>
      <c r="HZ435" s="676"/>
      <c r="IA435" s="676"/>
      <c r="IB435" s="676"/>
      <c r="IC435" s="676"/>
      <c r="ID435" s="676"/>
      <c r="IE435" s="676"/>
      <c r="IF435" s="676"/>
      <c r="IG435" s="676"/>
      <c r="IH435" s="676"/>
      <c r="II435" s="676"/>
      <c r="IJ435" s="676"/>
      <c r="IK435" s="676"/>
      <c r="IL435" s="676"/>
      <c r="IM435" s="676"/>
      <c r="IN435" s="676"/>
      <c r="IO435" s="676"/>
    </row>
    <row r="436" spans="1:249" s="677" customFormat="1" ht="11.4" x14ac:dyDescent="0.2">
      <c r="A436" s="676"/>
      <c r="B436" s="676"/>
      <c r="C436" s="817"/>
      <c r="D436" s="676"/>
      <c r="E436" s="676"/>
      <c r="F436" s="818"/>
      <c r="G436" s="676"/>
      <c r="H436" s="676"/>
      <c r="I436" s="498"/>
      <c r="J436" s="498"/>
      <c r="K436" s="498"/>
      <c r="L436" s="498"/>
      <c r="M436" s="498"/>
      <c r="N436" s="498"/>
      <c r="O436" s="498"/>
      <c r="P436" s="498"/>
      <c r="Q436" s="498"/>
      <c r="R436" s="676"/>
      <c r="S436" s="855"/>
      <c r="T436" s="319"/>
      <c r="U436" s="320"/>
      <c r="V436" s="841"/>
      <c r="W436" s="841"/>
      <c r="X436" s="841"/>
      <c r="Y436" s="841"/>
      <c r="Z436" s="841"/>
      <c r="AA436" s="841"/>
      <c r="AB436" s="319"/>
      <c r="AC436" s="319"/>
      <c r="AD436" s="319"/>
      <c r="AE436" s="319"/>
      <c r="AF436" s="319"/>
      <c r="AG436" s="319"/>
      <c r="AH436" s="319"/>
      <c r="AI436" s="319"/>
      <c r="AJ436" s="319"/>
      <c r="AK436" s="319"/>
      <c r="AL436" s="319"/>
      <c r="AM436" s="319"/>
      <c r="AN436" s="319"/>
      <c r="AO436" s="319"/>
      <c r="AP436" s="319"/>
      <c r="AQ436" s="320"/>
      <c r="AR436" s="320"/>
      <c r="AS436" s="320"/>
      <c r="AT436" s="320"/>
      <c r="AU436" s="320"/>
      <c r="AV436" s="320"/>
      <c r="AW436" s="320"/>
      <c r="AX436" s="320"/>
      <c r="AY436" s="320"/>
      <c r="AZ436" s="320"/>
      <c r="BA436" s="320"/>
      <c r="BB436" s="319"/>
      <c r="BC436" s="319"/>
      <c r="BD436" s="319"/>
      <c r="BE436" s="319"/>
      <c r="BF436" s="319"/>
      <c r="BG436" s="319"/>
      <c r="BH436" s="319"/>
      <c r="BI436" s="319"/>
      <c r="BJ436" s="319"/>
      <c r="BK436" s="319"/>
      <c r="BL436" s="319"/>
      <c r="BM436" s="319"/>
      <c r="BN436" s="319"/>
      <c r="BO436" s="319"/>
      <c r="BP436" s="319"/>
      <c r="BQ436" s="319"/>
      <c r="BR436" s="319"/>
      <c r="BS436" s="319"/>
      <c r="BT436" s="319"/>
      <c r="BU436" s="319"/>
      <c r="BV436" s="319"/>
      <c r="BW436" s="319"/>
      <c r="BX436" s="319"/>
      <c r="BY436" s="319"/>
      <c r="BZ436" s="319"/>
      <c r="CA436" s="319"/>
      <c r="CB436" s="319"/>
      <c r="CC436" s="319"/>
      <c r="CD436" s="319"/>
      <c r="CE436" s="319"/>
      <c r="CF436" s="319"/>
      <c r="CG436" s="319"/>
      <c r="CH436" s="319"/>
      <c r="CI436" s="319"/>
      <c r="CJ436" s="319"/>
      <c r="CK436" s="319"/>
      <c r="CL436" s="319"/>
      <c r="CM436" s="319"/>
      <c r="CN436" s="319"/>
      <c r="CO436" s="319"/>
      <c r="CP436" s="319"/>
      <c r="CQ436" s="319"/>
      <c r="CR436" s="319"/>
      <c r="CS436" s="319"/>
      <c r="CT436" s="319"/>
      <c r="CU436" s="319"/>
      <c r="CV436" s="319"/>
      <c r="CW436" s="319"/>
      <c r="CX436" s="319"/>
      <c r="CY436" s="319"/>
      <c r="CZ436" s="319"/>
      <c r="DA436" s="319"/>
      <c r="DB436" s="319"/>
      <c r="DC436" s="319"/>
      <c r="DD436" s="319"/>
      <c r="DE436" s="319"/>
      <c r="DF436" s="319"/>
      <c r="DG436" s="319"/>
      <c r="DH436" s="319"/>
      <c r="DI436" s="319"/>
      <c r="DJ436" s="319"/>
      <c r="DK436" s="319"/>
      <c r="DL436" s="319"/>
      <c r="DM436" s="319"/>
      <c r="DN436" s="319"/>
      <c r="DO436" s="319"/>
      <c r="DP436" s="319"/>
      <c r="DQ436" s="319"/>
      <c r="DR436" s="319"/>
      <c r="DS436" s="319"/>
      <c r="DT436" s="319"/>
      <c r="DU436" s="319"/>
      <c r="DV436" s="319"/>
      <c r="DW436" s="319"/>
      <c r="DX436" s="319"/>
      <c r="DY436" s="319"/>
      <c r="DZ436" s="319"/>
      <c r="EA436" s="319"/>
      <c r="EB436" s="319"/>
      <c r="EC436" s="319"/>
      <c r="ED436" s="319"/>
      <c r="EE436" s="319"/>
      <c r="EF436" s="319"/>
      <c r="EG436" s="319"/>
      <c r="EH436" s="319"/>
      <c r="EI436" s="319"/>
      <c r="EJ436" s="319"/>
      <c r="EK436" s="319"/>
      <c r="EL436" s="319"/>
      <c r="EM436" s="319"/>
      <c r="EN436" s="319"/>
      <c r="EO436" s="319"/>
      <c r="EP436" s="319"/>
      <c r="EQ436" s="319"/>
      <c r="ER436" s="319"/>
      <c r="ES436" s="319"/>
      <c r="ET436" s="319"/>
      <c r="EU436" s="319"/>
      <c r="EV436" s="319"/>
      <c r="EW436" s="319"/>
      <c r="EX436" s="319"/>
      <c r="EY436" s="319"/>
      <c r="EZ436" s="319"/>
      <c r="FA436" s="319"/>
      <c r="FB436" s="319"/>
      <c r="FC436" s="319"/>
      <c r="FD436" s="319"/>
      <c r="FE436" s="319"/>
      <c r="FF436" s="319"/>
      <c r="FG436" s="319"/>
      <c r="FH436" s="319"/>
      <c r="FI436" s="319"/>
      <c r="FJ436" s="676"/>
      <c r="FK436" s="676"/>
      <c r="FL436" s="676"/>
      <c r="FM436" s="676"/>
      <c r="FN436" s="676"/>
      <c r="FO436" s="676"/>
      <c r="FP436" s="676"/>
      <c r="FQ436" s="676"/>
      <c r="FR436" s="676"/>
      <c r="FS436" s="676"/>
      <c r="FT436" s="676"/>
      <c r="FU436" s="676"/>
      <c r="FV436" s="676"/>
      <c r="FW436" s="676"/>
      <c r="FX436" s="676"/>
      <c r="FY436" s="676"/>
      <c r="FZ436" s="676"/>
      <c r="GA436" s="676"/>
      <c r="GB436" s="676"/>
      <c r="GC436" s="676"/>
      <c r="GD436" s="676"/>
      <c r="GE436" s="676"/>
      <c r="GF436" s="676"/>
      <c r="GG436" s="676"/>
      <c r="GH436" s="676"/>
      <c r="GI436" s="676"/>
      <c r="GJ436" s="676"/>
      <c r="GK436" s="676"/>
      <c r="GL436" s="676"/>
      <c r="GM436" s="676"/>
      <c r="GN436" s="676"/>
      <c r="GO436" s="676"/>
      <c r="GP436" s="676"/>
      <c r="GQ436" s="676"/>
      <c r="GR436" s="676"/>
      <c r="GS436" s="676"/>
      <c r="GT436" s="676"/>
      <c r="GU436" s="676"/>
      <c r="GV436" s="676"/>
      <c r="GW436" s="676"/>
      <c r="GX436" s="676"/>
      <c r="GY436" s="676"/>
      <c r="GZ436" s="676"/>
      <c r="HA436" s="676"/>
      <c r="HB436" s="676"/>
      <c r="HC436" s="676"/>
      <c r="HD436" s="676"/>
      <c r="HE436" s="676"/>
      <c r="HF436" s="676"/>
      <c r="HG436" s="676"/>
      <c r="HH436" s="676"/>
      <c r="HI436" s="676"/>
      <c r="HJ436" s="676"/>
      <c r="HK436" s="676"/>
      <c r="HL436" s="676"/>
      <c r="HM436" s="676"/>
      <c r="HN436" s="676"/>
      <c r="HO436" s="676"/>
      <c r="HP436" s="676"/>
      <c r="HQ436" s="676"/>
      <c r="HR436" s="676"/>
      <c r="HS436" s="676"/>
      <c r="HT436" s="676"/>
      <c r="HU436" s="676"/>
      <c r="HV436" s="676"/>
      <c r="HW436" s="676"/>
      <c r="HX436" s="676"/>
      <c r="HY436" s="676"/>
      <c r="HZ436" s="676"/>
      <c r="IA436" s="676"/>
      <c r="IB436" s="676"/>
      <c r="IC436" s="676"/>
      <c r="ID436" s="676"/>
      <c r="IE436" s="676"/>
      <c r="IF436" s="676"/>
      <c r="IG436" s="676"/>
      <c r="IH436" s="676"/>
      <c r="II436" s="676"/>
      <c r="IJ436" s="676"/>
      <c r="IK436" s="676"/>
      <c r="IL436" s="676"/>
      <c r="IM436" s="676"/>
      <c r="IN436" s="676"/>
      <c r="IO436" s="676"/>
    </row>
    <row r="437" spans="1:249" s="677" customFormat="1" ht="11.4" x14ac:dyDescent="0.2">
      <c r="A437" s="676"/>
      <c r="B437" s="676"/>
      <c r="C437" s="817"/>
      <c r="D437" s="676"/>
      <c r="E437" s="676"/>
      <c r="F437" s="818"/>
      <c r="G437" s="676"/>
      <c r="H437" s="676"/>
      <c r="I437" s="498"/>
      <c r="J437" s="498"/>
      <c r="K437" s="499"/>
      <c r="L437" s="498"/>
      <c r="M437" s="498"/>
      <c r="N437" s="498"/>
      <c r="O437" s="498"/>
      <c r="P437" s="498"/>
      <c r="Q437" s="498"/>
      <c r="R437" s="676"/>
      <c r="S437" s="855"/>
      <c r="T437" s="319"/>
      <c r="U437" s="320"/>
      <c r="V437" s="841"/>
      <c r="W437" s="841"/>
      <c r="X437" s="841"/>
      <c r="Y437" s="841"/>
      <c r="Z437" s="841"/>
      <c r="AA437" s="841"/>
      <c r="AB437" s="319"/>
      <c r="AC437" s="319"/>
      <c r="AD437" s="319"/>
      <c r="AE437" s="319"/>
      <c r="AF437" s="319"/>
      <c r="AG437" s="319"/>
      <c r="AH437" s="319"/>
      <c r="AI437" s="319"/>
      <c r="AJ437" s="319"/>
      <c r="AK437" s="319"/>
      <c r="AL437" s="319"/>
      <c r="AM437" s="319"/>
      <c r="AN437" s="319"/>
      <c r="AO437" s="319"/>
      <c r="AP437" s="319"/>
      <c r="AQ437" s="320"/>
      <c r="AR437" s="320"/>
      <c r="AS437" s="320"/>
      <c r="AT437" s="320"/>
      <c r="AU437" s="320"/>
      <c r="AV437" s="320"/>
      <c r="AW437" s="320"/>
      <c r="AX437" s="320"/>
      <c r="AY437" s="320"/>
      <c r="AZ437" s="320"/>
      <c r="BA437" s="320"/>
      <c r="BB437" s="319"/>
      <c r="BC437" s="319"/>
      <c r="BD437" s="319"/>
      <c r="BE437" s="319"/>
      <c r="BF437" s="319"/>
      <c r="BG437" s="319"/>
      <c r="BH437" s="319"/>
      <c r="BI437" s="319"/>
      <c r="BJ437" s="319"/>
      <c r="BK437" s="319"/>
      <c r="BL437" s="319"/>
      <c r="BM437" s="319"/>
      <c r="BN437" s="319"/>
      <c r="BO437" s="319"/>
      <c r="BP437" s="319"/>
      <c r="BQ437" s="319"/>
      <c r="BR437" s="319"/>
      <c r="BS437" s="319"/>
      <c r="BT437" s="319"/>
      <c r="BU437" s="319"/>
      <c r="BV437" s="319"/>
      <c r="BW437" s="319"/>
      <c r="BX437" s="319"/>
      <c r="BY437" s="319"/>
      <c r="BZ437" s="319"/>
      <c r="CA437" s="319"/>
      <c r="CB437" s="319"/>
      <c r="CC437" s="319"/>
      <c r="CD437" s="319"/>
      <c r="CE437" s="319"/>
      <c r="CF437" s="319"/>
      <c r="CG437" s="319"/>
      <c r="CH437" s="319"/>
      <c r="CI437" s="319"/>
      <c r="CJ437" s="319"/>
      <c r="CK437" s="319"/>
      <c r="CL437" s="319"/>
      <c r="CM437" s="319"/>
      <c r="CN437" s="319"/>
      <c r="CO437" s="319"/>
      <c r="CP437" s="319"/>
      <c r="CQ437" s="319"/>
      <c r="CR437" s="319"/>
      <c r="CS437" s="319"/>
      <c r="CT437" s="319"/>
      <c r="CU437" s="319"/>
      <c r="CV437" s="319"/>
      <c r="CW437" s="319"/>
      <c r="CX437" s="319"/>
      <c r="CY437" s="319"/>
      <c r="CZ437" s="319"/>
      <c r="DA437" s="319"/>
      <c r="DB437" s="319"/>
      <c r="DC437" s="319"/>
      <c r="DD437" s="319"/>
      <c r="DE437" s="319"/>
      <c r="DF437" s="319"/>
      <c r="DG437" s="319"/>
      <c r="DH437" s="319"/>
      <c r="DI437" s="319"/>
      <c r="DJ437" s="319"/>
      <c r="DK437" s="319"/>
      <c r="DL437" s="319"/>
      <c r="DM437" s="319"/>
      <c r="DN437" s="319"/>
      <c r="DO437" s="319"/>
      <c r="DP437" s="319"/>
      <c r="DQ437" s="319"/>
      <c r="DR437" s="319"/>
      <c r="DS437" s="319"/>
      <c r="DT437" s="319"/>
      <c r="DU437" s="319"/>
      <c r="DV437" s="319"/>
      <c r="DW437" s="319"/>
      <c r="DX437" s="319"/>
      <c r="DY437" s="319"/>
      <c r="DZ437" s="319"/>
      <c r="EA437" s="319"/>
      <c r="EB437" s="319"/>
      <c r="EC437" s="319"/>
      <c r="ED437" s="319"/>
      <c r="EE437" s="319"/>
      <c r="EF437" s="319"/>
      <c r="EG437" s="319"/>
      <c r="EH437" s="319"/>
      <c r="EI437" s="319"/>
      <c r="EJ437" s="319"/>
      <c r="EK437" s="319"/>
      <c r="EL437" s="319"/>
      <c r="EM437" s="319"/>
      <c r="EN437" s="319"/>
      <c r="EO437" s="319"/>
      <c r="EP437" s="319"/>
      <c r="EQ437" s="319"/>
      <c r="ER437" s="319"/>
      <c r="ES437" s="319"/>
      <c r="ET437" s="319"/>
      <c r="EU437" s="319"/>
      <c r="EV437" s="319"/>
      <c r="EW437" s="319"/>
      <c r="EX437" s="319"/>
      <c r="EY437" s="319"/>
      <c r="EZ437" s="319"/>
      <c r="FA437" s="319"/>
      <c r="FB437" s="319"/>
      <c r="FC437" s="319"/>
      <c r="FD437" s="319"/>
      <c r="FE437" s="319"/>
      <c r="FF437" s="319"/>
      <c r="FG437" s="319"/>
      <c r="FH437" s="319"/>
      <c r="FI437" s="319"/>
      <c r="FJ437" s="676"/>
      <c r="FK437" s="676"/>
      <c r="FL437" s="676"/>
      <c r="FM437" s="676"/>
      <c r="FN437" s="676"/>
      <c r="FO437" s="676"/>
      <c r="FP437" s="676"/>
      <c r="FQ437" s="676"/>
      <c r="FR437" s="676"/>
      <c r="FS437" s="676"/>
      <c r="FT437" s="676"/>
      <c r="FU437" s="676"/>
      <c r="FV437" s="676"/>
      <c r="FW437" s="676"/>
      <c r="FX437" s="676"/>
      <c r="FY437" s="676"/>
      <c r="FZ437" s="676"/>
      <c r="GA437" s="676"/>
      <c r="GB437" s="676"/>
      <c r="GC437" s="676"/>
      <c r="GD437" s="676"/>
      <c r="GE437" s="676"/>
      <c r="GF437" s="676"/>
      <c r="GG437" s="676"/>
      <c r="GH437" s="676"/>
      <c r="GI437" s="676"/>
      <c r="GJ437" s="676"/>
      <c r="GK437" s="676"/>
      <c r="GL437" s="676"/>
      <c r="GM437" s="676"/>
      <c r="GN437" s="676"/>
      <c r="GO437" s="676"/>
      <c r="GP437" s="676"/>
      <c r="GQ437" s="676"/>
      <c r="GR437" s="676"/>
      <c r="GS437" s="676"/>
      <c r="GT437" s="676"/>
      <c r="GU437" s="676"/>
      <c r="GV437" s="676"/>
      <c r="GW437" s="676"/>
      <c r="GX437" s="676"/>
      <c r="GY437" s="676"/>
      <c r="GZ437" s="676"/>
      <c r="HA437" s="676"/>
      <c r="HB437" s="676"/>
      <c r="HC437" s="676"/>
      <c r="HD437" s="676"/>
      <c r="HE437" s="676"/>
      <c r="HF437" s="676"/>
      <c r="HG437" s="676"/>
      <c r="HH437" s="676"/>
      <c r="HI437" s="676"/>
      <c r="HJ437" s="676"/>
      <c r="HK437" s="676"/>
      <c r="HL437" s="676"/>
      <c r="HM437" s="676"/>
      <c r="HN437" s="676"/>
      <c r="HO437" s="676"/>
      <c r="HP437" s="676"/>
      <c r="HQ437" s="676"/>
      <c r="HR437" s="676"/>
      <c r="HS437" s="676"/>
      <c r="HT437" s="676"/>
      <c r="HU437" s="676"/>
      <c r="HV437" s="676"/>
      <c r="HW437" s="676"/>
      <c r="HX437" s="676"/>
      <c r="HY437" s="676"/>
      <c r="HZ437" s="676"/>
      <c r="IA437" s="676"/>
      <c r="IB437" s="676"/>
      <c r="IC437" s="676"/>
      <c r="ID437" s="676"/>
      <c r="IE437" s="676"/>
      <c r="IF437" s="676"/>
      <c r="IG437" s="676"/>
      <c r="IH437" s="676"/>
      <c r="II437" s="676"/>
      <c r="IJ437" s="676"/>
      <c r="IK437" s="676"/>
      <c r="IL437" s="676"/>
      <c r="IM437" s="676"/>
      <c r="IN437" s="676"/>
      <c r="IO437" s="676"/>
    </row>
    <row r="438" spans="1:249" s="677" customFormat="1" ht="11.4" x14ac:dyDescent="0.2">
      <c r="A438" s="676"/>
      <c r="B438" s="676"/>
      <c r="C438" s="817"/>
      <c r="D438" s="676"/>
      <c r="E438" s="676"/>
      <c r="F438" s="818"/>
      <c r="G438" s="676"/>
      <c r="H438" s="676"/>
      <c r="I438" s="498"/>
      <c r="J438" s="498"/>
      <c r="K438" s="498"/>
      <c r="L438" s="498"/>
      <c r="M438" s="498"/>
      <c r="N438" s="498"/>
      <c r="O438" s="498"/>
      <c r="P438" s="498"/>
      <c r="Q438" s="498"/>
      <c r="R438" s="676"/>
      <c r="S438" s="855"/>
      <c r="T438" s="319"/>
      <c r="U438" s="320"/>
      <c r="V438" s="841"/>
      <c r="W438" s="841"/>
      <c r="X438" s="841"/>
      <c r="Y438" s="841"/>
      <c r="Z438" s="841"/>
      <c r="AA438" s="841"/>
      <c r="AB438" s="319"/>
      <c r="AC438" s="319"/>
      <c r="AD438" s="319"/>
      <c r="AE438" s="319"/>
      <c r="AF438" s="319"/>
      <c r="AG438" s="319"/>
      <c r="AH438" s="319"/>
      <c r="AI438" s="319"/>
      <c r="AJ438" s="319"/>
      <c r="AK438" s="319"/>
      <c r="AL438" s="319"/>
      <c r="AM438" s="319"/>
      <c r="AN438" s="319"/>
      <c r="AO438" s="319"/>
      <c r="AP438" s="319"/>
      <c r="AQ438" s="320"/>
      <c r="AR438" s="320"/>
      <c r="AS438" s="320"/>
      <c r="AT438" s="320"/>
      <c r="AU438" s="320"/>
      <c r="AV438" s="320"/>
      <c r="AW438" s="320"/>
      <c r="AX438" s="320"/>
      <c r="AY438" s="320"/>
      <c r="AZ438" s="320"/>
      <c r="BA438" s="320"/>
      <c r="BB438" s="319"/>
      <c r="BC438" s="319"/>
      <c r="BD438" s="319"/>
      <c r="BE438" s="319"/>
      <c r="BF438" s="319"/>
      <c r="BG438" s="319"/>
      <c r="BH438" s="319"/>
      <c r="BI438" s="319"/>
      <c r="BJ438" s="319"/>
      <c r="BK438" s="319"/>
      <c r="BL438" s="319"/>
      <c r="BM438" s="319"/>
      <c r="BN438" s="319"/>
      <c r="BO438" s="319"/>
      <c r="BP438" s="319"/>
      <c r="BQ438" s="319"/>
      <c r="BR438" s="319"/>
      <c r="BS438" s="319"/>
      <c r="BT438" s="319"/>
      <c r="BU438" s="319"/>
      <c r="BV438" s="319"/>
      <c r="BW438" s="319"/>
      <c r="BX438" s="319"/>
      <c r="BY438" s="319"/>
      <c r="BZ438" s="319"/>
      <c r="CA438" s="319"/>
      <c r="CB438" s="319"/>
      <c r="CC438" s="319"/>
      <c r="CD438" s="319"/>
      <c r="CE438" s="319"/>
      <c r="CF438" s="319"/>
      <c r="CG438" s="319"/>
      <c r="CH438" s="319"/>
      <c r="CI438" s="319"/>
      <c r="CJ438" s="319"/>
      <c r="CK438" s="319"/>
      <c r="CL438" s="319"/>
      <c r="CM438" s="319"/>
      <c r="CN438" s="319"/>
      <c r="CO438" s="319"/>
      <c r="CP438" s="319"/>
      <c r="CQ438" s="319"/>
      <c r="CR438" s="319"/>
      <c r="CS438" s="319"/>
      <c r="CT438" s="319"/>
      <c r="CU438" s="319"/>
      <c r="CV438" s="319"/>
      <c r="CW438" s="319"/>
      <c r="CX438" s="319"/>
      <c r="CY438" s="319"/>
      <c r="CZ438" s="319"/>
      <c r="DA438" s="319"/>
      <c r="DB438" s="319"/>
      <c r="DC438" s="319"/>
      <c r="DD438" s="319"/>
      <c r="DE438" s="319"/>
      <c r="DF438" s="319"/>
      <c r="DG438" s="319"/>
      <c r="DH438" s="319"/>
      <c r="DI438" s="319"/>
      <c r="DJ438" s="319"/>
      <c r="DK438" s="319"/>
      <c r="DL438" s="319"/>
      <c r="DM438" s="319"/>
      <c r="DN438" s="319"/>
      <c r="DO438" s="319"/>
      <c r="DP438" s="319"/>
      <c r="DQ438" s="319"/>
      <c r="DR438" s="319"/>
      <c r="DS438" s="319"/>
      <c r="DT438" s="319"/>
      <c r="DU438" s="319"/>
      <c r="DV438" s="319"/>
      <c r="DW438" s="319"/>
      <c r="DX438" s="319"/>
      <c r="DY438" s="319"/>
      <c r="DZ438" s="319"/>
      <c r="EA438" s="319"/>
      <c r="EB438" s="319"/>
      <c r="EC438" s="319"/>
      <c r="ED438" s="319"/>
      <c r="EE438" s="319"/>
      <c r="EF438" s="319"/>
      <c r="EG438" s="319"/>
      <c r="EH438" s="319"/>
      <c r="EI438" s="319"/>
      <c r="EJ438" s="319"/>
      <c r="EK438" s="319"/>
      <c r="EL438" s="319"/>
      <c r="EM438" s="319"/>
      <c r="EN438" s="319"/>
      <c r="EO438" s="319"/>
      <c r="EP438" s="319"/>
      <c r="EQ438" s="319"/>
      <c r="ER438" s="319"/>
      <c r="ES438" s="319"/>
      <c r="ET438" s="319"/>
      <c r="EU438" s="319"/>
      <c r="EV438" s="319"/>
      <c r="EW438" s="319"/>
      <c r="EX438" s="319"/>
      <c r="EY438" s="319"/>
      <c r="EZ438" s="319"/>
      <c r="FA438" s="319"/>
      <c r="FB438" s="319"/>
      <c r="FC438" s="319"/>
      <c r="FD438" s="319"/>
      <c r="FE438" s="319"/>
      <c r="FF438" s="319"/>
      <c r="FG438" s="319"/>
      <c r="FH438" s="319"/>
      <c r="FI438" s="319"/>
      <c r="FJ438" s="676"/>
      <c r="FK438" s="676"/>
      <c r="FL438" s="676"/>
      <c r="FM438" s="676"/>
      <c r="FN438" s="676"/>
      <c r="FO438" s="676"/>
      <c r="FP438" s="676"/>
      <c r="FQ438" s="676"/>
      <c r="FR438" s="676"/>
      <c r="FS438" s="676"/>
      <c r="FT438" s="676"/>
      <c r="FU438" s="676"/>
      <c r="FV438" s="676"/>
      <c r="FW438" s="676"/>
      <c r="FX438" s="676"/>
      <c r="FY438" s="676"/>
      <c r="FZ438" s="676"/>
      <c r="GA438" s="676"/>
      <c r="GB438" s="676"/>
      <c r="GC438" s="676"/>
      <c r="GD438" s="676"/>
      <c r="GE438" s="676"/>
      <c r="GF438" s="676"/>
      <c r="GG438" s="676"/>
      <c r="GH438" s="676"/>
      <c r="GI438" s="676"/>
      <c r="GJ438" s="676"/>
      <c r="GK438" s="676"/>
      <c r="GL438" s="676"/>
      <c r="GM438" s="676"/>
      <c r="GN438" s="676"/>
      <c r="GO438" s="676"/>
      <c r="GP438" s="676"/>
      <c r="GQ438" s="676"/>
      <c r="GR438" s="676"/>
      <c r="GS438" s="676"/>
      <c r="GT438" s="676"/>
      <c r="GU438" s="676"/>
      <c r="GV438" s="676"/>
      <c r="GW438" s="676"/>
      <c r="GX438" s="676"/>
      <c r="GY438" s="676"/>
      <c r="GZ438" s="676"/>
      <c r="HA438" s="676"/>
      <c r="HB438" s="676"/>
      <c r="HC438" s="676"/>
      <c r="HD438" s="676"/>
      <c r="HE438" s="676"/>
      <c r="HF438" s="676"/>
      <c r="HG438" s="676"/>
      <c r="HH438" s="676"/>
      <c r="HI438" s="676"/>
      <c r="HJ438" s="676"/>
      <c r="HK438" s="676"/>
      <c r="HL438" s="676"/>
      <c r="HM438" s="676"/>
      <c r="HN438" s="676"/>
      <c r="HO438" s="676"/>
      <c r="HP438" s="676"/>
      <c r="HQ438" s="676"/>
      <c r="HR438" s="676"/>
      <c r="HS438" s="676"/>
      <c r="HT438" s="676"/>
      <c r="HU438" s="676"/>
      <c r="HV438" s="676"/>
      <c r="HW438" s="676"/>
      <c r="HX438" s="676"/>
      <c r="HY438" s="676"/>
      <c r="HZ438" s="676"/>
      <c r="IA438" s="676"/>
      <c r="IB438" s="676"/>
      <c r="IC438" s="676"/>
      <c r="ID438" s="676"/>
      <c r="IE438" s="676"/>
      <c r="IF438" s="676"/>
      <c r="IG438" s="676"/>
      <c r="IH438" s="676"/>
      <c r="II438" s="676"/>
      <c r="IJ438" s="676"/>
      <c r="IK438" s="676"/>
      <c r="IL438" s="676"/>
      <c r="IM438" s="676"/>
      <c r="IN438" s="676"/>
      <c r="IO438" s="676"/>
    </row>
    <row r="439" spans="1:249" s="677" customFormat="1" ht="11.4" x14ac:dyDescent="0.2">
      <c r="A439" s="676"/>
      <c r="B439" s="676"/>
      <c r="C439" s="817"/>
      <c r="D439" s="676"/>
      <c r="E439" s="676"/>
      <c r="F439" s="818"/>
      <c r="G439" s="676"/>
      <c r="H439" s="676"/>
      <c r="I439" s="498"/>
      <c r="J439" s="499"/>
      <c r="K439" s="499"/>
      <c r="L439" s="499"/>
      <c r="M439" s="498"/>
      <c r="N439" s="498"/>
      <c r="O439" s="498"/>
      <c r="P439" s="498"/>
      <c r="Q439" s="498"/>
      <c r="R439" s="676"/>
      <c r="S439" s="855"/>
      <c r="T439" s="319"/>
      <c r="U439" s="320"/>
      <c r="V439" s="841"/>
      <c r="W439" s="841"/>
      <c r="X439" s="841"/>
      <c r="Y439" s="841"/>
      <c r="Z439" s="841"/>
      <c r="AA439" s="841"/>
      <c r="AB439" s="319"/>
      <c r="AC439" s="319"/>
      <c r="AD439" s="319"/>
      <c r="AE439" s="319"/>
      <c r="AF439" s="319"/>
      <c r="AG439" s="319"/>
      <c r="AH439" s="319"/>
      <c r="AI439" s="319"/>
      <c r="AJ439" s="319"/>
      <c r="AK439" s="319"/>
      <c r="AL439" s="319"/>
      <c r="AM439" s="319"/>
      <c r="AN439" s="319"/>
      <c r="AO439" s="319"/>
      <c r="AP439" s="319"/>
      <c r="AQ439" s="320"/>
      <c r="AR439" s="320"/>
      <c r="AS439" s="320"/>
      <c r="AT439" s="320"/>
      <c r="AU439" s="320"/>
      <c r="AV439" s="320"/>
      <c r="AW439" s="320"/>
      <c r="AX439" s="320"/>
      <c r="AY439" s="320"/>
      <c r="AZ439" s="320"/>
      <c r="BA439" s="320"/>
      <c r="BB439" s="319"/>
      <c r="BC439" s="319"/>
      <c r="BD439" s="319"/>
      <c r="BE439" s="319"/>
      <c r="BF439" s="319"/>
      <c r="BG439" s="319"/>
      <c r="BH439" s="319"/>
      <c r="BI439" s="319"/>
      <c r="BJ439" s="319"/>
      <c r="BK439" s="319"/>
      <c r="BL439" s="319"/>
      <c r="BM439" s="319"/>
      <c r="BN439" s="319"/>
      <c r="BO439" s="319"/>
      <c r="BP439" s="319"/>
      <c r="BQ439" s="319"/>
      <c r="BR439" s="319"/>
      <c r="BS439" s="319"/>
      <c r="BT439" s="319"/>
      <c r="BU439" s="319"/>
      <c r="BV439" s="319"/>
      <c r="BW439" s="319"/>
      <c r="BX439" s="319"/>
      <c r="BY439" s="319"/>
      <c r="BZ439" s="319"/>
      <c r="CA439" s="319"/>
      <c r="CB439" s="319"/>
      <c r="CC439" s="319"/>
      <c r="CD439" s="319"/>
      <c r="CE439" s="319"/>
      <c r="CF439" s="319"/>
      <c r="CG439" s="319"/>
      <c r="CH439" s="319"/>
      <c r="CI439" s="319"/>
      <c r="CJ439" s="319"/>
      <c r="CK439" s="319"/>
      <c r="CL439" s="319"/>
      <c r="CM439" s="319"/>
      <c r="CN439" s="319"/>
      <c r="CO439" s="319"/>
      <c r="CP439" s="319"/>
      <c r="CQ439" s="319"/>
      <c r="CR439" s="319"/>
      <c r="CS439" s="319"/>
      <c r="CT439" s="319"/>
      <c r="CU439" s="319"/>
      <c r="CV439" s="319"/>
      <c r="CW439" s="319"/>
      <c r="CX439" s="319"/>
      <c r="CY439" s="319"/>
      <c r="CZ439" s="319"/>
      <c r="DA439" s="319"/>
      <c r="DB439" s="319"/>
      <c r="DC439" s="319"/>
      <c r="DD439" s="319"/>
      <c r="DE439" s="319"/>
      <c r="DF439" s="319"/>
      <c r="DG439" s="319"/>
      <c r="DH439" s="319"/>
      <c r="DI439" s="319"/>
      <c r="DJ439" s="319"/>
      <c r="DK439" s="319"/>
      <c r="DL439" s="319"/>
      <c r="DM439" s="319"/>
      <c r="DN439" s="319"/>
      <c r="DO439" s="319"/>
      <c r="DP439" s="319"/>
      <c r="DQ439" s="319"/>
      <c r="DR439" s="319"/>
      <c r="DS439" s="319"/>
      <c r="DT439" s="319"/>
      <c r="DU439" s="319"/>
      <c r="DV439" s="319"/>
      <c r="DW439" s="319"/>
      <c r="DX439" s="319"/>
      <c r="DY439" s="319"/>
      <c r="DZ439" s="319"/>
      <c r="EA439" s="319"/>
      <c r="EB439" s="319"/>
      <c r="EC439" s="319"/>
      <c r="ED439" s="319"/>
      <c r="EE439" s="319"/>
      <c r="EF439" s="319"/>
      <c r="EG439" s="319"/>
      <c r="EH439" s="319"/>
      <c r="EI439" s="319"/>
      <c r="EJ439" s="319"/>
      <c r="EK439" s="319"/>
      <c r="EL439" s="319"/>
      <c r="EM439" s="319"/>
      <c r="EN439" s="319"/>
      <c r="EO439" s="319"/>
      <c r="EP439" s="319"/>
      <c r="EQ439" s="319"/>
      <c r="ER439" s="319"/>
      <c r="ES439" s="319"/>
      <c r="ET439" s="319"/>
      <c r="EU439" s="319"/>
      <c r="EV439" s="319"/>
      <c r="EW439" s="319"/>
      <c r="EX439" s="319"/>
      <c r="EY439" s="319"/>
      <c r="EZ439" s="319"/>
      <c r="FA439" s="319"/>
      <c r="FB439" s="319"/>
      <c r="FC439" s="319"/>
      <c r="FD439" s="319"/>
      <c r="FE439" s="319"/>
      <c r="FF439" s="319"/>
      <c r="FG439" s="319"/>
      <c r="FH439" s="319"/>
      <c r="FI439" s="319"/>
      <c r="FJ439" s="676"/>
      <c r="FK439" s="676"/>
      <c r="FL439" s="676"/>
      <c r="FM439" s="676"/>
      <c r="FN439" s="676"/>
      <c r="FO439" s="676"/>
      <c r="FP439" s="676"/>
      <c r="FQ439" s="676"/>
      <c r="FR439" s="676"/>
      <c r="FS439" s="676"/>
      <c r="FT439" s="676"/>
      <c r="FU439" s="676"/>
      <c r="FV439" s="676"/>
      <c r="FW439" s="676"/>
      <c r="FX439" s="676"/>
      <c r="FY439" s="676"/>
      <c r="FZ439" s="676"/>
      <c r="GA439" s="676"/>
      <c r="GB439" s="676"/>
      <c r="GC439" s="676"/>
      <c r="GD439" s="676"/>
      <c r="GE439" s="676"/>
      <c r="GF439" s="676"/>
      <c r="GG439" s="676"/>
      <c r="GH439" s="676"/>
      <c r="GI439" s="676"/>
      <c r="GJ439" s="676"/>
      <c r="GK439" s="676"/>
      <c r="GL439" s="676"/>
      <c r="GM439" s="676"/>
      <c r="GN439" s="676"/>
      <c r="GO439" s="676"/>
      <c r="GP439" s="676"/>
      <c r="GQ439" s="676"/>
      <c r="GR439" s="676"/>
      <c r="GS439" s="676"/>
      <c r="GT439" s="676"/>
      <c r="GU439" s="676"/>
      <c r="GV439" s="676"/>
      <c r="GW439" s="676"/>
      <c r="GX439" s="676"/>
      <c r="GY439" s="676"/>
      <c r="GZ439" s="676"/>
      <c r="HA439" s="676"/>
      <c r="HB439" s="676"/>
      <c r="HC439" s="676"/>
      <c r="HD439" s="676"/>
      <c r="HE439" s="676"/>
      <c r="HF439" s="676"/>
      <c r="HG439" s="676"/>
      <c r="HH439" s="676"/>
      <c r="HI439" s="676"/>
      <c r="HJ439" s="676"/>
      <c r="HK439" s="676"/>
      <c r="HL439" s="676"/>
      <c r="HM439" s="676"/>
      <c r="HN439" s="676"/>
      <c r="HO439" s="676"/>
      <c r="HP439" s="676"/>
      <c r="HQ439" s="676"/>
      <c r="HR439" s="676"/>
      <c r="HS439" s="676"/>
      <c r="HT439" s="676"/>
      <c r="HU439" s="676"/>
      <c r="HV439" s="676"/>
      <c r="HW439" s="676"/>
      <c r="HX439" s="676"/>
      <c r="HY439" s="676"/>
      <c r="HZ439" s="676"/>
      <c r="IA439" s="676"/>
      <c r="IB439" s="676"/>
      <c r="IC439" s="676"/>
      <c r="ID439" s="676"/>
      <c r="IE439" s="676"/>
      <c r="IF439" s="676"/>
      <c r="IG439" s="676"/>
      <c r="IH439" s="676"/>
      <c r="II439" s="676"/>
      <c r="IJ439" s="676"/>
      <c r="IK439" s="676"/>
      <c r="IL439" s="676"/>
      <c r="IM439" s="676"/>
      <c r="IN439" s="676"/>
      <c r="IO439" s="676"/>
    </row>
    <row r="440" spans="1:249" s="677" customFormat="1" ht="11.4" x14ac:dyDescent="0.2">
      <c r="A440" s="676"/>
      <c r="B440" s="676"/>
      <c r="C440" s="817"/>
      <c r="D440" s="676"/>
      <c r="E440" s="676"/>
      <c r="F440" s="818"/>
      <c r="G440" s="676"/>
      <c r="H440" s="676"/>
      <c r="I440" s="498"/>
      <c r="J440" s="498"/>
      <c r="K440" s="498"/>
      <c r="L440" s="498"/>
      <c r="M440" s="498"/>
      <c r="N440" s="498"/>
      <c r="O440" s="498"/>
      <c r="P440" s="498"/>
      <c r="Q440" s="498"/>
      <c r="R440" s="676"/>
      <c r="S440" s="855"/>
      <c r="T440" s="319"/>
      <c r="U440" s="320"/>
      <c r="V440" s="841"/>
      <c r="W440" s="841"/>
      <c r="X440" s="841"/>
      <c r="Y440" s="841"/>
      <c r="Z440" s="841"/>
      <c r="AA440" s="841"/>
      <c r="AB440" s="319"/>
      <c r="AC440" s="319"/>
      <c r="AD440" s="319"/>
      <c r="AE440" s="319"/>
      <c r="AF440" s="319"/>
      <c r="AG440" s="319"/>
      <c r="AH440" s="319"/>
      <c r="AI440" s="319"/>
      <c r="AJ440" s="319"/>
      <c r="AK440" s="319"/>
      <c r="AL440" s="319"/>
      <c r="AM440" s="319"/>
      <c r="AN440" s="319"/>
      <c r="AO440" s="319"/>
      <c r="AP440" s="319"/>
      <c r="AQ440" s="320"/>
      <c r="AR440" s="320"/>
      <c r="AS440" s="320"/>
      <c r="AT440" s="320"/>
      <c r="AU440" s="320"/>
      <c r="AV440" s="320"/>
      <c r="AW440" s="320"/>
      <c r="AX440" s="320"/>
      <c r="AY440" s="320"/>
      <c r="AZ440" s="320"/>
      <c r="BA440" s="320"/>
      <c r="BB440" s="319"/>
      <c r="BC440" s="319"/>
      <c r="BD440" s="319"/>
      <c r="BE440" s="319"/>
      <c r="BF440" s="319"/>
      <c r="BG440" s="319"/>
      <c r="BH440" s="319"/>
      <c r="BI440" s="319"/>
      <c r="BJ440" s="319"/>
      <c r="BK440" s="319"/>
      <c r="BL440" s="319"/>
      <c r="BM440" s="319"/>
      <c r="BN440" s="319"/>
      <c r="BO440" s="319"/>
      <c r="BP440" s="319"/>
      <c r="BQ440" s="319"/>
      <c r="BR440" s="319"/>
      <c r="BS440" s="319"/>
      <c r="BT440" s="319"/>
      <c r="BU440" s="319"/>
      <c r="BV440" s="319"/>
      <c r="BW440" s="319"/>
      <c r="BX440" s="319"/>
      <c r="BY440" s="319"/>
      <c r="BZ440" s="319"/>
      <c r="CA440" s="319"/>
      <c r="CB440" s="319"/>
      <c r="CC440" s="319"/>
      <c r="CD440" s="319"/>
      <c r="CE440" s="319"/>
      <c r="CF440" s="319"/>
      <c r="CG440" s="319"/>
      <c r="CH440" s="319"/>
      <c r="CI440" s="319"/>
      <c r="CJ440" s="319"/>
      <c r="CK440" s="319"/>
      <c r="CL440" s="319"/>
      <c r="CM440" s="319"/>
      <c r="CN440" s="319"/>
      <c r="CO440" s="319"/>
      <c r="CP440" s="319"/>
      <c r="CQ440" s="319"/>
      <c r="CR440" s="319"/>
      <c r="CS440" s="319"/>
      <c r="CT440" s="319"/>
      <c r="CU440" s="319"/>
      <c r="CV440" s="319"/>
      <c r="CW440" s="319"/>
      <c r="CX440" s="319"/>
      <c r="CY440" s="319"/>
      <c r="CZ440" s="319"/>
      <c r="DA440" s="319"/>
      <c r="DB440" s="319"/>
      <c r="DC440" s="319"/>
      <c r="DD440" s="319"/>
      <c r="DE440" s="319"/>
      <c r="DF440" s="319"/>
      <c r="DG440" s="319"/>
      <c r="DH440" s="319"/>
      <c r="DI440" s="319"/>
      <c r="DJ440" s="319"/>
      <c r="DK440" s="319"/>
      <c r="DL440" s="319"/>
      <c r="DM440" s="319"/>
      <c r="DN440" s="319"/>
      <c r="DO440" s="319"/>
      <c r="DP440" s="319"/>
      <c r="DQ440" s="319"/>
      <c r="DR440" s="319"/>
      <c r="DS440" s="319"/>
      <c r="DT440" s="319"/>
      <c r="DU440" s="319"/>
      <c r="DV440" s="319"/>
      <c r="DW440" s="319"/>
      <c r="DX440" s="319"/>
      <c r="DY440" s="319"/>
      <c r="DZ440" s="319"/>
      <c r="EA440" s="319"/>
      <c r="EB440" s="319"/>
      <c r="EC440" s="319"/>
      <c r="ED440" s="319"/>
      <c r="EE440" s="319"/>
      <c r="EF440" s="319"/>
      <c r="EG440" s="319"/>
      <c r="EH440" s="319"/>
      <c r="EI440" s="319"/>
      <c r="EJ440" s="319"/>
      <c r="EK440" s="319"/>
      <c r="EL440" s="319"/>
      <c r="EM440" s="319"/>
      <c r="EN440" s="319"/>
      <c r="EO440" s="319"/>
      <c r="EP440" s="319"/>
      <c r="EQ440" s="319"/>
      <c r="ER440" s="319"/>
      <c r="ES440" s="319"/>
      <c r="ET440" s="319"/>
      <c r="EU440" s="319"/>
      <c r="EV440" s="319"/>
      <c r="EW440" s="319"/>
      <c r="EX440" s="319"/>
      <c r="EY440" s="319"/>
      <c r="EZ440" s="319"/>
      <c r="FA440" s="319"/>
      <c r="FB440" s="319"/>
      <c r="FC440" s="319"/>
      <c r="FD440" s="319"/>
      <c r="FE440" s="319"/>
      <c r="FF440" s="319"/>
      <c r="FG440" s="319"/>
      <c r="FH440" s="319"/>
      <c r="FI440" s="319"/>
      <c r="FJ440" s="676"/>
      <c r="FK440" s="676"/>
      <c r="FL440" s="676"/>
      <c r="FM440" s="676"/>
      <c r="FN440" s="676"/>
      <c r="FO440" s="676"/>
      <c r="FP440" s="676"/>
      <c r="FQ440" s="676"/>
      <c r="FR440" s="676"/>
      <c r="FS440" s="676"/>
      <c r="FT440" s="676"/>
      <c r="FU440" s="676"/>
      <c r="FV440" s="676"/>
      <c r="FW440" s="676"/>
      <c r="FX440" s="676"/>
      <c r="FY440" s="676"/>
      <c r="FZ440" s="676"/>
      <c r="GA440" s="676"/>
      <c r="GB440" s="676"/>
      <c r="GC440" s="676"/>
      <c r="GD440" s="676"/>
      <c r="GE440" s="676"/>
      <c r="GF440" s="676"/>
      <c r="GG440" s="676"/>
      <c r="GH440" s="676"/>
      <c r="GI440" s="676"/>
      <c r="GJ440" s="676"/>
      <c r="GK440" s="676"/>
      <c r="GL440" s="676"/>
      <c r="GM440" s="676"/>
      <c r="GN440" s="676"/>
      <c r="GO440" s="676"/>
      <c r="GP440" s="676"/>
      <c r="GQ440" s="676"/>
      <c r="GR440" s="676"/>
      <c r="GS440" s="676"/>
      <c r="GT440" s="676"/>
      <c r="GU440" s="676"/>
      <c r="GV440" s="676"/>
      <c r="GW440" s="676"/>
      <c r="GX440" s="676"/>
      <c r="GY440" s="676"/>
      <c r="GZ440" s="676"/>
      <c r="HA440" s="676"/>
      <c r="HB440" s="676"/>
      <c r="HC440" s="676"/>
      <c r="HD440" s="676"/>
      <c r="HE440" s="676"/>
      <c r="HF440" s="676"/>
      <c r="HG440" s="676"/>
      <c r="HH440" s="676"/>
      <c r="HI440" s="676"/>
      <c r="HJ440" s="676"/>
      <c r="HK440" s="676"/>
      <c r="HL440" s="676"/>
      <c r="HM440" s="676"/>
      <c r="HN440" s="676"/>
      <c r="HO440" s="676"/>
      <c r="HP440" s="676"/>
      <c r="HQ440" s="676"/>
      <c r="HR440" s="676"/>
      <c r="HS440" s="676"/>
      <c r="HT440" s="676"/>
      <c r="HU440" s="676"/>
      <c r="HV440" s="676"/>
      <c r="HW440" s="676"/>
      <c r="HX440" s="676"/>
      <c r="HY440" s="676"/>
      <c r="HZ440" s="676"/>
      <c r="IA440" s="676"/>
      <c r="IB440" s="676"/>
      <c r="IC440" s="676"/>
      <c r="ID440" s="676"/>
      <c r="IE440" s="676"/>
      <c r="IF440" s="676"/>
      <c r="IG440" s="676"/>
      <c r="IH440" s="676"/>
      <c r="II440" s="676"/>
      <c r="IJ440" s="676"/>
      <c r="IK440" s="676"/>
      <c r="IL440" s="676"/>
      <c r="IM440" s="676"/>
      <c r="IN440" s="676"/>
      <c r="IO440" s="676"/>
    </row>
    <row r="441" spans="1:249" s="677" customFormat="1" ht="11.4" x14ac:dyDescent="0.2">
      <c r="A441" s="676"/>
      <c r="B441" s="676"/>
      <c r="C441" s="817"/>
      <c r="D441" s="676"/>
      <c r="E441" s="676"/>
      <c r="F441" s="818"/>
      <c r="G441" s="676"/>
      <c r="H441" s="676"/>
      <c r="I441" s="498"/>
      <c r="J441" s="498"/>
      <c r="K441" s="498"/>
      <c r="L441" s="498"/>
      <c r="M441" s="498"/>
      <c r="N441" s="498"/>
      <c r="O441" s="498"/>
      <c r="P441" s="498"/>
      <c r="Q441" s="498"/>
      <c r="R441" s="676"/>
      <c r="S441" s="855"/>
      <c r="T441" s="319"/>
      <c r="U441" s="320"/>
      <c r="V441" s="841"/>
      <c r="W441" s="841"/>
      <c r="X441" s="841"/>
      <c r="Y441" s="841"/>
      <c r="Z441" s="841"/>
      <c r="AA441" s="841"/>
      <c r="AB441" s="319"/>
      <c r="AC441" s="319"/>
      <c r="AD441" s="319"/>
      <c r="AE441" s="319"/>
      <c r="AF441" s="319"/>
      <c r="AG441" s="319"/>
      <c r="AH441" s="319"/>
      <c r="AI441" s="319"/>
      <c r="AJ441" s="319"/>
      <c r="AK441" s="319"/>
      <c r="AL441" s="319"/>
      <c r="AM441" s="319"/>
      <c r="AN441" s="319"/>
      <c r="AO441" s="319"/>
      <c r="AP441" s="319"/>
      <c r="AQ441" s="320"/>
      <c r="AR441" s="320"/>
      <c r="AS441" s="320"/>
      <c r="AT441" s="320"/>
      <c r="AU441" s="320"/>
      <c r="AV441" s="320"/>
      <c r="AW441" s="320"/>
      <c r="AX441" s="320"/>
      <c r="AY441" s="320"/>
      <c r="AZ441" s="320"/>
      <c r="BA441" s="320"/>
      <c r="BB441" s="319"/>
      <c r="BC441" s="319"/>
      <c r="BD441" s="319"/>
      <c r="BE441" s="319"/>
      <c r="BF441" s="319"/>
      <c r="BG441" s="319"/>
      <c r="BH441" s="319"/>
      <c r="BI441" s="319"/>
      <c r="BJ441" s="319"/>
      <c r="BK441" s="319"/>
      <c r="BL441" s="319"/>
      <c r="BM441" s="319"/>
      <c r="BN441" s="319"/>
      <c r="BO441" s="319"/>
      <c r="BP441" s="319"/>
      <c r="BQ441" s="319"/>
      <c r="BR441" s="319"/>
      <c r="BS441" s="319"/>
      <c r="BT441" s="319"/>
      <c r="BU441" s="319"/>
      <c r="BV441" s="319"/>
      <c r="BW441" s="319"/>
      <c r="BX441" s="319"/>
      <c r="BY441" s="319"/>
      <c r="BZ441" s="319"/>
      <c r="CA441" s="319"/>
      <c r="CB441" s="319"/>
      <c r="CC441" s="319"/>
      <c r="CD441" s="319"/>
      <c r="CE441" s="319"/>
      <c r="CF441" s="319"/>
      <c r="CG441" s="319"/>
      <c r="CH441" s="319"/>
      <c r="CI441" s="319"/>
      <c r="CJ441" s="319"/>
      <c r="CK441" s="319"/>
      <c r="CL441" s="319"/>
      <c r="CM441" s="319"/>
      <c r="CN441" s="319"/>
      <c r="CO441" s="319"/>
      <c r="CP441" s="319"/>
      <c r="CQ441" s="319"/>
      <c r="CR441" s="319"/>
      <c r="CS441" s="319"/>
      <c r="CT441" s="319"/>
      <c r="CU441" s="319"/>
      <c r="CV441" s="319"/>
      <c r="CW441" s="319"/>
      <c r="CX441" s="319"/>
      <c r="CY441" s="319"/>
      <c r="CZ441" s="319"/>
      <c r="DA441" s="319"/>
      <c r="DB441" s="319"/>
      <c r="DC441" s="319"/>
      <c r="DD441" s="319"/>
      <c r="DE441" s="319"/>
      <c r="DF441" s="319"/>
      <c r="DG441" s="319"/>
      <c r="DH441" s="319"/>
      <c r="DI441" s="319"/>
      <c r="DJ441" s="319"/>
      <c r="DK441" s="319"/>
      <c r="DL441" s="319"/>
      <c r="DM441" s="319"/>
      <c r="DN441" s="319"/>
      <c r="DO441" s="319"/>
      <c r="DP441" s="319"/>
      <c r="DQ441" s="319"/>
      <c r="DR441" s="319"/>
      <c r="DS441" s="319"/>
      <c r="DT441" s="319"/>
      <c r="DU441" s="319"/>
      <c r="DV441" s="319"/>
      <c r="DW441" s="319"/>
      <c r="DX441" s="319"/>
      <c r="DY441" s="319"/>
      <c r="DZ441" s="319"/>
      <c r="EA441" s="319"/>
      <c r="EB441" s="319"/>
      <c r="EC441" s="319"/>
      <c r="ED441" s="319"/>
      <c r="EE441" s="319"/>
      <c r="EF441" s="319"/>
      <c r="EG441" s="319"/>
      <c r="EH441" s="319"/>
      <c r="EI441" s="319"/>
      <c r="EJ441" s="319"/>
      <c r="EK441" s="319"/>
      <c r="EL441" s="319"/>
      <c r="EM441" s="319"/>
      <c r="EN441" s="319"/>
      <c r="EO441" s="319"/>
      <c r="EP441" s="319"/>
      <c r="EQ441" s="319"/>
      <c r="ER441" s="319"/>
      <c r="ES441" s="319"/>
      <c r="ET441" s="319"/>
      <c r="EU441" s="319"/>
      <c r="EV441" s="319"/>
      <c r="EW441" s="319"/>
      <c r="EX441" s="319"/>
      <c r="EY441" s="319"/>
      <c r="EZ441" s="319"/>
      <c r="FA441" s="319"/>
      <c r="FB441" s="319"/>
      <c r="FC441" s="319"/>
      <c r="FD441" s="319"/>
      <c r="FE441" s="319"/>
      <c r="FF441" s="319"/>
      <c r="FG441" s="319"/>
      <c r="FH441" s="319"/>
      <c r="FI441" s="319"/>
      <c r="FJ441" s="676"/>
      <c r="FK441" s="676"/>
      <c r="FL441" s="676"/>
      <c r="FM441" s="676"/>
      <c r="FN441" s="676"/>
      <c r="FO441" s="676"/>
      <c r="FP441" s="676"/>
      <c r="FQ441" s="676"/>
      <c r="FR441" s="676"/>
      <c r="FS441" s="676"/>
      <c r="FT441" s="676"/>
      <c r="FU441" s="676"/>
      <c r="FV441" s="676"/>
      <c r="FW441" s="676"/>
      <c r="FX441" s="676"/>
      <c r="FY441" s="676"/>
      <c r="FZ441" s="676"/>
      <c r="GA441" s="676"/>
      <c r="GB441" s="676"/>
      <c r="GC441" s="676"/>
      <c r="GD441" s="676"/>
      <c r="GE441" s="676"/>
      <c r="GF441" s="676"/>
      <c r="GG441" s="676"/>
      <c r="GH441" s="676"/>
      <c r="GI441" s="676"/>
      <c r="GJ441" s="676"/>
      <c r="GK441" s="676"/>
      <c r="GL441" s="676"/>
      <c r="GM441" s="676"/>
      <c r="GN441" s="676"/>
      <c r="GO441" s="676"/>
      <c r="GP441" s="676"/>
      <c r="GQ441" s="676"/>
      <c r="GR441" s="676"/>
      <c r="GS441" s="676"/>
      <c r="GT441" s="676"/>
      <c r="GU441" s="676"/>
      <c r="GV441" s="676"/>
      <c r="GW441" s="676"/>
      <c r="GX441" s="676"/>
      <c r="GY441" s="676"/>
      <c r="GZ441" s="676"/>
      <c r="HA441" s="676"/>
      <c r="HB441" s="676"/>
      <c r="HC441" s="676"/>
      <c r="HD441" s="676"/>
      <c r="HE441" s="676"/>
      <c r="HF441" s="676"/>
      <c r="HG441" s="676"/>
      <c r="HH441" s="676"/>
      <c r="HI441" s="676"/>
      <c r="HJ441" s="676"/>
      <c r="HK441" s="676"/>
      <c r="HL441" s="676"/>
      <c r="HM441" s="676"/>
      <c r="HN441" s="676"/>
      <c r="HO441" s="676"/>
      <c r="HP441" s="676"/>
      <c r="HQ441" s="676"/>
      <c r="HR441" s="676"/>
      <c r="HS441" s="676"/>
      <c r="HT441" s="676"/>
      <c r="HU441" s="676"/>
      <c r="HV441" s="676"/>
      <c r="HW441" s="676"/>
      <c r="HX441" s="676"/>
      <c r="HY441" s="676"/>
      <c r="HZ441" s="676"/>
      <c r="IA441" s="676"/>
      <c r="IB441" s="676"/>
      <c r="IC441" s="676"/>
      <c r="ID441" s="676"/>
      <c r="IE441" s="676"/>
      <c r="IF441" s="676"/>
      <c r="IG441" s="676"/>
      <c r="IH441" s="676"/>
      <c r="II441" s="676"/>
      <c r="IJ441" s="676"/>
      <c r="IK441" s="676"/>
      <c r="IL441" s="676"/>
      <c r="IM441" s="676"/>
      <c r="IN441" s="676"/>
      <c r="IO441" s="676"/>
    </row>
    <row r="442" spans="1:249" s="677" customFormat="1" ht="11.4" x14ac:dyDescent="0.2">
      <c r="A442" s="676"/>
      <c r="B442" s="676"/>
      <c r="C442" s="817"/>
      <c r="D442" s="676"/>
      <c r="E442" s="676"/>
      <c r="F442" s="818"/>
      <c r="G442" s="676"/>
      <c r="H442" s="676"/>
      <c r="I442" s="498"/>
      <c r="J442" s="498"/>
      <c r="K442" s="498"/>
      <c r="L442" s="498"/>
      <c r="M442" s="498"/>
      <c r="N442" s="498"/>
      <c r="O442" s="498"/>
      <c r="P442" s="498"/>
      <c r="Q442" s="498"/>
      <c r="R442" s="676"/>
      <c r="S442" s="855"/>
      <c r="T442" s="319"/>
      <c r="U442" s="320"/>
      <c r="V442" s="841"/>
      <c r="W442" s="841"/>
      <c r="X442" s="841"/>
      <c r="Y442" s="841"/>
      <c r="Z442" s="841"/>
      <c r="AA442" s="841"/>
      <c r="AB442" s="319"/>
      <c r="AC442" s="319"/>
      <c r="AD442" s="319"/>
      <c r="AE442" s="319"/>
      <c r="AF442" s="319"/>
      <c r="AG442" s="319"/>
      <c r="AH442" s="319"/>
      <c r="AI442" s="319"/>
      <c r="AJ442" s="319"/>
      <c r="AK442" s="319"/>
      <c r="AL442" s="319"/>
      <c r="AM442" s="319"/>
      <c r="AN442" s="319"/>
      <c r="AO442" s="319"/>
      <c r="AP442" s="319"/>
      <c r="AQ442" s="320"/>
      <c r="AR442" s="320"/>
      <c r="AS442" s="320"/>
      <c r="AT442" s="320"/>
      <c r="AU442" s="320"/>
      <c r="AV442" s="320"/>
      <c r="AW442" s="320"/>
      <c r="AX442" s="320"/>
      <c r="AY442" s="320"/>
      <c r="AZ442" s="320"/>
      <c r="BA442" s="320"/>
      <c r="BB442" s="319"/>
      <c r="BC442" s="319"/>
      <c r="BD442" s="319"/>
      <c r="BE442" s="319"/>
      <c r="BF442" s="319"/>
      <c r="BG442" s="319"/>
      <c r="BH442" s="319"/>
      <c r="BI442" s="319"/>
      <c r="BJ442" s="319"/>
      <c r="BK442" s="319"/>
      <c r="BL442" s="319"/>
      <c r="BM442" s="319"/>
      <c r="BN442" s="319"/>
      <c r="BO442" s="319"/>
      <c r="BP442" s="319"/>
      <c r="BQ442" s="319"/>
      <c r="BR442" s="319"/>
      <c r="BS442" s="319"/>
      <c r="BT442" s="319"/>
      <c r="BU442" s="319"/>
      <c r="BV442" s="319"/>
      <c r="BW442" s="319"/>
      <c r="BX442" s="319"/>
      <c r="BY442" s="319"/>
      <c r="BZ442" s="319"/>
      <c r="CA442" s="319"/>
      <c r="CB442" s="319"/>
      <c r="CC442" s="319"/>
      <c r="CD442" s="319"/>
      <c r="CE442" s="319"/>
      <c r="CF442" s="319"/>
      <c r="CG442" s="319"/>
      <c r="CH442" s="319"/>
      <c r="CI442" s="319"/>
      <c r="CJ442" s="319"/>
      <c r="CK442" s="319"/>
      <c r="CL442" s="319"/>
      <c r="CM442" s="319"/>
      <c r="CN442" s="319"/>
      <c r="CO442" s="319"/>
      <c r="CP442" s="319"/>
      <c r="CQ442" s="319"/>
      <c r="CR442" s="319"/>
      <c r="CS442" s="319"/>
      <c r="CT442" s="319"/>
      <c r="CU442" s="319"/>
      <c r="CV442" s="319"/>
      <c r="CW442" s="319"/>
      <c r="CX442" s="319"/>
      <c r="CY442" s="319"/>
      <c r="CZ442" s="319"/>
      <c r="DA442" s="319"/>
      <c r="DB442" s="319"/>
      <c r="DC442" s="319"/>
      <c r="DD442" s="319"/>
      <c r="DE442" s="319"/>
      <c r="DF442" s="319"/>
      <c r="DG442" s="319"/>
      <c r="DH442" s="319"/>
      <c r="DI442" s="319"/>
      <c r="DJ442" s="319"/>
      <c r="DK442" s="319"/>
      <c r="DL442" s="319"/>
      <c r="DM442" s="319"/>
      <c r="DN442" s="319"/>
      <c r="DO442" s="319"/>
      <c r="DP442" s="319"/>
      <c r="DQ442" s="319"/>
      <c r="DR442" s="319"/>
      <c r="DS442" s="319"/>
      <c r="DT442" s="319"/>
      <c r="DU442" s="319"/>
      <c r="DV442" s="319"/>
      <c r="DW442" s="319"/>
      <c r="DX442" s="319"/>
      <c r="DY442" s="319"/>
      <c r="DZ442" s="319"/>
      <c r="EA442" s="319"/>
      <c r="EB442" s="319"/>
      <c r="EC442" s="319"/>
      <c r="ED442" s="319"/>
      <c r="EE442" s="319"/>
      <c r="EF442" s="319"/>
      <c r="EG442" s="319"/>
      <c r="EH442" s="319"/>
      <c r="EI442" s="319"/>
      <c r="EJ442" s="319"/>
      <c r="EK442" s="319"/>
      <c r="EL442" s="319"/>
      <c r="EM442" s="319"/>
      <c r="EN442" s="319"/>
      <c r="EO442" s="319"/>
      <c r="EP442" s="319"/>
      <c r="EQ442" s="319"/>
      <c r="ER442" s="319"/>
      <c r="ES442" s="319"/>
      <c r="ET442" s="319"/>
      <c r="EU442" s="319"/>
      <c r="EV442" s="319"/>
      <c r="EW442" s="319"/>
      <c r="EX442" s="319"/>
      <c r="EY442" s="319"/>
      <c r="EZ442" s="319"/>
      <c r="FA442" s="319"/>
      <c r="FB442" s="319"/>
      <c r="FC442" s="319"/>
      <c r="FD442" s="319"/>
      <c r="FE442" s="319"/>
      <c r="FF442" s="319"/>
      <c r="FG442" s="319"/>
      <c r="FH442" s="319"/>
      <c r="FI442" s="319"/>
      <c r="FJ442" s="676"/>
      <c r="FK442" s="676"/>
      <c r="FL442" s="676"/>
      <c r="FM442" s="676"/>
      <c r="FN442" s="676"/>
      <c r="FO442" s="676"/>
      <c r="FP442" s="676"/>
      <c r="FQ442" s="676"/>
      <c r="FR442" s="676"/>
      <c r="FS442" s="676"/>
      <c r="FT442" s="676"/>
      <c r="FU442" s="676"/>
      <c r="FV442" s="676"/>
      <c r="FW442" s="676"/>
      <c r="FX442" s="676"/>
      <c r="FY442" s="676"/>
      <c r="FZ442" s="676"/>
      <c r="GA442" s="676"/>
      <c r="GB442" s="676"/>
      <c r="GC442" s="676"/>
      <c r="GD442" s="676"/>
      <c r="GE442" s="676"/>
      <c r="GF442" s="676"/>
      <c r="GG442" s="676"/>
      <c r="GH442" s="676"/>
      <c r="GI442" s="676"/>
      <c r="GJ442" s="676"/>
      <c r="GK442" s="676"/>
      <c r="GL442" s="676"/>
      <c r="GM442" s="676"/>
      <c r="GN442" s="676"/>
      <c r="GO442" s="676"/>
      <c r="GP442" s="676"/>
      <c r="GQ442" s="676"/>
      <c r="GR442" s="676"/>
      <c r="GS442" s="676"/>
      <c r="GT442" s="676"/>
      <c r="GU442" s="676"/>
      <c r="GV442" s="676"/>
      <c r="GW442" s="676"/>
      <c r="GX442" s="676"/>
      <c r="GY442" s="676"/>
      <c r="GZ442" s="676"/>
      <c r="HA442" s="676"/>
      <c r="HB442" s="676"/>
      <c r="HC442" s="676"/>
      <c r="HD442" s="676"/>
      <c r="HE442" s="676"/>
      <c r="HF442" s="676"/>
      <c r="HG442" s="676"/>
      <c r="HH442" s="676"/>
      <c r="HI442" s="676"/>
      <c r="HJ442" s="676"/>
      <c r="HK442" s="676"/>
      <c r="HL442" s="676"/>
      <c r="HM442" s="676"/>
      <c r="HN442" s="676"/>
      <c r="HO442" s="676"/>
      <c r="HP442" s="676"/>
      <c r="HQ442" s="676"/>
      <c r="HR442" s="676"/>
      <c r="HS442" s="676"/>
      <c r="HT442" s="676"/>
      <c r="HU442" s="676"/>
      <c r="HV442" s="676"/>
      <c r="HW442" s="676"/>
      <c r="HX442" s="676"/>
      <c r="HY442" s="676"/>
      <c r="HZ442" s="676"/>
      <c r="IA442" s="676"/>
      <c r="IB442" s="676"/>
      <c r="IC442" s="676"/>
      <c r="ID442" s="676"/>
      <c r="IE442" s="676"/>
      <c r="IF442" s="676"/>
      <c r="IG442" s="676"/>
      <c r="IH442" s="676"/>
      <c r="II442" s="676"/>
      <c r="IJ442" s="676"/>
      <c r="IK442" s="676"/>
      <c r="IL442" s="676"/>
      <c r="IM442" s="676"/>
      <c r="IN442" s="676"/>
      <c r="IO442" s="676"/>
    </row>
    <row r="443" spans="1:249" s="499" customFormat="1" ht="11.4" x14ac:dyDescent="0.2">
      <c r="A443" s="676"/>
      <c r="B443" s="676"/>
      <c r="C443" s="817"/>
      <c r="D443" s="676"/>
      <c r="E443" s="676"/>
      <c r="F443" s="818"/>
      <c r="G443" s="676"/>
      <c r="H443" s="676"/>
      <c r="I443" s="498"/>
      <c r="J443" s="498"/>
      <c r="K443" s="498"/>
      <c r="L443" s="498"/>
      <c r="M443" s="498"/>
      <c r="N443" s="498"/>
      <c r="O443" s="498"/>
      <c r="P443" s="498"/>
      <c r="Q443" s="498"/>
      <c r="R443" s="676"/>
      <c r="S443" s="857"/>
      <c r="T443" s="500"/>
      <c r="U443" s="497"/>
      <c r="V443" s="314"/>
      <c r="W443" s="314"/>
      <c r="X443" s="314"/>
      <c r="Y443" s="314"/>
      <c r="Z443" s="314"/>
      <c r="AA443" s="314"/>
      <c r="AB443" s="500"/>
      <c r="AC443" s="500"/>
      <c r="AD443" s="500"/>
      <c r="AE443" s="319"/>
      <c r="AF443" s="319"/>
      <c r="AG443" s="319"/>
      <c r="AH443" s="319"/>
      <c r="AI443" s="319"/>
      <c r="AJ443" s="319"/>
      <c r="AK443" s="319"/>
      <c r="AL443" s="319"/>
      <c r="AM443" s="319"/>
      <c r="AN443" s="319"/>
      <c r="AO443" s="319"/>
      <c r="AP443" s="319"/>
      <c r="AQ443" s="497"/>
      <c r="AR443" s="497"/>
      <c r="AS443" s="497"/>
      <c r="AT443" s="497"/>
      <c r="AU443" s="497"/>
      <c r="AV443" s="497"/>
      <c r="AW443" s="497"/>
      <c r="AX443" s="497"/>
      <c r="AY443" s="497"/>
      <c r="AZ443" s="497"/>
      <c r="BA443" s="497"/>
      <c r="BB443" s="500"/>
      <c r="BC443" s="500"/>
      <c r="BD443" s="500"/>
      <c r="BE443" s="500"/>
      <c r="BF443" s="500"/>
      <c r="BG443" s="500"/>
      <c r="BH443" s="500"/>
      <c r="BI443" s="500"/>
      <c r="BJ443" s="500"/>
      <c r="BK443" s="500"/>
      <c r="BL443" s="500"/>
      <c r="BM443" s="500"/>
      <c r="BN443" s="500"/>
      <c r="BO443" s="500"/>
      <c r="BP443" s="500"/>
      <c r="BQ443" s="500"/>
      <c r="BR443" s="500"/>
      <c r="BS443" s="500"/>
      <c r="BT443" s="500"/>
      <c r="BU443" s="500"/>
      <c r="BV443" s="500"/>
      <c r="BW443" s="500"/>
      <c r="BX443" s="500"/>
      <c r="BY443" s="500"/>
      <c r="BZ443" s="500"/>
      <c r="CA443" s="500"/>
      <c r="CB443" s="500"/>
      <c r="CC443" s="500"/>
      <c r="CD443" s="500"/>
      <c r="CE443" s="500"/>
      <c r="CF443" s="500"/>
      <c r="CG443" s="500"/>
      <c r="CH443" s="500"/>
      <c r="CI443" s="500"/>
      <c r="CJ443" s="500"/>
      <c r="CK443" s="500"/>
      <c r="CL443" s="500"/>
      <c r="CM443" s="500"/>
      <c r="CN443" s="500"/>
      <c r="CO443" s="500"/>
      <c r="CP443" s="500"/>
      <c r="CQ443" s="500"/>
      <c r="CR443" s="500"/>
      <c r="CS443" s="500"/>
      <c r="CT443" s="500"/>
      <c r="CU443" s="500"/>
      <c r="CV443" s="500"/>
      <c r="CW443" s="500"/>
      <c r="CX443" s="500"/>
      <c r="CY443" s="500"/>
      <c r="CZ443" s="500"/>
      <c r="DA443" s="500"/>
      <c r="DB443" s="500"/>
      <c r="DC443" s="500"/>
      <c r="DD443" s="500"/>
      <c r="DE443" s="500"/>
      <c r="DF443" s="500"/>
      <c r="DG443" s="500"/>
      <c r="DH443" s="500"/>
      <c r="DI443" s="500"/>
      <c r="DJ443" s="500"/>
      <c r="DK443" s="500"/>
      <c r="DL443" s="500"/>
      <c r="DM443" s="500"/>
      <c r="DN443" s="500"/>
      <c r="DO443" s="500"/>
      <c r="DP443" s="500"/>
      <c r="DQ443" s="500"/>
      <c r="DR443" s="500"/>
      <c r="DS443" s="500"/>
      <c r="DT443" s="500"/>
      <c r="DU443" s="500"/>
      <c r="DV443" s="500"/>
      <c r="DW443" s="500"/>
      <c r="DX443" s="500"/>
      <c r="DY443" s="500"/>
      <c r="DZ443" s="500"/>
      <c r="EA443" s="500"/>
      <c r="EB443" s="500"/>
      <c r="EC443" s="500"/>
      <c r="ED443" s="500"/>
      <c r="EE443" s="500"/>
      <c r="EF443" s="500"/>
      <c r="EG443" s="500"/>
      <c r="EH443" s="500"/>
      <c r="EI443" s="500"/>
      <c r="EJ443" s="500"/>
      <c r="EK443" s="500"/>
      <c r="EL443" s="500"/>
      <c r="EM443" s="500"/>
      <c r="EN443" s="500"/>
      <c r="EO443" s="500"/>
      <c r="EP443" s="500"/>
      <c r="EQ443" s="500"/>
      <c r="ER443" s="500"/>
      <c r="ES443" s="500"/>
      <c r="ET443" s="500"/>
      <c r="EU443" s="500"/>
      <c r="EV443" s="500"/>
      <c r="EW443" s="500"/>
      <c r="EX443" s="500"/>
      <c r="EY443" s="500"/>
      <c r="EZ443" s="500"/>
      <c r="FA443" s="500"/>
      <c r="FB443" s="500"/>
      <c r="FC443" s="500"/>
      <c r="FD443" s="500"/>
      <c r="FE443" s="500"/>
      <c r="FF443" s="500"/>
      <c r="FG443" s="500"/>
      <c r="FH443" s="500"/>
      <c r="FI443" s="500"/>
      <c r="FJ443" s="498"/>
      <c r="FK443" s="498"/>
      <c r="FL443" s="498"/>
      <c r="FM443" s="498"/>
      <c r="FN443" s="498"/>
      <c r="FO443" s="498"/>
      <c r="FP443" s="498"/>
      <c r="FQ443" s="498"/>
      <c r="FR443" s="498"/>
      <c r="FS443" s="498"/>
      <c r="FT443" s="498"/>
      <c r="FU443" s="498"/>
      <c r="FV443" s="498"/>
      <c r="FW443" s="498"/>
      <c r="FX443" s="498"/>
      <c r="FY443" s="498"/>
      <c r="FZ443" s="498"/>
      <c r="GA443" s="498"/>
      <c r="GB443" s="498"/>
      <c r="GC443" s="498"/>
      <c r="GD443" s="498"/>
      <c r="GE443" s="498"/>
      <c r="GF443" s="498"/>
      <c r="GG443" s="498"/>
      <c r="GH443" s="498"/>
      <c r="GI443" s="498"/>
      <c r="GJ443" s="498"/>
      <c r="GK443" s="498"/>
      <c r="GL443" s="498"/>
      <c r="GM443" s="498"/>
      <c r="GN443" s="498"/>
      <c r="GO443" s="498"/>
      <c r="GP443" s="498"/>
      <c r="GQ443" s="498"/>
      <c r="GR443" s="498"/>
      <c r="GS443" s="498"/>
      <c r="GT443" s="498"/>
      <c r="GU443" s="498"/>
      <c r="GV443" s="498"/>
      <c r="GW443" s="498"/>
      <c r="GX443" s="498"/>
      <c r="GY443" s="498"/>
      <c r="GZ443" s="498"/>
      <c r="HA443" s="498"/>
      <c r="HB443" s="498"/>
      <c r="HC443" s="498"/>
      <c r="HD443" s="498"/>
      <c r="HE443" s="498"/>
      <c r="HF443" s="498"/>
      <c r="HG443" s="498"/>
      <c r="HH443" s="498"/>
      <c r="HI443" s="498"/>
      <c r="HJ443" s="498"/>
      <c r="HK443" s="498"/>
      <c r="HL443" s="498"/>
      <c r="HM443" s="498"/>
      <c r="HN443" s="498"/>
      <c r="HO443" s="498"/>
      <c r="HP443" s="498"/>
      <c r="HQ443" s="498"/>
      <c r="HR443" s="498"/>
      <c r="HS443" s="498"/>
      <c r="HT443" s="498"/>
      <c r="HU443" s="498"/>
      <c r="HV443" s="498"/>
      <c r="HW443" s="498"/>
      <c r="HX443" s="498"/>
      <c r="HY443" s="498"/>
      <c r="HZ443" s="498"/>
      <c r="IA443" s="498"/>
      <c r="IB443" s="498"/>
      <c r="IC443" s="498"/>
      <c r="ID443" s="498"/>
      <c r="IE443" s="498"/>
      <c r="IF443" s="498"/>
      <c r="IG443" s="498"/>
      <c r="IH443" s="498"/>
      <c r="II443" s="498"/>
      <c r="IJ443" s="498"/>
      <c r="IK443" s="498"/>
      <c r="IL443" s="498"/>
      <c r="IM443" s="498"/>
      <c r="IN443" s="498"/>
      <c r="IO443" s="498"/>
    </row>
    <row r="444" spans="1:249" s="499" customFormat="1" ht="11.4" x14ac:dyDescent="0.2">
      <c r="A444" s="676"/>
      <c r="B444" s="676"/>
      <c r="C444" s="817"/>
      <c r="D444" s="676"/>
      <c r="E444" s="676"/>
      <c r="F444" s="818"/>
      <c r="G444" s="676"/>
      <c r="H444" s="676"/>
      <c r="I444" s="928"/>
      <c r="J444" s="847"/>
      <c r="K444" s="847"/>
      <c r="L444" s="847"/>
      <c r="M444" s="847"/>
      <c r="N444" s="847"/>
      <c r="O444" s="847"/>
      <c r="P444" s="847"/>
      <c r="Q444" s="847"/>
      <c r="R444" s="676"/>
      <c r="S444" s="857"/>
      <c r="T444" s="500"/>
      <c r="U444" s="497"/>
      <c r="V444" s="314"/>
      <c r="W444" s="314"/>
      <c r="X444" s="314"/>
      <c r="Y444" s="314"/>
      <c r="Z444" s="314"/>
      <c r="AA444" s="314"/>
      <c r="AB444" s="500"/>
      <c r="AC444" s="500"/>
      <c r="AD444" s="500"/>
      <c r="AE444" s="319"/>
      <c r="AF444" s="319"/>
      <c r="AG444" s="319"/>
      <c r="AH444" s="319"/>
      <c r="AI444" s="319"/>
      <c r="AJ444" s="319"/>
      <c r="AK444" s="319"/>
      <c r="AL444" s="319"/>
      <c r="AM444" s="319"/>
      <c r="AN444" s="319"/>
      <c r="AO444" s="319"/>
      <c r="AP444" s="319"/>
      <c r="AQ444" s="497"/>
      <c r="AR444" s="497"/>
      <c r="AS444" s="497"/>
      <c r="AT444" s="497"/>
      <c r="AU444" s="497"/>
      <c r="AV444" s="497"/>
      <c r="AW444" s="497"/>
      <c r="AX444" s="497"/>
      <c r="AY444" s="497"/>
      <c r="AZ444" s="497"/>
      <c r="BA444" s="497"/>
      <c r="BB444" s="500"/>
      <c r="BC444" s="500"/>
      <c r="BD444" s="500"/>
      <c r="BE444" s="500"/>
      <c r="BF444" s="500"/>
      <c r="BG444" s="500"/>
      <c r="BH444" s="500"/>
      <c r="BI444" s="500"/>
      <c r="BJ444" s="500"/>
      <c r="BK444" s="500"/>
      <c r="BL444" s="500"/>
      <c r="BM444" s="500"/>
      <c r="BN444" s="500"/>
      <c r="BO444" s="500"/>
      <c r="BP444" s="500"/>
      <c r="BQ444" s="500"/>
      <c r="BR444" s="500"/>
      <c r="BS444" s="500"/>
      <c r="BT444" s="500"/>
      <c r="BU444" s="500"/>
      <c r="BV444" s="500"/>
      <c r="BW444" s="500"/>
      <c r="BX444" s="500"/>
      <c r="BY444" s="500"/>
      <c r="BZ444" s="500"/>
      <c r="CA444" s="500"/>
      <c r="CB444" s="500"/>
      <c r="CC444" s="500"/>
      <c r="CD444" s="500"/>
      <c r="CE444" s="500"/>
      <c r="CF444" s="500"/>
      <c r="CG444" s="500"/>
      <c r="CH444" s="500"/>
      <c r="CI444" s="500"/>
      <c r="CJ444" s="500"/>
      <c r="CK444" s="500"/>
      <c r="CL444" s="500"/>
      <c r="CM444" s="500"/>
      <c r="CN444" s="500"/>
      <c r="CO444" s="500"/>
      <c r="CP444" s="500"/>
      <c r="CQ444" s="500"/>
      <c r="CR444" s="500"/>
      <c r="CS444" s="500"/>
      <c r="CT444" s="500"/>
      <c r="CU444" s="500"/>
      <c r="CV444" s="500"/>
      <c r="CW444" s="500"/>
      <c r="CX444" s="500"/>
      <c r="CY444" s="500"/>
      <c r="CZ444" s="500"/>
      <c r="DA444" s="500"/>
      <c r="DB444" s="500"/>
      <c r="DC444" s="500"/>
      <c r="DD444" s="500"/>
      <c r="DE444" s="500"/>
      <c r="DF444" s="500"/>
      <c r="DG444" s="500"/>
      <c r="DH444" s="500"/>
      <c r="DI444" s="500"/>
      <c r="DJ444" s="500"/>
      <c r="DK444" s="500"/>
      <c r="DL444" s="500"/>
      <c r="DM444" s="500"/>
      <c r="DN444" s="500"/>
      <c r="DO444" s="500"/>
      <c r="DP444" s="500"/>
      <c r="DQ444" s="500"/>
      <c r="DR444" s="500"/>
      <c r="DS444" s="500"/>
      <c r="DT444" s="500"/>
      <c r="DU444" s="500"/>
      <c r="DV444" s="500"/>
      <c r="DW444" s="500"/>
      <c r="DX444" s="500"/>
      <c r="DY444" s="500"/>
      <c r="DZ444" s="500"/>
      <c r="EA444" s="500"/>
      <c r="EB444" s="500"/>
      <c r="EC444" s="500"/>
      <c r="ED444" s="500"/>
      <c r="EE444" s="500"/>
      <c r="EF444" s="500"/>
      <c r="EG444" s="500"/>
      <c r="EH444" s="500"/>
      <c r="EI444" s="500"/>
      <c r="EJ444" s="500"/>
      <c r="EK444" s="500"/>
      <c r="EL444" s="500"/>
      <c r="EM444" s="500"/>
      <c r="EN444" s="500"/>
      <c r="EO444" s="500"/>
      <c r="EP444" s="500"/>
      <c r="EQ444" s="500"/>
      <c r="ER444" s="500"/>
      <c r="ES444" s="500"/>
      <c r="ET444" s="500"/>
      <c r="EU444" s="500"/>
      <c r="EV444" s="500"/>
      <c r="EW444" s="500"/>
      <c r="EX444" s="500"/>
      <c r="EY444" s="500"/>
      <c r="EZ444" s="500"/>
      <c r="FA444" s="500"/>
      <c r="FB444" s="500"/>
      <c r="FC444" s="500"/>
      <c r="FD444" s="500"/>
      <c r="FE444" s="500"/>
      <c r="FF444" s="500"/>
      <c r="FG444" s="500"/>
      <c r="FH444" s="500"/>
      <c r="FI444" s="500"/>
      <c r="FJ444" s="498"/>
      <c r="FK444" s="498"/>
      <c r="FL444" s="498"/>
      <c r="FM444" s="498"/>
      <c r="FN444" s="498"/>
      <c r="FO444" s="498"/>
      <c r="FP444" s="498"/>
      <c r="FQ444" s="498"/>
      <c r="FR444" s="498"/>
      <c r="FS444" s="498"/>
      <c r="FT444" s="498"/>
      <c r="FU444" s="498"/>
      <c r="FV444" s="498"/>
      <c r="FW444" s="498"/>
      <c r="FX444" s="498"/>
      <c r="FY444" s="498"/>
      <c r="FZ444" s="498"/>
      <c r="GA444" s="498"/>
      <c r="GB444" s="498"/>
      <c r="GC444" s="498"/>
      <c r="GD444" s="498"/>
      <c r="GE444" s="498"/>
      <c r="GF444" s="498"/>
      <c r="GG444" s="498"/>
      <c r="GH444" s="498"/>
      <c r="GI444" s="498"/>
      <c r="GJ444" s="498"/>
      <c r="GK444" s="498"/>
      <c r="GL444" s="498"/>
      <c r="GM444" s="498"/>
      <c r="GN444" s="498"/>
      <c r="GO444" s="498"/>
      <c r="GP444" s="498"/>
      <c r="GQ444" s="498"/>
      <c r="GR444" s="498"/>
      <c r="GS444" s="498"/>
      <c r="GT444" s="498"/>
      <c r="GU444" s="498"/>
      <c r="GV444" s="498"/>
      <c r="GW444" s="498"/>
      <c r="GX444" s="498"/>
      <c r="GY444" s="498"/>
      <c r="GZ444" s="498"/>
      <c r="HA444" s="498"/>
      <c r="HB444" s="498"/>
      <c r="HC444" s="498"/>
      <c r="HD444" s="498"/>
      <c r="HE444" s="498"/>
      <c r="HF444" s="498"/>
      <c r="HG444" s="498"/>
      <c r="HH444" s="498"/>
      <c r="HI444" s="498"/>
      <c r="HJ444" s="498"/>
      <c r="HK444" s="498"/>
      <c r="HL444" s="498"/>
      <c r="HM444" s="498"/>
      <c r="HN444" s="498"/>
      <c r="HO444" s="498"/>
      <c r="HP444" s="498"/>
      <c r="HQ444" s="498"/>
      <c r="HR444" s="498"/>
      <c r="HS444" s="498"/>
      <c r="HT444" s="498"/>
      <c r="HU444" s="498"/>
      <c r="HV444" s="498"/>
      <c r="HW444" s="498"/>
      <c r="HX444" s="498"/>
      <c r="HY444" s="498"/>
      <c r="HZ444" s="498"/>
      <c r="IA444" s="498"/>
      <c r="IB444" s="498"/>
      <c r="IC444" s="498"/>
      <c r="ID444" s="498"/>
      <c r="IE444" s="498"/>
      <c r="IF444" s="498"/>
      <c r="IG444" s="498"/>
      <c r="IH444" s="498"/>
      <c r="II444" s="498"/>
      <c r="IJ444" s="498"/>
      <c r="IK444" s="498"/>
      <c r="IL444" s="498"/>
      <c r="IM444" s="498"/>
      <c r="IN444" s="498"/>
      <c r="IO444" s="498"/>
    </row>
    <row r="445" spans="1:249" s="499" customFormat="1" ht="11.4" x14ac:dyDescent="0.2">
      <c r="A445" s="676"/>
      <c r="B445" s="676"/>
      <c r="C445" s="817"/>
      <c r="D445" s="676"/>
      <c r="E445" s="676"/>
      <c r="F445" s="818"/>
      <c r="G445" s="676"/>
      <c r="H445" s="676"/>
      <c r="I445" s="847"/>
      <c r="J445" s="847"/>
      <c r="K445" s="847"/>
      <c r="L445" s="847"/>
      <c r="M445" s="847"/>
      <c r="N445" s="847"/>
      <c r="O445" s="847"/>
      <c r="P445" s="847"/>
      <c r="Q445" s="847"/>
      <c r="R445" s="676"/>
      <c r="S445" s="857"/>
      <c r="T445" s="500"/>
      <c r="U445" s="497"/>
      <c r="V445" s="314"/>
      <c r="W445" s="314"/>
      <c r="X445" s="314"/>
      <c r="Y445" s="314"/>
      <c r="Z445" s="314"/>
      <c r="AA445" s="314"/>
      <c r="AB445" s="500"/>
      <c r="AC445" s="500"/>
      <c r="AD445" s="500"/>
      <c r="AE445" s="319"/>
      <c r="AF445" s="319"/>
      <c r="AG445" s="319"/>
      <c r="AH445" s="319"/>
      <c r="AI445" s="319"/>
      <c r="AJ445" s="319"/>
      <c r="AK445" s="319"/>
      <c r="AL445" s="319"/>
      <c r="AM445" s="319"/>
      <c r="AN445" s="319"/>
      <c r="AO445" s="319"/>
      <c r="AP445" s="319"/>
      <c r="AQ445" s="497"/>
      <c r="AR445" s="497"/>
      <c r="AS445" s="497"/>
      <c r="AT445" s="497"/>
      <c r="AU445" s="497"/>
      <c r="AV445" s="497"/>
      <c r="AW445" s="497"/>
      <c r="AX445" s="497"/>
      <c r="AY445" s="497"/>
      <c r="AZ445" s="497"/>
      <c r="BA445" s="497"/>
      <c r="BB445" s="500"/>
      <c r="BC445" s="500"/>
      <c r="BD445" s="500"/>
      <c r="BE445" s="500"/>
      <c r="BF445" s="500"/>
      <c r="BG445" s="500"/>
      <c r="BH445" s="500"/>
      <c r="BI445" s="500"/>
      <c r="BJ445" s="500"/>
      <c r="BK445" s="500"/>
      <c r="BL445" s="500"/>
      <c r="BM445" s="500"/>
      <c r="BN445" s="500"/>
      <c r="BO445" s="500"/>
      <c r="BP445" s="500"/>
      <c r="BQ445" s="500"/>
      <c r="BR445" s="500"/>
      <c r="BS445" s="500"/>
      <c r="BT445" s="500"/>
      <c r="BU445" s="500"/>
      <c r="BV445" s="500"/>
      <c r="BW445" s="500"/>
      <c r="BX445" s="500"/>
      <c r="BY445" s="500"/>
      <c r="BZ445" s="500"/>
      <c r="CA445" s="500"/>
      <c r="CB445" s="500"/>
      <c r="CC445" s="500"/>
      <c r="CD445" s="500"/>
      <c r="CE445" s="500"/>
      <c r="CF445" s="500"/>
      <c r="CG445" s="500"/>
      <c r="CH445" s="500"/>
      <c r="CI445" s="500"/>
      <c r="CJ445" s="500"/>
      <c r="CK445" s="500"/>
      <c r="CL445" s="500"/>
      <c r="CM445" s="500"/>
      <c r="CN445" s="500"/>
      <c r="CO445" s="500"/>
      <c r="CP445" s="500"/>
      <c r="CQ445" s="500"/>
      <c r="CR445" s="500"/>
      <c r="CS445" s="500"/>
      <c r="CT445" s="500"/>
      <c r="CU445" s="500"/>
      <c r="CV445" s="500"/>
      <c r="CW445" s="500"/>
      <c r="CX445" s="500"/>
      <c r="CY445" s="500"/>
      <c r="CZ445" s="500"/>
      <c r="DA445" s="500"/>
      <c r="DB445" s="500"/>
      <c r="DC445" s="500"/>
      <c r="DD445" s="500"/>
      <c r="DE445" s="500"/>
      <c r="DF445" s="500"/>
      <c r="DG445" s="500"/>
      <c r="DH445" s="500"/>
      <c r="DI445" s="500"/>
      <c r="DJ445" s="500"/>
      <c r="DK445" s="500"/>
      <c r="DL445" s="500"/>
      <c r="DM445" s="500"/>
      <c r="DN445" s="500"/>
      <c r="DO445" s="500"/>
      <c r="DP445" s="500"/>
      <c r="DQ445" s="500"/>
      <c r="DR445" s="500"/>
      <c r="DS445" s="500"/>
      <c r="DT445" s="500"/>
      <c r="DU445" s="500"/>
      <c r="DV445" s="500"/>
      <c r="DW445" s="500"/>
      <c r="DX445" s="500"/>
      <c r="DY445" s="500"/>
      <c r="DZ445" s="500"/>
      <c r="EA445" s="500"/>
      <c r="EB445" s="500"/>
      <c r="EC445" s="500"/>
      <c r="ED445" s="500"/>
      <c r="EE445" s="500"/>
      <c r="EF445" s="500"/>
      <c r="EG445" s="500"/>
      <c r="EH445" s="500"/>
      <c r="EI445" s="500"/>
      <c r="EJ445" s="500"/>
      <c r="EK445" s="500"/>
      <c r="EL445" s="500"/>
      <c r="EM445" s="500"/>
      <c r="EN445" s="500"/>
      <c r="EO445" s="500"/>
      <c r="EP445" s="500"/>
      <c r="EQ445" s="500"/>
      <c r="ER445" s="500"/>
      <c r="ES445" s="500"/>
      <c r="ET445" s="500"/>
      <c r="EU445" s="500"/>
      <c r="EV445" s="500"/>
      <c r="EW445" s="500"/>
      <c r="EX445" s="500"/>
      <c r="EY445" s="500"/>
      <c r="EZ445" s="500"/>
      <c r="FA445" s="500"/>
      <c r="FB445" s="500"/>
      <c r="FC445" s="500"/>
      <c r="FD445" s="500"/>
      <c r="FE445" s="500"/>
      <c r="FF445" s="500"/>
      <c r="FG445" s="500"/>
      <c r="FH445" s="500"/>
      <c r="FI445" s="500"/>
      <c r="FJ445" s="498"/>
      <c r="FK445" s="498"/>
      <c r="FL445" s="498"/>
      <c r="FM445" s="498"/>
      <c r="FN445" s="498"/>
      <c r="FO445" s="498"/>
      <c r="FP445" s="498"/>
      <c r="FQ445" s="498"/>
      <c r="FR445" s="498"/>
      <c r="FS445" s="498"/>
      <c r="FT445" s="498"/>
      <c r="FU445" s="498"/>
      <c r="FV445" s="498"/>
      <c r="FW445" s="498"/>
      <c r="FX445" s="498"/>
      <c r="FY445" s="498"/>
      <c r="FZ445" s="498"/>
      <c r="GA445" s="498"/>
      <c r="GB445" s="498"/>
      <c r="GC445" s="498"/>
      <c r="GD445" s="498"/>
      <c r="GE445" s="498"/>
      <c r="GF445" s="498"/>
      <c r="GG445" s="498"/>
      <c r="GH445" s="498"/>
      <c r="GI445" s="498"/>
      <c r="GJ445" s="498"/>
      <c r="GK445" s="498"/>
      <c r="GL445" s="498"/>
      <c r="GM445" s="498"/>
      <c r="GN445" s="498"/>
      <c r="GO445" s="498"/>
      <c r="GP445" s="498"/>
      <c r="GQ445" s="498"/>
      <c r="GR445" s="498"/>
      <c r="GS445" s="498"/>
      <c r="GT445" s="498"/>
      <c r="GU445" s="498"/>
      <c r="GV445" s="498"/>
      <c r="GW445" s="498"/>
      <c r="GX445" s="498"/>
      <c r="GY445" s="498"/>
      <c r="GZ445" s="498"/>
      <c r="HA445" s="498"/>
      <c r="HB445" s="498"/>
      <c r="HC445" s="498"/>
      <c r="HD445" s="498"/>
      <c r="HE445" s="498"/>
      <c r="HF445" s="498"/>
      <c r="HG445" s="498"/>
      <c r="HH445" s="498"/>
      <c r="HI445" s="498"/>
      <c r="HJ445" s="498"/>
      <c r="HK445" s="498"/>
      <c r="HL445" s="498"/>
      <c r="HM445" s="498"/>
      <c r="HN445" s="498"/>
      <c r="HO445" s="498"/>
      <c r="HP445" s="498"/>
      <c r="HQ445" s="498"/>
      <c r="HR445" s="498"/>
      <c r="HS445" s="498"/>
      <c r="HT445" s="498"/>
      <c r="HU445" s="498"/>
      <c r="HV445" s="498"/>
      <c r="HW445" s="498"/>
      <c r="HX445" s="498"/>
      <c r="HY445" s="498"/>
      <c r="HZ445" s="498"/>
      <c r="IA445" s="498"/>
      <c r="IB445" s="498"/>
      <c r="IC445" s="498"/>
      <c r="ID445" s="498"/>
      <c r="IE445" s="498"/>
      <c r="IF445" s="498"/>
      <c r="IG445" s="498"/>
      <c r="IH445" s="498"/>
      <c r="II445" s="498"/>
      <c r="IJ445" s="498"/>
      <c r="IK445" s="498"/>
      <c r="IL445" s="498"/>
      <c r="IM445" s="498"/>
      <c r="IN445" s="498"/>
      <c r="IO445" s="498"/>
    </row>
    <row r="446" spans="1:249" s="499" customFormat="1" ht="11.4" x14ac:dyDescent="0.2">
      <c r="A446" s="676"/>
      <c r="B446" s="676"/>
      <c r="C446" s="817"/>
      <c r="D446" s="676"/>
      <c r="E446" s="676"/>
      <c r="F446" s="818"/>
      <c r="G446" s="676"/>
      <c r="H446" s="676"/>
      <c r="I446" s="847"/>
      <c r="J446" s="847"/>
      <c r="K446" s="847"/>
      <c r="L446" s="847"/>
      <c r="M446" s="847"/>
      <c r="N446" s="847"/>
      <c r="O446" s="847"/>
      <c r="P446" s="847"/>
      <c r="Q446" s="847"/>
      <c r="R446" s="676"/>
      <c r="S446" s="857"/>
      <c r="T446" s="500"/>
      <c r="U446" s="497"/>
      <c r="V446" s="314"/>
      <c r="W446" s="314"/>
      <c r="X446" s="314"/>
      <c r="Y446" s="314"/>
      <c r="Z446" s="314"/>
      <c r="AA446" s="314"/>
      <c r="AB446" s="500"/>
      <c r="AC446" s="500"/>
      <c r="AD446" s="500"/>
      <c r="AE446" s="319"/>
      <c r="AF446" s="319"/>
      <c r="AG446" s="319"/>
      <c r="AH446" s="319"/>
      <c r="AI446" s="319"/>
      <c r="AJ446" s="319"/>
      <c r="AK446" s="319"/>
      <c r="AL446" s="319"/>
      <c r="AM446" s="319"/>
      <c r="AN446" s="319"/>
      <c r="AO446" s="319"/>
      <c r="AP446" s="319"/>
      <c r="AQ446" s="497"/>
      <c r="AR446" s="497"/>
      <c r="AS446" s="497"/>
      <c r="AT446" s="497"/>
      <c r="AU446" s="497"/>
      <c r="AV446" s="497"/>
      <c r="AW446" s="497"/>
      <c r="AX446" s="497"/>
      <c r="AY446" s="497"/>
      <c r="AZ446" s="497"/>
      <c r="BA446" s="497"/>
      <c r="BB446" s="500"/>
      <c r="BC446" s="500"/>
      <c r="BD446" s="500"/>
      <c r="BE446" s="500"/>
      <c r="BF446" s="500"/>
      <c r="BG446" s="500"/>
      <c r="BH446" s="500"/>
      <c r="BI446" s="500"/>
      <c r="BJ446" s="500"/>
      <c r="BK446" s="500"/>
      <c r="BL446" s="500"/>
      <c r="BM446" s="500"/>
      <c r="BN446" s="500"/>
      <c r="BO446" s="500"/>
      <c r="BP446" s="500"/>
      <c r="BQ446" s="500"/>
      <c r="BR446" s="500"/>
      <c r="BS446" s="500"/>
      <c r="BT446" s="500"/>
      <c r="BU446" s="500"/>
      <c r="BV446" s="500"/>
      <c r="BW446" s="500"/>
      <c r="BX446" s="500"/>
      <c r="BY446" s="500"/>
      <c r="BZ446" s="500"/>
      <c r="CA446" s="500"/>
      <c r="CB446" s="500"/>
      <c r="CC446" s="500"/>
      <c r="CD446" s="500"/>
      <c r="CE446" s="500"/>
      <c r="CF446" s="500"/>
      <c r="CG446" s="500"/>
      <c r="CH446" s="500"/>
      <c r="CI446" s="500"/>
      <c r="CJ446" s="500"/>
      <c r="CK446" s="500"/>
      <c r="CL446" s="500"/>
      <c r="CM446" s="500"/>
      <c r="CN446" s="500"/>
      <c r="CO446" s="500"/>
      <c r="CP446" s="500"/>
      <c r="CQ446" s="500"/>
      <c r="CR446" s="500"/>
      <c r="CS446" s="500"/>
      <c r="CT446" s="500"/>
      <c r="CU446" s="500"/>
      <c r="CV446" s="500"/>
      <c r="CW446" s="500"/>
      <c r="CX446" s="500"/>
      <c r="CY446" s="500"/>
      <c r="CZ446" s="500"/>
      <c r="DA446" s="500"/>
      <c r="DB446" s="500"/>
      <c r="DC446" s="500"/>
      <c r="DD446" s="500"/>
      <c r="DE446" s="500"/>
      <c r="DF446" s="500"/>
      <c r="DG446" s="500"/>
      <c r="DH446" s="500"/>
      <c r="DI446" s="500"/>
      <c r="DJ446" s="500"/>
      <c r="DK446" s="500"/>
      <c r="DL446" s="500"/>
      <c r="DM446" s="500"/>
      <c r="DN446" s="500"/>
      <c r="DO446" s="500"/>
      <c r="DP446" s="500"/>
      <c r="DQ446" s="500"/>
      <c r="DR446" s="500"/>
      <c r="DS446" s="500"/>
      <c r="DT446" s="500"/>
      <c r="DU446" s="500"/>
      <c r="DV446" s="500"/>
      <c r="DW446" s="500"/>
      <c r="DX446" s="500"/>
      <c r="DY446" s="500"/>
      <c r="DZ446" s="500"/>
      <c r="EA446" s="500"/>
      <c r="EB446" s="500"/>
      <c r="EC446" s="500"/>
      <c r="ED446" s="500"/>
      <c r="EE446" s="500"/>
      <c r="EF446" s="500"/>
      <c r="EG446" s="500"/>
      <c r="EH446" s="500"/>
      <c r="EI446" s="500"/>
      <c r="EJ446" s="500"/>
      <c r="EK446" s="500"/>
      <c r="EL446" s="500"/>
      <c r="EM446" s="500"/>
      <c r="EN446" s="500"/>
      <c r="EO446" s="500"/>
      <c r="EP446" s="500"/>
      <c r="EQ446" s="500"/>
      <c r="ER446" s="500"/>
      <c r="ES446" s="500"/>
      <c r="ET446" s="500"/>
      <c r="EU446" s="500"/>
      <c r="EV446" s="500"/>
      <c r="EW446" s="500"/>
      <c r="EX446" s="500"/>
      <c r="EY446" s="500"/>
      <c r="EZ446" s="500"/>
      <c r="FA446" s="500"/>
      <c r="FB446" s="500"/>
      <c r="FC446" s="500"/>
      <c r="FD446" s="500"/>
      <c r="FE446" s="500"/>
      <c r="FF446" s="500"/>
      <c r="FG446" s="500"/>
      <c r="FH446" s="500"/>
      <c r="FI446" s="500"/>
      <c r="FJ446" s="498"/>
      <c r="FK446" s="498"/>
      <c r="FL446" s="498"/>
      <c r="FM446" s="498"/>
      <c r="FN446" s="498"/>
      <c r="FO446" s="498"/>
      <c r="FP446" s="498"/>
      <c r="FQ446" s="498"/>
      <c r="FR446" s="498"/>
      <c r="FS446" s="498"/>
      <c r="FT446" s="498"/>
      <c r="FU446" s="498"/>
      <c r="FV446" s="498"/>
      <c r="FW446" s="498"/>
      <c r="FX446" s="498"/>
      <c r="FY446" s="498"/>
      <c r="FZ446" s="498"/>
      <c r="GA446" s="498"/>
      <c r="GB446" s="498"/>
      <c r="GC446" s="498"/>
      <c r="GD446" s="498"/>
      <c r="GE446" s="498"/>
      <c r="GF446" s="498"/>
      <c r="GG446" s="498"/>
      <c r="GH446" s="498"/>
      <c r="GI446" s="498"/>
      <c r="GJ446" s="498"/>
      <c r="GK446" s="498"/>
      <c r="GL446" s="498"/>
      <c r="GM446" s="498"/>
      <c r="GN446" s="498"/>
      <c r="GO446" s="498"/>
      <c r="GP446" s="498"/>
      <c r="GQ446" s="498"/>
      <c r="GR446" s="498"/>
      <c r="GS446" s="498"/>
      <c r="GT446" s="498"/>
      <c r="GU446" s="498"/>
      <c r="GV446" s="498"/>
      <c r="GW446" s="498"/>
      <c r="GX446" s="498"/>
      <c r="GY446" s="498"/>
      <c r="GZ446" s="498"/>
      <c r="HA446" s="498"/>
      <c r="HB446" s="498"/>
      <c r="HC446" s="498"/>
      <c r="HD446" s="498"/>
      <c r="HE446" s="498"/>
      <c r="HF446" s="498"/>
      <c r="HG446" s="498"/>
      <c r="HH446" s="498"/>
      <c r="HI446" s="498"/>
      <c r="HJ446" s="498"/>
      <c r="HK446" s="498"/>
      <c r="HL446" s="498"/>
      <c r="HM446" s="498"/>
      <c r="HN446" s="498"/>
      <c r="HO446" s="498"/>
      <c r="HP446" s="498"/>
      <c r="HQ446" s="498"/>
      <c r="HR446" s="498"/>
      <c r="HS446" s="498"/>
      <c r="HT446" s="498"/>
      <c r="HU446" s="498"/>
      <c r="HV446" s="498"/>
      <c r="HW446" s="498"/>
      <c r="HX446" s="498"/>
      <c r="HY446" s="498"/>
      <c r="HZ446" s="498"/>
      <c r="IA446" s="498"/>
      <c r="IB446" s="498"/>
      <c r="IC446" s="498"/>
      <c r="ID446" s="498"/>
      <c r="IE446" s="498"/>
      <c r="IF446" s="498"/>
      <c r="IG446" s="498"/>
      <c r="IH446" s="498"/>
      <c r="II446" s="498"/>
      <c r="IJ446" s="498"/>
      <c r="IK446" s="498"/>
      <c r="IL446" s="498"/>
      <c r="IM446" s="498"/>
      <c r="IN446" s="498"/>
      <c r="IO446" s="498"/>
    </row>
    <row r="447" spans="1:249" s="499" customFormat="1" ht="11.4" x14ac:dyDescent="0.2">
      <c r="A447" s="676"/>
      <c r="B447" s="676"/>
      <c r="C447" s="817"/>
      <c r="D447" s="676"/>
      <c r="E447" s="676"/>
      <c r="F447" s="818"/>
      <c r="G447" s="676"/>
      <c r="H447" s="676"/>
      <c r="I447" s="847"/>
      <c r="J447" s="847"/>
      <c r="K447" s="847"/>
      <c r="L447" s="847"/>
      <c r="M447" s="847"/>
      <c r="N447" s="847"/>
      <c r="O447" s="847"/>
      <c r="P447" s="847"/>
      <c r="Q447" s="847"/>
      <c r="R447" s="676"/>
      <c r="S447" s="857"/>
      <c r="T447" s="500"/>
      <c r="U447" s="497"/>
      <c r="V447" s="314"/>
      <c r="W447" s="314"/>
      <c r="X447" s="314"/>
      <c r="Y447" s="314"/>
      <c r="Z447" s="314"/>
      <c r="AA447" s="314"/>
      <c r="AB447" s="500"/>
      <c r="AC447" s="500"/>
      <c r="AD447" s="500"/>
      <c r="AE447" s="319"/>
      <c r="AF447" s="319"/>
      <c r="AG447" s="319"/>
      <c r="AH447" s="319"/>
      <c r="AI447" s="319"/>
      <c r="AJ447" s="319"/>
      <c r="AK447" s="319"/>
      <c r="AL447" s="319"/>
      <c r="AM447" s="319"/>
      <c r="AN447" s="319"/>
      <c r="AO447" s="319"/>
      <c r="AP447" s="319"/>
      <c r="AQ447" s="497"/>
      <c r="AR447" s="497"/>
      <c r="AS447" s="497"/>
      <c r="AT447" s="497"/>
      <c r="AU447" s="497"/>
      <c r="AV447" s="497"/>
      <c r="AW447" s="497"/>
      <c r="AX447" s="497"/>
      <c r="AY447" s="497"/>
      <c r="AZ447" s="497"/>
      <c r="BA447" s="497"/>
      <c r="BB447" s="500"/>
      <c r="BC447" s="500"/>
      <c r="BD447" s="500"/>
      <c r="BE447" s="500"/>
      <c r="BF447" s="500"/>
      <c r="BG447" s="500"/>
      <c r="BH447" s="500"/>
      <c r="BI447" s="500"/>
      <c r="BJ447" s="500"/>
      <c r="BK447" s="500"/>
      <c r="BL447" s="500"/>
      <c r="BM447" s="500"/>
      <c r="BN447" s="500"/>
      <c r="BO447" s="500"/>
      <c r="BP447" s="500"/>
      <c r="BQ447" s="500"/>
      <c r="BR447" s="500"/>
      <c r="BS447" s="500"/>
      <c r="BT447" s="500"/>
      <c r="BU447" s="500"/>
      <c r="BV447" s="500"/>
      <c r="BW447" s="500"/>
      <c r="BX447" s="500"/>
      <c r="BY447" s="500"/>
      <c r="BZ447" s="500"/>
      <c r="CA447" s="500"/>
      <c r="CB447" s="500"/>
      <c r="CC447" s="500"/>
      <c r="CD447" s="500"/>
      <c r="CE447" s="500"/>
      <c r="CF447" s="500"/>
      <c r="CG447" s="500"/>
      <c r="CH447" s="500"/>
      <c r="CI447" s="500"/>
      <c r="CJ447" s="500"/>
      <c r="CK447" s="500"/>
      <c r="CL447" s="500"/>
      <c r="CM447" s="500"/>
      <c r="CN447" s="500"/>
      <c r="CO447" s="500"/>
      <c r="CP447" s="500"/>
      <c r="CQ447" s="500"/>
      <c r="CR447" s="500"/>
      <c r="CS447" s="500"/>
      <c r="CT447" s="500"/>
      <c r="CU447" s="500"/>
      <c r="CV447" s="500"/>
      <c r="CW447" s="500"/>
      <c r="CX447" s="500"/>
      <c r="CY447" s="500"/>
      <c r="CZ447" s="500"/>
      <c r="DA447" s="500"/>
      <c r="DB447" s="500"/>
      <c r="DC447" s="500"/>
      <c r="DD447" s="500"/>
      <c r="DE447" s="500"/>
      <c r="DF447" s="500"/>
      <c r="DG447" s="500"/>
      <c r="DH447" s="500"/>
      <c r="DI447" s="500"/>
      <c r="DJ447" s="500"/>
      <c r="DK447" s="500"/>
      <c r="DL447" s="500"/>
      <c r="DM447" s="500"/>
      <c r="DN447" s="500"/>
      <c r="DO447" s="500"/>
      <c r="DP447" s="500"/>
      <c r="DQ447" s="500"/>
      <c r="DR447" s="500"/>
      <c r="DS447" s="500"/>
      <c r="DT447" s="500"/>
      <c r="DU447" s="500"/>
      <c r="DV447" s="500"/>
      <c r="DW447" s="500"/>
      <c r="DX447" s="500"/>
      <c r="DY447" s="500"/>
      <c r="DZ447" s="500"/>
      <c r="EA447" s="500"/>
      <c r="EB447" s="500"/>
      <c r="EC447" s="500"/>
      <c r="ED447" s="500"/>
      <c r="EE447" s="500"/>
      <c r="EF447" s="500"/>
      <c r="EG447" s="500"/>
      <c r="EH447" s="500"/>
      <c r="EI447" s="500"/>
      <c r="EJ447" s="500"/>
      <c r="EK447" s="500"/>
      <c r="EL447" s="500"/>
      <c r="EM447" s="500"/>
      <c r="EN447" s="500"/>
      <c r="EO447" s="500"/>
      <c r="EP447" s="500"/>
      <c r="EQ447" s="500"/>
      <c r="ER447" s="500"/>
      <c r="ES447" s="500"/>
      <c r="ET447" s="500"/>
      <c r="EU447" s="500"/>
      <c r="EV447" s="500"/>
      <c r="EW447" s="500"/>
      <c r="EX447" s="500"/>
      <c r="EY447" s="500"/>
      <c r="EZ447" s="500"/>
      <c r="FA447" s="500"/>
      <c r="FB447" s="500"/>
      <c r="FC447" s="500"/>
      <c r="FD447" s="500"/>
      <c r="FE447" s="500"/>
      <c r="FF447" s="500"/>
      <c r="FG447" s="500"/>
      <c r="FH447" s="500"/>
      <c r="FI447" s="500"/>
      <c r="FJ447" s="498"/>
      <c r="FK447" s="498"/>
      <c r="FL447" s="498"/>
      <c r="FM447" s="498"/>
      <c r="FN447" s="498"/>
      <c r="FO447" s="498"/>
      <c r="FP447" s="498"/>
      <c r="FQ447" s="498"/>
      <c r="FR447" s="498"/>
      <c r="FS447" s="498"/>
      <c r="FT447" s="498"/>
      <c r="FU447" s="498"/>
      <c r="FV447" s="498"/>
      <c r="FW447" s="498"/>
      <c r="FX447" s="498"/>
      <c r="FY447" s="498"/>
      <c r="FZ447" s="498"/>
      <c r="GA447" s="498"/>
      <c r="GB447" s="498"/>
      <c r="GC447" s="498"/>
      <c r="GD447" s="498"/>
      <c r="GE447" s="498"/>
      <c r="GF447" s="498"/>
      <c r="GG447" s="498"/>
      <c r="GH447" s="498"/>
      <c r="GI447" s="498"/>
      <c r="GJ447" s="498"/>
      <c r="GK447" s="498"/>
      <c r="GL447" s="498"/>
      <c r="GM447" s="498"/>
      <c r="GN447" s="498"/>
      <c r="GO447" s="498"/>
      <c r="GP447" s="498"/>
      <c r="GQ447" s="498"/>
      <c r="GR447" s="498"/>
      <c r="GS447" s="498"/>
      <c r="GT447" s="498"/>
      <c r="GU447" s="498"/>
      <c r="GV447" s="498"/>
      <c r="GW447" s="498"/>
      <c r="GX447" s="498"/>
      <c r="GY447" s="498"/>
      <c r="GZ447" s="498"/>
      <c r="HA447" s="498"/>
      <c r="HB447" s="498"/>
      <c r="HC447" s="498"/>
      <c r="HD447" s="498"/>
      <c r="HE447" s="498"/>
      <c r="HF447" s="498"/>
      <c r="HG447" s="498"/>
      <c r="HH447" s="498"/>
      <c r="HI447" s="498"/>
      <c r="HJ447" s="498"/>
      <c r="HK447" s="498"/>
      <c r="HL447" s="498"/>
      <c r="HM447" s="498"/>
      <c r="HN447" s="498"/>
      <c r="HO447" s="498"/>
      <c r="HP447" s="498"/>
      <c r="HQ447" s="498"/>
      <c r="HR447" s="498"/>
      <c r="HS447" s="498"/>
      <c r="HT447" s="498"/>
      <c r="HU447" s="498"/>
      <c r="HV447" s="498"/>
      <c r="HW447" s="498"/>
      <c r="HX447" s="498"/>
      <c r="HY447" s="498"/>
      <c r="HZ447" s="498"/>
      <c r="IA447" s="498"/>
      <c r="IB447" s="498"/>
      <c r="IC447" s="498"/>
      <c r="ID447" s="498"/>
      <c r="IE447" s="498"/>
      <c r="IF447" s="498"/>
      <c r="IG447" s="498"/>
      <c r="IH447" s="498"/>
      <c r="II447" s="498"/>
      <c r="IJ447" s="498"/>
      <c r="IK447" s="498"/>
      <c r="IL447" s="498"/>
      <c r="IM447" s="498"/>
      <c r="IN447" s="498"/>
      <c r="IO447" s="498"/>
    </row>
    <row r="448" spans="1:249" s="499" customFormat="1" ht="11.4" x14ac:dyDescent="0.2">
      <c r="A448" s="676"/>
      <c r="B448" s="676"/>
      <c r="C448" s="817"/>
      <c r="D448" s="676"/>
      <c r="E448" s="676"/>
      <c r="F448" s="818"/>
      <c r="G448" s="676"/>
      <c r="H448" s="676"/>
      <c r="I448" s="847"/>
      <c r="J448" s="847"/>
      <c r="K448" s="847"/>
      <c r="L448" s="847"/>
      <c r="M448" s="847"/>
      <c r="N448" s="847"/>
      <c r="O448" s="847"/>
      <c r="P448" s="847"/>
      <c r="Q448" s="847"/>
      <c r="R448" s="676"/>
      <c r="S448" s="857"/>
      <c r="T448" s="500"/>
      <c r="U448" s="497"/>
      <c r="V448" s="314"/>
      <c r="W448" s="314"/>
      <c r="X448" s="314"/>
      <c r="Y448" s="314"/>
      <c r="Z448" s="314"/>
      <c r="AA448" s="314"/>
      <c r="AB448" s="500"/>
      <c r="AC448" s="500"/>
      <c r="AD448" s="500"/>
      <c r="AE448" s="319"/>
      <c r="AF448" s="319"/>
      <c r="AG448" s="319"/>
      <c r="AH448" s="319"/>
      <c r="AI448" s="319"/>
      <c r="AJ448" s="319"/>
      <c r="AK448" s="319"/>
      <c r="AL448" s="319"/>
      <c r="AM448" s="319"/>
      <c r="AN448" s="319"/>
      <c r="AO448" s="319"/>
      <c r="AP448" s="319"/>
      <c r="AQ448" s="497"/>
      <c r="AR448" s="497"/>
      <c r="AS448" s="497"/>
      <c r="AT448" s="497"/>
      <c r="AU448" s="497"/>
      <c r="AV448" s="497"/>
      <c r="AW448" s="497"/>
      <c r="AX448" s="497"/>
      <c r="AY448" s="497"/>
      <c r="AZ448" s="497"/>
      <c r="BA448" s="497"/>
      <c r="BB448" s="500"/>
      <c r="BC448" s="500"/>
      <c r="BD448" s="500"/>
      <c r="BE448" s="500"/>
      <c r="BF448" s="500"/>
      <c r="BG448" s="500"/>
      <c r="BH448" s="500"/>
      <c r="BI448" s="500"/>
      <c r="BJ448" s="500"/>
      <c r="BK448" s="500"/>
      <c r="BL448" s="500"/>
      <c r="BM448" s="500"/>
      <c r="BN448" s="500"/>
      <c r="BO448" s="500"/>
      <c r="BP448" s="500"/>
      <c r="BQ448" s="500"/>
      <c r="BR448" s="500"/>
      <c r="BS448" s="500"/>
      <c r="BT448" s="500"/>
      <c r="BU448" s="500"/>
      <c r="BV448" s="500"/>
      <c r="BW448" s="500"/>
      <c r="BX448" s="500"/>
      <c r="BY448" s="500"/>
      <c r="BZ448" s="500"/>
      <c r="CA448" s="500"/>
      <c r="CB448" s="500"/>
      <c r="CC448" s="500"/>
      <c r="CD448" s="500"/>
      <c r="CE448" s="500"/>
      <c r="CF448" s="500"/>
      <c r="CG448" s="500"/>
      <c r="CH448" s="500"/>
      <c r="CI448" s="500"/>
      <c r="CJ448" s="500"/>
      <c r="CK448" s="500"/>
      <c r="CL448" s="500"/>
      <c r="CM448" s="500"/>
      <c r="CN448" s="500"/>
      <c r="CO448" s="500"/>
      <c r="CP448" s="500"/>
      <c r="CQ448" s="500"/>
      <c r="CR448" s="500"/>
      <c r="CS448" s="500"/>
      <c r="CT448" s="500"/>
      <c r="CU448" s="500"/>
      <c r="CV448" s="500"/>
      <c r="CW448" s="500"/>
      <c r="CX448" s="500"/>
      <c r="CY448" s="500"/>
      <c r="CZ448" s="500"/>
      <c r="DA448" s="500"/>
      <c r="DB448" s="500"/>
      <c r="DC448" s="500"/>
      <c r="DD448" s="500"/>
      <c r="DE448" s="500"/>
      <c r="DF448" s="500"/>
      <c r="DG448" s="500"/>
      <c r="DH448" s="500"/>
      <c r="DI448" s="500"/>
      <c r="DJ448" s="500"/>
      <c r="DK448" s="500"/>
      <c r="DL448" s="500"/>
      <c r="DM448" s="500"/>
      <c r="DN448" s="500"/>
      <c r="DO448" s="500"/>
      <c r="DP448" s="500"/>
      <c r="DQ448" s="500"/>
      <c r="DR448" s="500"/>
      <c r="DS448" s="500"/>
      <c r="DT448" s="500"/>
      <c r="DU448" s="500"/>
      <c r="DV448" s="500"/>
      <c r="DW448" s="500"/>
      <c r="DX448" s="500"/>
      <c r="DY448" s="500"/>
      <c r="DZ448" s="500"/>
      <c r="EA448" s="500"/>
      <c r="EB448" s="500"/>
      <c r="EC448" s="500"/>
      <c r="ED448" s="500"/>
      <c r="EE448" s="500"/>
      <c r="EF448" s="500"/>
      <c r="EG448" s="500"/>
      <c r="EH448" s="500"/>
      <c r="EI448" s="500"/>
      <c r="EJ448" s="500"/>
      <c r="EK448" s="500"/>
      <c r="EL448" s="500"/>
      <c r="EM448" s="500"/>
      <c r="EN448" s="500"/>
      <c r="EO448" s="500"/>
      <c r="EP448" s="500"/>
      <c r="EQ448" s="500"/>
      <c r="ER448" s="500"/>
      <c r="ES448" s="500"/>
      <c r="ET448" s="500"/>
      <c r="EU448" s="500"/>
      <c r="EV448" s="500"/>
      <c r="EW448" s="500"/>
      <c r="EX448" s="500"/>
      <c r="EY448" s="500"/>
      <c r="EZ448" s="500"/>
      <c r="FA448" s="500"/>
      <c r="FB448" s="500"/>
      <c r="FC448" s="500"/>
      <c r="FD448" s="500"/>
      <c r="FE448" s="500"/>
      <c r="FF448" s="500"/>
      <c r="FG448" s="500"/>
      <c r="FH448" s="500"/>
      <c r="FI448" s="500"/>
      <c r="FJ448" s="498"/>
      <c r="FK448" s="498"/>
      <c r="FL448" s="498"/>
      <c r="FM448" s="498"/>
      <c r="FN448" s="498"/>
      <c r="FO448" s="498"/>
      <c r="FP448" s="498"/>
      <c r="FQ448" s="498"/>
      <c r="FR448" s="498"/>
      <c r="FS448" s="498"/>
      <c r="FT448" s="498"/>
      <c r="FU448" s="498"/>
      <c r="FV448" s="498"/>
      <c r="FW448" s="498"/>
      <c r="FX448" s="498"/>
      <c r="FY448" s="498"/>
      <c r="FZ448" s="498"/>
      <c r="GA448" s="498"/>
      <c r="GB448" s="498"/>
      <c r="GC448" s="498"/>
      <c r="GD448" s="498"/>
      <c r="GE448" s="498"/>
      <c r="GF448" s="498"/>
      <c r="GG448" s="498"/>
      <c r="GH448" s="498"/>
      <c r="GI448" s="498"/>
      <c r="GJ448" s="498"/>
      <c r="GK448" s="498"/>
      <c r="GL448" s="498"/>
      <c r="GM448" s="498"/>
      <c r="GN448" s="498"/>
      <c r="GO448" s="498"/>
      <c r="GP448" s="498"/>
      <c r="GQ448" s="498"/>
      <c r="GR448" s="498"/>
      <c r="GS448" s="498"/>
      <c r="GT448" s="498"/>
      <c r="GU448" s="498"/>
      <c r="GV448" s="498"/>
      <c r="GW448" s="498"/>
      <c r="GX448" s="498"/>
      <c r="GY448" s="498"/>
      <c r="GZ448" s="498"/>
      <c r="HA448" s="498"/>
      <c r="HB448" s="498"/>
      <c r="HC448" s="498"/>
      <c r="HD448" s="498"/>
      <c r="HE448" s="498"/>
      <c r="HF448" s="498"/>
      <c r="HG448" s="498"/>
      <c r="HH448" s="498"/>
      <c r="HI448" s="498"/>
      <c r="HJ448" s="498"/>
      <c r="HK448" s="498"/>
      <c r="HL448" s="498"/>
      <c r="HM448" s="498"/>
      <c r="HN448" s="498"/>
      <c r="HO448" s="498"/>
      <c r="HP448" s="498"/>
      <c r="HQ448" s="498"/>
      <c r="HR448" s="498"/>
      <c r="HS448" s="498"/>
      <c r="HT448" s="498"/>
      <c r="HU448" s="498"/>
      <c r="HV448" s="498"/>
      <c r="HW448" s="498"/>
      <c r="HX448" s="498"/>
      <c r="HY448" s="498"/>
      <c r="HZ448" s="498"/>
      <c r="IA448" s="498"/>
      <c r="IB448" s="498"/>
      <c r="IC448" s="498"/>
      <c r="ID448" s="498"/>
      <c r="IE448" s="498"/>
      <c r="IF448" s="498"/>
      <c r="IG448" s="498"/>
      <c r="IH448" s="498"/>
      <c r="II448" s="498"/>
      <c r="IJ448" s="498"/>
      <c r="IK448" s="498"/>
      <c r="IL448" s="498"/>
      <c r="IM448" s="498"/>
      <c r="IN448" s="498"/>
      <c r="IO448" s="498"/>
    </row>
    <row r="449" spans="1:249" s="499" customFormat="1" ht="11.4" x14ac:dyDescent="0.2">
      <c r="A449" s="676"/>
      <c r="B449" s="676"/>
      <c r="C449" s="817"/>
      <c r="D449" s="676"/>
      <c r="E449" s="676"/>
      <c r="F449" s="818"/>
      <c r="G449" s="676"/>
      <c r="H449" s="676"/>
      <c r="I449" s="847"/>
      <c r="J449" s="847"/>
      <c r="K449" s="847"/>
      <c r="L449" s="847"/>
      <c r="M449" s="847"/>
      <c r="N449" s="847"/>
      <c r="O449" s="847"/>
      <c r="P449" s="847"/>
      <c r="Q449" s="847"/>
      <c r="R449" s="676"/>
      <c r="S449" s="857"/>
      <c r="T449" s="500"/>
      <c r="U449" s="497"/>
      <c r="V449" s="314"/>
      <c r="W449" s="314"/>
      <c r="X449" s="314"/>
      <c r="Y449" s="314"/>
      <c r="Z449" s="314"/>
      <c r="AA449" s="314"/>
      <c r="AB449" s="500"/>
      <c r="AC449" s="500"/>
      <c r="AD449" s="500"/>
      <c r="AE449" s="319"/>
      <c r="AF449" s="319"/>
      <c r="AG449" s="319"/>
      <c r="AH449" s="319"/>
      <c r="AI449" s="319"/>
      <c r="AJ449" s="319"/>
      <c r="AK449" s="319"/>
      <c r="AL449" s="319"/>
      <c r="AM449" s="319"/>
      <c r="AN449" s="319"/>
      <c r="AO449" s="319"/>
      <c r="AP449" s="319"/>
      <c r="AQ449" s="497"/>
      <c r="AR449" s="497"/>
      <c r="AS449" s="497"/>
      <c r="AT449" s="497"/>
      <c r="AU449" s="497"/>
      <c r="AV449" s="497"/>
      <c r="AW449" s="497"/>
      <c r="AX449" s="497"/>
      <c r="AY449" s="497"/>
      <c r="AZ449" s="497"/>
      <c r="BA449" s="497"/>
      <c r="BB449" s="500"/>
      <c r="BC449" s="500"/>
      <c r="BD449" s="500"/>
      <c r="BE449" s="500"/>
      <c r="BF449" s="500"/>
      <c r="BG449" s="500"/>
      <c r="BH449" s="500"/>
      <c r="BI449" s="500"/>
      <c r="BJ449" s="500"/>
      <c r="BK449" s="500"/>
      <c r="BL449" s="500"/>
      <c r="BM449" s="500"/>
      <c r="BN449" s="500"/>
      <c r="BO449" s="500"/>
      <c r="BP449" s="500"/>
      <c r="BQ449" s="500"/>
      <c r="BR449" s="500"/>
      <c r="BS449" s="500"/>
      <c r="BT449" s="500"/>
      <c r="BU449" s="500"/>
      <c r="BV449" s="500"/>
      <c r="BW449" s="500"/>
      <c r="BX449" s="500"/>
      <c r="BY449" s="500"/>
      <c r="BZ449" s="500"/>
      <c r="CA449" s="500"/>
      <c r="CB449" s="500"/>
      <c r="CC449" s="500"/>
      <c r="CD449" s="500"/>
      <c r="CE449" s="500"/>
      <c r="CF449" s="500"/>
      <c r="CG449" s="500"/>
      <c r="CH449" s="500"/>
      <c r="CI449" s="500"/>
      <c r="CJ449" s="500"/>
      <c r="CK449" s="500"/>
      <c r="CL449" s="500"/>
      <c r="CM449" s="500"/>
      <c r="CN449" s="500"/>
      <c r="CO449" s="500"/>
      <c r="CP449" s="500"/>
      <c r="CQ449" s="500"/>
      <c r="CR449" s="500"/>
      <c r="CS449" s="500"/>
      <c r="CT449" s="500"/>
      <c r="CU449" s="500"/>
      <c r="CV449" s="500"/>
      <c r="CW449" s="500"/>
      <c r="CX449" s="500"/>
      <c r="CY449" s="500"/>
      <c r="CZ449" s="500"/>
      <c r="DA449" s="500"/>
      <c r="DB449" s="500"/>
      <c r="DC449" s="500"/>
      <c r="DD449" s="500"/>
      <c r="DE449" s="500"/>
      <c r="DF449" s="500"/>
      <c r="DG449" s="500"/>
      <c r="DH449" s="500"/>
      <c r="DI449" s="500"/>
      <c r="DJ449" s="500"/>
      <c r="DK449" s="500"/>
      <c r="DL449" s="500"/>
      <c r="DM449" s="500"/>
      <c r="DN449" s="500"/>
      <c r="DO449" s="500"/>
      <c r="DP449" s="500"/>
      <c r="DQ449" s="500"/>
      <c r="DR449" s="500"/>
      <c r="DS449" s="500"/>
      <c r="DT449" s="500"/>
      <c r="DU449" s="500"/>
      <c r="DV449" s="500"/>
      <c r="DW449" s="500"/>
      <c r="DX449" s="500"/>
      <c r="DY449" s="500"/>
      <c r="DZ449" s="500"/>
      <c r="EA449" s="500"/>
      <c r="EB449" s="500"/>
      <c r="EC449" s="500"/>
      <c r="ED449" s="500"/>
      <c r="EE449" s="500"/>
      <c r="EF449" s="500"/>
      <c r="EG449" s="500"/>
      <c r="EH449" s="500"/>
      <c r="EI449" s="500"/>
      <c r="EJ449" s="500"/>
      <c r="EK449" s="500"/>
      <c r="EL449" s="500"/>
      <c r="EM449" s="500"/>
      <c r="EN449" s="500"/>
      <c r="EO449" s="500"/>
      <c r="EP449" s="500"/>
      <c r="EQ449" s="500"/>
      <c r="ER449" s="500"/>
      <c r="ES449" s="500"/>
      <c r="ET449" s="500"/>
      <c r="EU449" s="500"/>
      <c r="EV449" s="500"/>
      <c r="EW449" s="500"/>
      <c r="EX449" s="500"/>
      <c r="EY449" s="500"/>
      <c r="EZ449" s="500"/>
      <c r="FA449" s="500"/>
      <c r="FB449" s="500"/>
      <c r="FC449" s="500"/>
      <c r="FD449" s="500"/>
      <c r="FE449" s="500"/>
      <c r="FF449" s="500"/>
      <c r="FG449" s="500"/>
      <c r="FH449" s="500"/>
      <c r="FI449" s="500"/>
      <c r="FJ449" s="498"/>
      <c r="FK449" s="498"/>
      <c r="FL449" s="498"/>
      <c r="FM449" s="498"/>
      <c r="FN449" s="498"/>
      <c r="FO449" s="498"/>
      <c r="FP449" s="498"/>
      <c r="FQ449" s="498"/>
      <c r="FR449" s="498"/>
      <c r="FS449" s="498"/>
      <c r="FT449" s="498"/>
      <c r="FU449" s="498"/>
      <c r="FV449" s="498"/>
      <c r="FW449" s="498"/>
      <c r="FX449" s="498"/>
      <c r="FY449" s="498"/>
      <c r="FZ449" s="498"/>
      <c r="GA449" s="498"/>
      <c r="GB449" s="498"/>
      <c r="GC449" s="498"/>
      <c r="GD449" s="498"/>
      <c r="GE449" s="498"/>
      <c r="GF449" s="498"/>
      <c r="GG449" s="498"/>
      <c r="GH449" s="498"/>
      <c r="GI449" s="498"/>
      <c r="GJ449" s="498"/>
      <c r="GK449" s="498"/>
      <c r="GL449" s="498"/>
      <c r="GM449" s="498"/>
      <c r="GN449" s="498"/>
      <c r="GO449" s="498"/>
      <c r="GP449" s="498"/>
      <c r="GQ449" s="498"/>
      <c r="GR449" s="498"/>
      <c r="GS449" s="498"/>
      <c r="GT449" s="498"/>
      <c r="GU449" s="498"/>
      <c r="GV449" s="498"/>
      <c r="GW449" s="498"/>
      <c r="GX449" s="498"/>
      <c r="GY449" s="498"/>
      <c r="GZ449" s="498"/>
      <c r="HA449" s="498"/>
      <c r="HB449" s="498"/>
      <c r="HC449" s="498"/>
      <c r="HD449" s="498"/>
      <c r="HE449" s="498"/>
      <c r="HF449" s="498"/>
      <c r="HG449" s="498"/>
      <c r="HH449" s="498"/>
      <c r="HI449" s="498"/>
      <c r="HJ449" s="498"/>
      <c r="HK449" s="498"/>
      <c r="HL449" s="498"/>
      <c r="HM449" s="498"/>
      <c r="HN449" s="498"/>
      <c r="HO449" s="498"/>
      <c r="HP449" s="498"/>
      <c r="HQ449" s="498"/>
      <c r="HR449" s="498"/>
      <c r="HS449" s="498"/>
      <c r="HT449" s="498"/>
      <c r="HU449" s="498"/>
      <c r="HV449" s="498"/>
      <c r="HW449" s="498"/>
      <c r="HX449" s="498"/>
      <c r="HY449" s="498"/>
      <c r="HZ449" s="498"/>
      <c r="IA449" s="498"/>
      <c r="IB449" s="498"/>
      <c r="IC449" s="498"/>
      <c r="ID449" s="498"/>
      <c r="IE449" s="498"/>
      <c r="IF449" s="498"/>
      <c r="IG449" s="498"/>
      <c r="IH449" s="498"/>
      <c r="II449" s="498"/>
      <c r="IJ449" s="498"/>
      <c r="IK449" s="498"/>
      <c r="IL449" s="498"/>
      <c r="IM449" s="498"/>
      <c r="IN449" s="498"/>
      <c r="IO449" s="498"/>
    </row>
    <row r="450" spans="1:249" s="499" customFormat="1" ht="11.4" x14ac:dyDescent="0.2">
      <c r="A450" s="676"/>
      <c r="B450" s="676"/>
      <c r="C450" s="817"/>
      <c r="D450" s="676"/>
      <c r="E450" s="676"/>
      <c r="F450" s="818"/>
      <c r="G450" s="676"/>
      <c r="H450" s="676"/>
      <c r="I450" s="847"/>
      <c r="J450" s="847"/>
      <c r="K450" s="847"/>
      <c r="L450" s="847"/>
      <c r="M450" s="847"/>
      <c r="N450" s="847"/>
      <c r="O450" s="847"/>
      <c r="P450" s="847"/>
      <c r="Q450" s="847"/>
      <c r="R450" s="676"/>
      <c r="S450" s="857"/>
      <c r="T450" s="500"/>
      <c r="U450" s="497"/>
      <c r="V450" s="314"/>
      <c r="W450" s="314"/>
      <c r="X450" s="314"/>
      <c r="Y450" s="314"/>
      <c r="Z450" s="314"/>
      <c r="AA450" s="314"/>
      <c r="AB450" s="500"/>
      <c r="AC450" s="500"/>
      <c r="AD450" s="500"/>
      <c r="AE450" s="319"/>
      <c r="AF450" s="319"/>
      <c r="AG450" s="319"/>
      <c r="AH450" s="319"/>
      <c r="AI450" s="319"/>
      <c r="AJ450" s="319"/>
      <c r="AK450" s="319"/>
      <c r="AL450" s="319"/>
      <c r="AM450" s="319"/>
      <c r="AN450" s="319"/>
      <c r="AO450" s="319"/>
      <c r="AP450" s="319"/>
      <c r="AQ450" s="497"/>
      <c r="AR450" s="497"/>
      <c r="AS450" s="497"/>
      <c r="AT450" s="497"/>
      <c r="AU450" s="497"/>
      <c r="AV450" s="497"/>
      <c r="AW450" s="497"/>
      <c r="AX450" s="497"/>
      <c r="AY450" s="497"/>
      <c r="AZ450" s="497"/>
      <c r="BA450" s="497"/>
      <c r="BB450" s="500"/>
      <c r="BC450" s="500"/>
      <c r="BD450" s="500"/>
      <c r="BE450" s="500"/>
      <c r="BF450" s="500"/>
      <c r="BG450" s="500"/>
      <c r="BH450" s="500"/>
      <c r="BI450" s="500"/>
      <c r="BJ450" s="500"/>
      <c r="BK450" s="500"/>
      <c r="BL450" s="500"/>
      <c r="BM450" s="500"/>
      <c r="BN450" s="500"/>
      <c r="BO450" s="500"/>
      <c r="BP450" s="500"/>
      <c r="BQ450" s="500"/>
      <c r="BR450" s="500"/>
      <c r="BS450" s="500"/>
      <c r="BT450" s="500"/>
      <c r="BU450" s="500"/>
      <c r="BV450" s="500"/>
      <c r="BW450" s="500"/>
      <c r="BX450" s="500"/>
      <c r="BY450" s="500"/>
      <c r="BZ450" s="500"/>
      <c r="CA450" s="500"/>
      <c r="CB450" s="500"/>
      <c r="CC450" s="500"/>
      <c r="CD450" s="500"/>
      <c r="CE450" s="500"/>
      <c r="CF450" s="500"/>
      <c r="CG450" s="500"/>
      <c r="CH450" s="500"/>
      <c r="CI450" s="500"/>
      <c r="CJ450" s="500"/>
      <c r="CK450" s="500"/>
      <c r="CL450" s="500"/>
      <c r="CM450" s="500"/>
      <c r="CN450" s="500"/>
      <c r="CO450" s="500"/>
      <c r="CP450" s="500"/>
      <c r="CQ450" s="500"/>
      <c r="CR450" s="500"/>
      <c r="CS450" s="500"/>
      <c r="CT450" s="500"/>
      <c r="CU450" s="500"/>
      <c r="CV450" s="500"/>
      <c r="CW450" s="500"/>
      <c r="CX450" s="500"/>
      <c r="CY450" s="500"/>
      <c r="CZ450" s="500"/>
      <c r="DA450" s="500"/>
      <c r="DB450" s="500"/>
      <c r="DC450" s="500"/>
      <c r="DD450" s="500"/>
      <c r="DE450" s="500"/>
      <c r="DF450" s="500"/>
      <c r="DG450" s="500"/>
      <c r="DH450" s="500"/>
      <c r="DI450" s="500"/>
      <c r="DJ450" s="500"/>
      <c r="DK450" s="500"/>
      <c r="DL450" s="500"/>
      <c r="DM450" s="500"/>
      <c r="DN450" s="500"/>
      <c r="DO450" s="500"/>
      <c r="DP450" s="500"/>
      <c r="DQ450" s="500"/>
      <c r="DR450" s="500"/>
      <c r="DS450" s="500"/>
      <c r="DT450" s="500"/>
      <c r="DU450" s="500"/>
      <c r="DV450" s="500"/>
      <c r="DW450" s="500"/>
      <c r="DX450" s="500"/>
      <c r="DY450" s="500"/>
      <c r="DZ450" s="500"/>
      <c r="EA450" s="500"/>
      <c r="EB450" s="500"/>
      <c r="EC450" s="500"/>
      <c r="ED450" s="500"/>
      <c r="EE450" s="500"/>
      <c r="EF450" s="500"/>
      <c r="EG450" s="500"/>
      <c r="EH450" s="500"/>
      <c r="EI450" s="500"/>
      <c r="EJ450" s="500"/>
      <c r="EK450" s="500"/>
      <c r="EL450" s="500"/>
      <c r="EM450" s="500"/>
      <c r="EN450" s="500"/>
      <c r="EO450" s="500"/>
      <c r="EP450" s="500"/>
      <c r="EQ450" s="500"/>
      <c r="ER450" s="500"/>
      <c r="ES450" s="500"/>
      <c r="ET450" s="500"/>
      <c r="EU450" s="500"/>
      <c r="EV450" s="500"/>
      <c r="EW450" s="500"/>
      <c r="EX450" s="500"/>
      <c r="EY450" s="500"/>
      <c r="EZ450" s="500"/>
      <c r="FA450" s="500"/>
      <c r="FB450" s="500"/>
      <c r="FC450" s="500"/>
      <c r="FD450" s="500"/>
      <c r="FE450" s="500"/>
      <c r="FF450" s="500"/>
      <c r="FG450" s="500"/>
      <c r="FH450" s="500"/>
      <c r="FI450" s="500"/>
      <c r="FJ450" s="498"/>
      <c r="FK450" s="498"/>
      <c r="FL450" s="498"/>
      <c r="FM450" s="498"/>
      <c r="FN450" s="498"/>
      <c r="FO450" s="498"/>
      <c r="FP450" s="498"/>
      <c r="FQ450" s="498"/>
      <c r="FR450" s="498"/>
      <c r="FS450" s="498"/>
      <c r="FT450" s="498"/>
      <c r="FU450" s="498"/>
      <c r="FV450" s="498"/>
      <c r="FW450" s="498"/>
      <c r="FX450" s="498"/>
      <c r="FY450" s="498"/>
      <c r="FZ450" s="498"/>
      <c r="GA450" s="498"/>
      <c r="GB450" s="498"/>
      <c r="GC450" s="498"/>
      <c r="GD450" s="498"/>
      <c r="GE450" s="498"/>
      <c r="GF450" s="498"/>
      <c r="GG450" s="498"/>
      <c r="GH450" s="498"/>
      <c r="GI450" s="498"/>
      <c r="GJ450" s="498"/>
      <c r="GK450" s="498"/>
      <c r="GL450" s="498"/>
      <c r="GM450" s="498"/>
      <c r="GN450" s="498"/>
      <c r="GO450" s="498"/>
      <c r="GP450" s="498"/>
      <c r="GQ450" s="498"/>
      <c r="GR450" s="498"/>
      <c r="GS450" s="498"/>
      <c r="GT450" s="498"/>
      <c r="GU450" s="498"/>
      <c r="GV450" s="498"/>
      <c r="GW450" s="498"/>
      <c r="GX450" s="498"/>
      <c r="GY450" s="498"/>
      <c r="GZ450" s="498"/>
      <c r="HA450" s="498"/>
      <c r="HB450" s="498"/>
      <c r="HC450" s="498"/>
      <c r="HD450" s="498"/>
      <c r="HE450" s="498"/>
      <c r="HF450" s="498"/>
      <c r="HG450" s="498"/>
      <c r="HH450" s="498"/>
      <c r="HI450" s="498"/>
      <c r="HJ450" s="498"/>
      <c r="HK450" s="498"/>
      <c r="HL450" s="498"/>
      <c r="HM450" s="498"/>
      <c r="HN450" s="498"/>
      <c r="HO450" s="498"/>
      <c r="HP450" s="498"/>
      <c r="HQ450" s="498"/>
      <c r="HR450" s="498"/>
      <c r="HS450" s="498"/>
      <c r="HT450" s="498"/>
      <c r="HU450" s="498"/>
      <c r="HV450" s="498"/>
      <c r="HW450" s="498"/>
      <c r="HX450" s="498"/>
      <c r="HY450" s="498"/>
      <c r="HZ450" s="498"/>
      <c r="IA450" s="498"/>
      <c r="IB450" s="498"/>
      <c r="IC450" s="498"/>
      <c r="ID450" s="498"/>
      <c r="IE450" s="498"/>
      <c r="IF450" s="498"/>
      <c r="IG450" s="498"/>
      <c r="IH450" s="498"/>
      <c r="II450" s="498"/>
      <c r="IJ450" s="498"/>
      <c r="IK450" s="498"/>
      <c r="IL450" s="498"/>
      <c r="IM450" s="498"/>
      <c r="IN450" s="498"/>
      <c r="IO450" s="498"/>
    </row>
    <row r="451" spans="1:249" s="499" customFormat="1" ht="11.4" x14ac:dyDescent="0.2">
      <c r="A451" s="676"/>
      <c r="B451" s="676"/>
      <c r="C451" s="817"/>
      <c r="D451" s="676"/>
      <c r="E451" s="676"/>
      <c r="F451" s="818"/>
      <c r="G451" s="676"/>
      <c r="H451" s="676"/>
      <c r="I451" s="847"/>
      <c r="J451" s="847"/>
      <c r="K451" s="847"/>
      <c r="L451" s="847"/>
      <c r="M451" s="847"/>
      <c r="N451" s="847"/>
      <c r="O451" s="847"/>
      <c r="P451" s="847"/>
      <c r="Q451" s="847"/>
      <c r="R451" s="676"/>
      <c r="S451" s="857"/>
      <c r="T451" s="500"/>
      <c r="U451" s="497"/>
      <c r="V451" s="314"/>
      <c r="W451" s="314"/>
      <c r="X451" s="314"/>
      <c r="Y451" s="314"/>
      <c r="Z451" s="314"/>
      <c r="AA451" s="314"/>
      <c r="AB451" s="500"/>
      <c r="AC451" s="500"/>
      <c r="AD451" s="500"/>
      <c r="AE451" s="319"/>
      <c r="AF451" s="319"/>
      <c r="AG451" s="319"/>
      <c r="AH451" s="319"/>
      <c r="AI451" s="319"/>
      <c r="AJ451" s="319"/>
      <c r="AK451" s="319"/>
      <c r="AL451" s="319"/>
      <c r="AM451" s="319"/>
      <c r="AN451" s="319"/>
      <c r="AO451" s="319"/>
      <c r="AP451" s="319"/>
      <c r="AQ451" s="497"/>
      <c r="AR451" s="497"/>
      <c r="AS451" s="497"/>
      <c r="AT451" s="497"/>
      <c r="AU451" s="497"/>
      <c r="AV451" s="497"/>
      <c r="AW451" s="497"/>
      <c r="AX451" s="497"/>
      <c r="AY451" s="497"/>
      <c r="AZ451" s="497"/>
      <c r="BA451" s="497"/>
      <c r="BB451" s="500"/>
      <c r="BC451" s="500"/>
      <c r="BD451" s="500"/>
      <c r="BE451" s="500"/>
      <c r="BF451" s="500"/>
      <c r="BG451" s="500"/>
      <c r="BH451" s="500"/>
      <c r="BI451" s="500"/>
      <c r="BJ451" s="500"/>
      <c r="BK451" s="500"/>
      <c r="BL451" s="500"/>
      <c r="BM451" s="500"/>
      <c r="BN451" s="500"/>
      <c r="BO451" s="500"/>
      <c r="BP451" s="500"/>
      <c r="BQ451" s="500"/>
      <c r="BR451" s="500"/>
      <c r="BS451" s="500"/>
      <c r="BT451" s="500"/>
      <c r="BU451" s="500"/>
      <c r="BV451" s="500"/>
      <c r="BW451" s="500"/>
      <c r="BX451" s="500"/>
      <c r="BY451" s="500"/>
      <c r="BZ451" s="500"/>
      <c r="CA451" s="500"/>
      <c r="CB451" s="500"/>
      <c r="CC451" s="500"/>
      <c r="CD451" s="500"/>
      <c r="CE451" s="500"/>
      <c r="CF451" s="500"/>
      <c r="CG451" s="500"/>
      <c r="CH451" s="500"/>
      <c r="CI451" s="500"/>
      <c r="CJ451" s="500"/>
      <c r="CK451" s="500"/>
      <c r="CL451" s="500"/>
      <c r="CM451" s="500"/>
      <c r="CN451" s="500"/>
      <c r="CO451" s="500"/>
      <c r="CP451" s="500"/>
      <c r="CQ451" s="500"/>
      <c r="CR451" s="500"/>
      <c r="CS451" s="500"/>
      <c r="CT451" s="500"/>
      <c r="CU451" s="500"/>
      <c r="CV451" s="500"/>
      <c r="CW451" s="500"/>
      <c r="CX451" s="500"/>
      <c r="CY451" s="500"/>
      <c r="CZ451" s="500"/>
      <c r="DA451" s="500"/>
      <c r="DB451" s="500"/>
      <c r="DC451" s="500"/>
      <c r="DD451" s="500"/>
      <c r="DE451" s="500"/>
      <c r="DF451" s="500"/>
      <c r="DG451" s="500"/>
      <c r="DH451" s="500"/>
      <c r="DI451" s="500"/>
      <c r="DJ451" s="500"/>
      <c r="DK451" s="500"/>
      <c r="DL451" s="500"/>
      <c r="DM451" s="500"/>
      <c r="DN451" s="500"/>
      <c r="DO451" s="500"/>
      <c r="DP451" s="500"/>
      <c r="DQ451" s="500"/>
      <c r="DR451" s="500"/>
      <c r="DS451" s="500"/>
      <c r="DT451" s="500"/>
      <c r="DU451" s="500"/>
      <c r="DV451" s="500"/>
      <c r="DW451" s="500"/>
      <c r="DX451" s="500"/>
      <c r="DY451" s="500"/>
      <c r="DZ451" s="500"/>
      <c r="EA451" s="500"/>
      <c r="EB451" s="500"/>
      <c r="EC451" s="500"/>
      <c r="ED451" s="500"/>
      <c r="EE451" s="500"/>
      <c r="EF451" s="500"/>
      <c r="EG451" s="500"/>
      <c r="EH451" s="500"/>
      <c r="EI451" s="500"/>
      <c r="EJ451" s="500"/>
      <c r="EK451" s="500"/>
      <c r="EL451" s="500"/>
      <c r="EM451" s="500"/>
      <c r="EN451" s="500"/>
      <c r="EO451" s="500"/>
      <c r="EP451" s="500"/>
      <c r="EQ451" s="500"/>
      <c r="ER451" s="500"/>
      <c r="ES451" s="500"/>
      <c r="ET451" s="500"/>
      <c r="EU451" s="500"/>
      <c r="EV451" s="500"/>
      <c r="EW451" s="500"/>
      <c r="EX451" s="500"/>
      <c r="EY451" s="500"/>
      <c r="EZ451" s="500"/>
      <c r="FA451" s="500"/>
      <c r="FB451" s="500"/>
      <c r="FC451" s="500"/>
      <c r="FD451" s="500"/>
      <c r="FE451" s="500"/>
      <c r="FF451" s="500"/>
      <c r="FG451" s="500"/>
      <c r="FH451" s="500"/>
      <c r="FI451" s="500"/>
      <c r="FJ451" s="498"/>
      <c r="FK451" s="498"/>
      <c r="FL451" s="498"/>
      <c r="FM451" s="498"/>
      <c r="FN451" s="498"/>
      <c r="FO451" s="498"/>
      <c r="FP451" s="498"/>
      <c r="FQ451" s="498"/>
      <c r="FR451" s="498"/>
      <c r="FS451" s="498"/>
      <c r="FT451" s="498"/>
      <c r="FU451" s="498"/>
      <c r="FV451" s="498"/>
      <c r="FW451" s="498"/>
      <c r="FX451" s="498"/>
      <c r="FY451" s="498"/>
      <c r="FZ451" s="498"/>
      <c r="GA451" s="498"/>
      <c r="GB451" s="498"/>
      <c r="GC451" s="498"/>
      <c r="GD451" s="498"/>
      <c r="GE451" s="498"/>
      <c r="GF451" s="498"/>
      <c r="GG451" s="498"/>
      <c r="GH451" s="498"/>
      <c r="GI451" s="498"/>
      <c r="GJ451" s="498"/>
      <c r="GK451" s="498"/>
      <c r="GL451" s="498"/>
      <c r="GM451" s="498"/>
      <c r="GN451" s="498"/>
      <c r="GO451" s="498"/>
      <c r="GP451" s="498"/>
      <c r="GQ451" s="498"/>
      <c r="GR451" s="498"/>
      <c r="GS451" s="498"/>
      <c r="GT451" s="498"/>
      <c r="GU451" s="498"/>
      <c r="GV451" s="498"/>
      <c r="GW451" s="498"/>
      <c r="GX451" s="498"/>
      <c r="GY451" s="498"/>
      <c r="GZ451" s="498"/>
      <c r="HA451" s="498"/>
      <c r="HB451" s="498"/>
      <c r="HC451" s="498"/>
      <c r="HD451" s="498"/>
      <c r="HE451" s="498"/>
      <c r="HF451" s="498"/>
      <c r="HG451" s="498"/>
      <c r="HH451" s="498"/>
      <c r="HI451" s="498"/>
      <c r="HJ451" s="498"/>
      <c r="HK451" s="498"/>
      <c r="HL451" s="498"/>
      <c r="HM451" s="498"/>
      <c r="HN451" s="498"/>
      <c r="HO451" s="498"/>
      <c r="HP451" s="498"/>
      <c r="HQ451" s="498"/>
      <c r="HR451" s="498"/>
      <c r="HS451" s="498"/>
      <c r="HT451" s="498"/>
      <c r="HU451" s="498"/>
      <c r="HV451" s="498"/>
      <c r="HW451" s="498"/>
      <c r="HX451" s="498"/>
      <c r="HY451" s="498"/>
      <c r="HZ451" s="498"/>
      <c r="IA451" s="498"/>
      <c r="IB451" s="498"/>
      <c r="IC451" s="498"/>
      <c r="ID451" s="498"/>
      <c r="IE451" s="498"/>
      <c r="IF451" s="498"/>
      <c r="IG451" s="498"/>
      <c r="IH451" s="498"/>
      <c r="II451" s="498"/>
      <c r="IJ451" s="498"/>
      <c r="IK451" s="498"/>
      <c r="IL451" s="498"/>
      <c r="IM451" s="498"/>
      <c r="IN451" s="498"/>
      <c r="IO451" s="498"/>
    </row>
    <row r="452" spans="1:249" s="499" customFormat="1" ht="11.4" x14ac:dyDescent="0.2">
      <c r="A452" s="676"/>
      <c r="B452" s="676"/>
      <c r="C452" s="817"/>
      <c r="D452" s="676"/>
      <c r="E452" s="676"/>
      <c r="F452" s="818"/>
      <c r="G452" s="676"/>
      <c r="H452" s="676"/>
      <c r="I452" s="847"/>
      <c r="J452" s="847"/>
      <c r="K452" s="847"/>
      <c r="L452" s="847"/>
      <c r="M452" s="847"/>
      <c r="N452" s="847"/>
      <c r="O452" s="847"/>
      <c r="P452" s="847"/>
      <c r="Q452" s="847"/>
      <c r="R452" s="676"/>
      <c r="S452" s="857"/>
      <c r="T452" s="500"/>
      <c r="U452" s="497"/>
      <c r="V452" s="314"/>
      <c r="W452" s="314"/>
      <c r="X452" s="314"/>
      <c r="Y452" s="314"/>
      <c r="Z452" s="314"/>
      <c r="AA452" s="314"/>
      <c r="AB452" s="500"/>
      <c r="AC452" s="500"/>
      <c r="AD452" s="500"/>
      <c r="AE452" s="319"/>
      <c r="AF452" s="319"/>
      <c r="AG452" s="319"/>
      <c r="AH452" s="319"/>
      <c r="AI452" s="319"/>
      <c r="AJ452" s="319"/>
      <c r="AK452" s="319"/>
      <c r="AL452" s="319"/>
      <c r="AM452" s="319"/>
      <c r="AN452" s="319"/>
      <c r="AO452" s="319"/>
      <c r="AP452" s="319"/>
      <c r="AQ452" s="497"/>
      <c r="AR452" s="497"/>
      <c r="AS452" s="497"/>
      <c r="AT452" s="497"/>
      <c r="AU452" s="497"/>
      <c r="AV452" s="497"/>
      <c r="AW452" s="497"/>
      <c r="AX452" s="497"/>
      <c r="AY452" s="497"/>
      <c r="AZ452" s="497"/>
      <c r="BA452" s="497"/>
      <c r="BB452" s="500"/>
      <c r="BC452" s="500"/>
      <c r="BD452" s="500"/>
      <c r="BE452" s="500"/>
      <c r="BF452" s="500"/>
      <c r="BG452" s="500"/>
      <c r="BH452" s="500"/>
      <c r="BI452" s="500"/>
      <c r="BJ452" s="500"/>
      <c r="BK452" s="500"/>
      <c r="BL452" s="500"/>
      <c r="BM452" s="500"/>
      <c r="BN452" s="500"/>
      <c r="BO452" s="500"/>
      <c r="BP452" s="500"/>
      <c r="BQ452" s="500"/>
      <c r="BR452" s="500"/>
      <c r="BS452" s="500"/>
      <c r="BT452" s="500"/>
      <c r="BU452" s="500"/>
      <c r="BV452" s="500"/>
      <c r="BW452" s="500"/>
      <c r="BX452" s="500"/>
      <c r="BY452" s="500"/>
      <c r="BZ452" s="500"/>
      <c r="CA452" s="500"/>
      <c r="CB452" s="500"/>
      <c r="CC452" s="500"/>
      <c r="CD452" s="500"/>
      <c r="CE452" s="500"/>
      <c r="CF452" s="500"/>
      <c r="CG452" s="500"/>
      <c r="CH452" s="500"/>
      <c r="CI452" s="500"/>
      <c r="CJ452" s="500"/>
      <c r="CK452" s="500"/>
      <c r="CL452" s="500"/>
      <c r="CM452" s="500"/>
      <c r="CN452" s="500"/>
      <c r="CO452" s="500"/>
      <c r="CP452" s="500"/>
      <c r="CQ452" s="500"/>
      <c r="CR452" s="500"/>
      <c r="CS452" s="500"/>
      <c r="CT452" s="500"/>
      <c r="CU452" s="500"/>
      <c r="CV452" s="500"/>
      <c r="CW452" s="500"/>
      <c r="CX452" s="500"/>
      <c r="CY452" s="500"/>
      <c r="CZ452" s="500"/>
      <c r="DA452" s="500"/>
      <c r="DB452" s="500"/>
      <c r="DC452" s="500"/>
      <c r="DD452" s="500"/>
      <c r="DE452" s="500"/>
      <c r="DF452" s="500"/>
      <c r="DG452" s="500"/>
      <c r="DH452" s="500"/>
      <c r="DI452" s="500"/>
      <c r="DJ452" s="500"/>
      <c r="DK452" s="500"/>
      <c r="DL452" s="500"/>
      <c r="DM452" s="500"/>
      <c r="DN452" s="500"/>
      <c r="DO452" s="500"/>
      <c r="DP452" s="500"/>
      <c r="DQ452" s="500"/>
      <c r="DR452" s="500"/>
      <c r="DS452" s="500"/>
      <c r="DT452" s="500"/>
      <c r="DU452" s="500"/>
      <c r="DV452" s="500"/>
      <c r="DW452" s="500"/>
      <c r="DX452" s="500"/>
      <c r="DY452" s="500"/>
      <c r="DZ452" s="500"/>
      <c r="EA452" s="500"/>
      <c r="EB452" s="500"/>
      <c r="EC452" s="500"/>
      <c r="ED452" s="500"/>
      <c r="EE452" s="500"/>
      <c r="EF452" s="500"/>
      <c r="EG452" s="500"/>
      <c r="EH452" s="500"/>
      <c r="EI452" s="500"/>
      <c r="EJ452" s="500"/>
      <c r="EK452" s="500"/>
      <c r="EL452" s="500"/>
      <c r="EM452" s="500"/>
      <c r="EN452" s="500"/>
      <c r="EO452" s="500"/>
      <c r="EP452" s="500"/>
      <c r="EQ452" s="500"/>
      <c r="ER452" s="500"/>
      <c r="ES452" s="500"/>
      <c r="ET452" s="500"/>
      <c r="EU452" s="500"/>
      <c r="EV452" s="500"/>
      <c r="EW452" s="500"/>
      <c r="EX452" s="500"/>
      <c r="EY452" s="500"/>
      <c r="EZ452" s="500"/>
      <c r="FA452" s="500"/>
      <c r="FB452" s="500"/>
      <c r="FC452" s="500"/>
      <c r="FD452" s="500"/>
      <c r="FE452" s="500"/>
      <c r="FF452" s="500"/>
      <c r="FG452" s="500"/>
      <c r="FH452" s="500"/>
      <c r="FI452" s="500"/>
      <c r="FJ452" s="498"/>
      <c r="FK452" s="498"/>
      <c r="FL452" s="498"/>
      <c r="FM452" s="498"/>
      <c r="FN452" s="498"/>
      <c r="FO452" s="498"/>
      <c r="FP452" s="498"/>
      <c r="FQ452" s="498"/>
      <c r="FR452" s="498"/>
      <c r="FS452" s="498"/>
      <c r="FT452" s="498"/>
      <c r="FU452" s="498"/>
      <c r="FV452" s="498"/>
      <c r="FW452" s="498"/>
      <c r="FX452" s="498"/>
      <c r="FY452" s="498"/>
      <c r="FZ452" s="498"/>
      <c r="GA452" s="498"/>
      <c r="GB452" s="498"/>
      <c r="GC452" s="498"/>
      <c r="GD452" s="498"/>
      <c r="GE452" s="498"/>
      <c r="GF452" s="498"/>
      <c r="GG452" s="498"/>
      <c r="GH452" s="498"/>
      <c r="GI452" s="498"/>
      <c r="GJ452" s="498"/>
      <c r="GK452" s="498"/>
      <c r="GL452" s="498"/>
      <c r="GM452" s="498"/>
      <c r="GN452" s="498"/>
      <c r="GO452" s="498"/>
      <c r="GP452" s="498"/>
      <c r="GQ452" s="498"/>
      <c r="GR452" s="498"/>
      <c r="GS452" s="498"/>
      <c r="GT452" s="498"/>
      <c r="GU452" s="498"/>
      <c r="GV452" s="498"/>
      <c r="GW452" s="498"/>
      <c r="GX452" s="498"/>
      <c r="GY452" s="498"/>
      <c r="GZ452" s="498"/>
      <c r="HA452" s="498"/>
      <c r="HB452" s="498"/>
      <c r="HC452" s="498"/>
      <c r="HD452" s="498"/>
      <c r="HE452" s="498"/>
      <c r="HF452" s="498"/>
      <c r="HG452" s="498"/>
      <c r="HH452" s="498"/>
      <c r="HI452" s="498"/>
      <c r="HJ452" s="498"/>
      <c r="HK452" s="498"/>
      <c r="HL452" s="498"/>
      <c r="HM452" s="498"/>
      <c r="HN452" s="498"/>
      <c r="HO452" s="498"/>
      <c r="HP452" s="498"/>
      <c r="HQ452" s="498"/>
      <c r="HR452" s="498"/>
      <c r="HS452" s="498"/>
      <c r="HT452" s="498"/>
      <c r="HU452" s="498"/>
      <c r="HV452" s="498"/>
      <c r="HW452" s="498"/>
      <c r="HX452" s="498"/>
      <c r="HY452" s="498"/>
      <c r="HZ452" s="498"/>
      <c r="IA452" s="498"/>
      <c r="IB452" s="498"/>
      <c r="IC452" s="498"/>
      <c r="ID452" s="498"/>
      <c r="IE452" s="498"/>
      <c r="IF452" s="498"/>
      <c r="IG452" s="498"/>
      <c r="IH452" s="498"/>
      <c r="II452" s="498"/>
      <c r="IJ452" s="498"/>
      <c r="IK452" s="498"/>
      <c r="IL452" s="498"/>
      <c r="IM452" s="498"/>
      <c r="IN452" s="498"/>
      <c r="IO452" s="498"/>
    </row>
    <row r="453" spans="1:249" s="499" customFormat="1" ht="11.4" x14ac:dyDescent="0.2">
      <c r="A453" s="676"/>
      <c r="B453" s="676"/>
      <c r="C453" s="817"/>
      <c r="D453" s="676"/>
      <c r="E453" s="676"/>
      <c r="F453" s="818"/>
      <c r="G453" s="676"/>
      <c r="H453" s="676"/>
      <c r="I453" s="847"/>
      <c r="J453" s="847"/>
      <c r="K453" s="847"/>
      <c r="L453" s="847"/>
      <c r="M453" s="847"/>
      <c r="N453" s="847"/>
      <c r="O453" s="847"/>
      <c r="P453" s="847"/>
      <c r="Q453" s="847"/>
      <c r="R453" s="676"/>
      <c r="S453" s="857"/>
      <c r="T453" s="500"/>
      <c r="U453" s="497"/>
      <c r="V453" s="314"/>
      <c r="W453" s="314"/>
      <c r="X453" s="314"/>
      <c r="Y453" s="314"/>
      <c r="Z453" s="314"/>
      <c r="AA453" s="314"/>
      <c r="AB453" s="500"/>
      <c r="AC453" s="500"/>
      <c r="AD453" s="500"/>
      <c r="AE453" s="319"/>
      <c r="AF453" s="319"/>
      <c r="AG453" s="319"/>
      <c r="AH453" s="319"/>
      <c r="AI453" s="319"/>
      <c r="AJ453" s="319"/>
      <c r="AK453" s="319"/>
      <c r="AL453" s="319"/>
      <c r="AM453" s="319"/>
      <c r="AN453" s="319"/>
      <c r="AO453" s="319"/>
      <c r="AP453" s="319"/>
      <c r="AQ453" s="497"/>
      <c r="AR453" s="497"/>
      <c r="AS453" s="497"/>
      <c r="AT453" s="497"/>
      <c r="AU453" s="497"/>
      <c r="AV453" s="497"/>
      <c r="AW453" s="497"/>
      <c r="AX453" s="497"/>
      <c r="AY453" s="497"/>
      <c r="AZ453" s="497"/>
      <c r="BA453" s="497"/>
      <c r="BB453" s="500"/>
      <c r="BC453" s="500"/>
      <c r="BD453" s="500"/>
      <c r="BE453" s="500"/>
      <c r="BF453" s="500"/>
      <c r="BG453" s="500"/>
      <c r="BH453" s="500"/>
      <c r="BI453" s="500"/>
      <c r="BJ453" s="500"/>
      <c r="BK453" s="500"/>
      <c r="BL453" s="500"/>
      <c r="BM453" s="500"/>
      <c r="BN453" s="500"/>
      <c r="BO453" s="500"/>
      <c r="BP453" s="500"/>
      <c r="BQ453" s="500"/>
      <c r="BR453" s="500"/>
      <c r="BS453" s="500"/>
      <c r="BT453" s="500"/>
      <c r="BU453" s="500"/>
      <c r="BV453" s="500"/>
      <c r="BW453" s="500"/>
      <c r="BX453" s="500"/>
      <c r="BY453" s="500"/>
      <c r="BZ453" s="500"/>
      <c r="CA453" s="500"/>
      <c r="CB453" s="500"/>
      <c r="CC453" s="500"/>
      <c r="CD453" s="500"/>
      <c r="CE453" s="500"/>
      <c r="CF453" s="500"/>
      <c r="CG453" s="500"/>
      <c r="CH453" s="500"/>
      <c r="CI453" s="500"/>
      <c r="CJ453" s="500"/>
      <c r="CK453" s="500"/>
      <c r="CL453" s="500"/>
      <c r="CM453" s="500"/>
      <c r="CN453" s="500"/>
      <c r="CO453" s="500"/>
      <c r="CP453" s="500"/>
      <c r="CQ453" s="500"/>
      <c r="CR453" s="500"/>
      <c r="CS453" s="500"/>
      <c r="CT453" s="500"/>
      <c r="CU453" s="500"/>
      <c r="CV453" s="500"/>
      <c r="CW453" s="500"/>
      <c r="CX453" s="500"/>
      <c r="CY453" s="500"/>
      <c r="CZ453" s="500"/>
      <c r="DA453" s="500"/>
      <c r="DB453" s="500"/>
      <c r="DC453" s="500"/>
      <c r="DD453" s="500"/>
      <c r="DE453" s="500"/>
      <c r="DF453" s="500"/>
      <c r="DG453" s="500"/>
      <c r="DH453" s="500"/>
      <c r="DI453" s="500"/>
      <c r="DJ453" s="500"/>
      <c r="DK453" s="500"/>
      <c r="DL453" s="500"/>
      <c r="DM453" s="500"/>
      <c r="DN453" s="500"/>
      <c r="DO453" s="500"/>
      <c r="DP453" s="500"/>
      <c r="DQ453" s="500"/>
      <c r="DR453" s="500"/>
      <c r="DS453" s="500"/>
      <c r="DT453" s="500"/>
      <c r="DU453" s="500"/>
      <c r="DV453" s="500"/>
      <c r="DW453" s="500"/>
      <c r="DX453" s="500"/>
      <c r="DY453" s="500"/>
      <c r="DZ453" s="500"/>
      <c r="EA453" s="500"/>
      <c r="EB453" s="500"/>
      <c r="EC453" s="500"/>
      <c r="ED453" s="500"/>
      <c r="EE453" s="500"/>
      <c r="EF453" s="500"/>
      <c r="EG453" s="500"/>
      <c r="EH453" s="500"/>
      <c r="EI453" s="500"/>
      <c r="EJ453" s="500"/>
      <c r="EK453" s="500"/>
      <c r="EL453" s="500"/>
      <c r="EM453" s="500"/>
      <c r="EN453" s="500"/>
      <c r="EO453" s="500"/>
      <c r="EP453" s="500"/>
      <c r="EQ453" s="500"/>
      <c r="ER453" s="500"/>
      <c r="ES453" s="500"/>
      <c r="ET453" s="500"/>
      <c r="EU453" s="500"/>
      <c r="EV453" s="500"/>
      <c r="EW453" s="500"/>
      <c r="EX453" s="500"/>
      <c r="EY453" s="500"/>
      <c r="EZ453" s="500"/>
      <c r="FA453" s="500"/>
      <c r="FB453" s="500"/>
      <c r="FC453" s="500"/>
      <c r="FD453" s="500"/>
      <c r="FE453" s="500"/>
      <c r="FF453" s="500"/>
      <c r="FG453" s="500"/>
      <c r="FH453" s="500"/>
      <c r="FI453" s="500"/>
      <c r="FJ453" s="498"/>
      <c r="FK453" s="498"/>
      <c r="FL453" s="498"/>
      <c r="FM453" s="498"/>
      <c r="FN453" s="498"/>
      <c r="FO453" s="498"/>
      <c r="FP453" s="498"/>
      <c r="FQ453" s="498"/>
      <c r="FR453" s="498"/>
      <c r="FS453" s="498"/>
      <c r="FT453" s="498"/>
      <c r="FU453" s="498"/>
      <c r="FV453" s="498"/>
      <c r="FW453" s="498"/>
      <c r="FX453" s="498"/>
      <c r="FY453" s="498"/>
      <c r="FZ453" s="498"/>
      <c r="GA453" s="498"/>
      <c r="GB453" s="498"/>
      <c r="GC453" s="498"/>
      <c r="GD453" s="498"/>
      <c r="GE453" s="498"/>
      <c r="GF453" s="498"/>
      <c r="GG453" s="498"/>
      <c r="GH453" s="498"/>
      <c r="GI453" s="498"/>
      <c r="GJ453" s="498"/>
      <c r="GK453" s="498"/>
      <c r="GL453" s="498"/>
      <c r="GM453" s="498"/>
      <c r="GN453" s="498"/>
      <c r="GO453" s="498"/>
      <c r="GP453" s="498"/>
      <c r="GQ453" s="498"/>
      <c r="GR453" s="498"/>
      <c r="GS453" s="498"/>
      <c r="GT453" s="498"/>
      <c r="GU453" s="498"/>
      <c r="GV453" s="498"/>
      <c r="GW453" s="498"/>
      <c r="GX453" s="498"/>
      <c r="GY453" s="498"/>
      <c r="GZ453" s="498"/>
      <c r="HA453" s="498"/>
      <c r="HB453" s="498"/>
      <c r="HC453" s="498"/>
      <c r="HD453" s="498"/>
      <c r="HE453" s="498"/>
      <c r="HF453" s="498"/>
      <c r="HG453" s="498"/>
      <c r="HH453" s="498"/>
      <c r="HI453" s="498"/>
      <c r="HJ453" s="498"/>
      <c r="HK453" s="498"/>
      <c r="HL453" s="498"/>
      <c r="HM453" s="498"/>
      <c r="HN453" s="498"/>
      <c r="HO453" s="498"/>
      <c r="HP453" s="498"/>
      <c r="HQ453" s="498"/>
      <c r="HR453" s="498"/>
      <c r="HS453" s="498"/>
      <c r="HT453" s="498"/>
      <c r="HU453" s="498"/>
      <c r="HV453" s="498"/>
      <c r="HW453" s="498"/>
      <c r="HX453" s="498"/>
      <c r="HY453" s="498"/>
      <c r="HZ453" s="498"/>
      <c r="IA453" s="498"/>
      <c r="IB453" s="498"/>
      <c r="IC453" s="498"/>
      <c r="ID453" s="498"/>
      <c r="IE453" s="498"/>
      <c r="IF453" s="498"/>
      <c r="IG453" s="498"/>
      <c r="IH453" s="498"/>
      <c r="II453" s="498"/>
      <c r="IJ453" s="498"/>
      <c r="IK453" s="498"/>
      <c r="IL453" s="498"/>
      <c r="IM453" s="498"/>
      <c r="IN453" s="498"/>
      <c r="IO453" s="498"/>
    </row>
    <row r="454" spans="1:249" s="499" customFormat="1" ht="11.4" x14ac:dyDescent="0.2">
      <c r="A454" s="498"/>
      <c r="B454" s="498"/>
      <c r="C454" s="501"/>
      <c r="D454" s="498"/>
      <c r="E454" s="498"/>
      <c r="F454" s="502"/>
      <c r="G454" s="498"/>
      <c r="H454" s="498"/>
      <c r="I454" s="847"/>
      <c r="J454" s="847"/>
      <c r="K454" s="847"/>
      <c r="L454" s="847"/>
      <c r="M454" s="847"/>
      <c r="N454" s="847"/>
      <c r="O454" s="847"/>
      <c r="P454" s="847"/>
      <c r="Q454" s="847"/>
      <c r="R454" s="676"/>
      <c r="S454" s="857"/>
      <c r="T454" s="500"/>
      <c r="U454" s="497"/>
      <c r="V454" s="314"/>
      <c r="W454" s="314"/>
      <c r="X454" s="314"/>
      <c r="Y454" s="314"/>
      <c r="Z454" s="314"/>
      <c r="AA454" s="314"/>
      <c r="AB454" s="500"/>
      <c r="AC454" s="500"/>
      <c r="AD454" s="500"/>
      <c r="AE454" s="319"/>
      <c r="AF454" s="319"/>
      <c r="AG454" s="319"/>
      <c r="AH454" s="319"/>
      <c r="AI454" s="319"/>
      <c r="AJ454" s="319"/>
      <c r="AK454" s="319"/>
      <c r="AL454" s="319"/>
      <c r="AM454" s="319"/>
      <c r="AN454" s="319"/>
      <c r="AO454" s="319"/>
      <c r="AP454" s="319"/>
      <c r="AQ454" s="497"/>
      <c r="AR454" s="497"/>
      <c r="AS454" s="497"/>
      <c r="AT454" s="497"/>
      <c r="AU454" s="497"/>
      <c r="AV454" s="497"/>
      <c r="AW454" s="497"/>
      <c r="AX454" s="497"/>
      <c r="AY454" s="497"/>
      <c r="AZ454" s="497"/>
      <c r="BA454" s="497"/>
      <c r="BB454" s="500"/>
      <c r="BC454" s="500"/>
      <c r="BD454" s="500"/>
      <c r="BE454" s="500"/>
      <c r="BF454" s="500"/>
      <c r="BG454" s="500"/>
      <c r="BH454" s="500"/>
      <c r="BI454" s="500"/>
      <c r="BJ454" s="500"/>
      <c r="BK454" s="500"/>
      <c r="BL454" s="500"/>
      <c r="BM454" s="500"/>
      <c r="BN454" s="500"/>
      <c r="BO454" s="500"/>
      <c r="BP454" s="500"/>
      <c r="BQ454" s="500"/>
      <c r="BR454" s="500"/>
      <c r="BS454" s="500"/>
      <c r="BT454" s="500"/>
      <c r="BU454" s="500"/>
      <c r="BV454" s="500"/>
      <c r="BW454" s="500"/>
      <c r="BX454" s="500"/>
      <c r="BY454" s="500"/>
      <c r="BZ454" s="500"/>
      <c r="CA454" s="500"/>
      <c r="CB454" s="500"/>
      <c r="CC454" s="500"/>
      <c r="CD454" s="500"/>
      <c r="CE454" s="500"/>
      <c r="CF454" s="500"/>
      <c r="CG454" s="500"/>
      <c r="CH454" s="500"/>
      <c r="CI454" s="500"/>
      <c r="CJ454" s="500"/>
      <c r="CK454" s="500"/>
      <c r="CL454" s="500"/>
      <c r="CM454" s="500"/>
      <c r="CN454" s="500"/>
      <c r="CO454" s="500"/>
      <c r="CP454" s="500"/>
      <c r="CQ454" s="500"/>
      <c r="CR454" s="500"/>
      <c r="CS454" s="500"/>
      <c r="CT454" s="500"/>
      <c r="CU454" s="500"/>
      <c r="CV454" s="500"/>
      <c r="CW454" s="500"/>
      <c r="CX454" s="500"/>
      <c r="CY454" s="500"/>
      <c r="CZ454" s="500"/>
      <c r="DA454" s="500"/>
      <c r="DB454" s="500"/>
      <c r="DC454" s="500"/>
      <c r="DD454" s="500"/>
      <c r="DE454" s="500"/>
      <c r="DF454" s="500"/>
      <c r="DG454" s="500"/>
      <c r="DH454" s="500"/>
      <c r="DI454" s="500"/>
      <c r="DJ454" s="500"/>
      <c r="DK454" s="500"/>
      <c r="DL454" s="500"/>
      <c r="DM454" s="500"/>
      <c r="DN454" s="500"/>
      <c r="DO454" s="500"/>
      <c r="DP454" s="500"/>
      <c r="DQ454" s="500"/>
      <c r="DR454" s="500"/>
      <c r="DS454" s="500"/>
      <c r="DT454" s="500"/>
      <c r="DU454" s="500"/>
      <c r="DV454" s="500"/>
      <c r="DW454" s="500"/>
      <c r="DX454" s="500"/>
      <c r="DY454" s="500"/>
      <c r="DZ454" s="500"/>
      <c r="EA454" s="500"/>
      <c r="EB454" s="500"/>
      <c r="EC454" s="500"/>
      <c r="ED454" s="500"/>
      <c r="EE454" s="500"/>
      <c r="EF454" s="500"/>
      <c r="EG454" s="500"/>
      <c r="EH454" s="500"/>
      <c r="EI454" s="500"/>
      <c r="EJ454" s="500"/>
      <c r="EK454" s="500"/>
      <c r="EL454" s="500"/>
      <c r="EM454" s="500"/>
      <c r="EN454" s="500"/>
      <c r="EO454" s="500"/>
      <c r="EP454" s="500"/>
      <c r="EQ454" s="500"/>
      <c r="ER454" s="500"/>
      <c r="ES454" s="500"/>
      <c r="ET454" s="500"/>
      <c r="EU454" s="500"/>
      <c r="EV454" s="500"/>
      <c r="EW454" s="500"/>
      <c r="EX454" s="500"/>
      <c r="EY454" s="500"/>
      <c r="EZ454" s="500"/>
      <c r="FA454" s="500"/>
      <c r="FB454" s="500"/>
      <c r="FC454" s="500"/>
      <c r="FD454" s="500"/>
      <c r="FE454" s="500"/>
      <c r="FF454" s="500"/>
      <c r="FG454" s="500"/>
      <c r="FH454" s="500"/>
      <c r="FI454" s="500"/>
      <c r="FJ454" s="498"/>
      <c r="FK454" s="498"/>
      <c r="FL454" s="498"/>
      <c r="FM454" s="498"/>
      <c r="FN454" s="498"/>
      <c r="FO454" s="498"/>
      <c r="FP454" s="498"/>
      <c r="FQ454" s="498"/>
      <c r="FR454" s="498"/>
      <c r="FS454" s="498"/>
      <c r="FT454" s="498"/>
      <c r="FU454" s="498"/>
      <c r="FV454" s="498"/>
      <c r="FW454" s="498"/>
      <c r="FX454" s="498"/>
      <c r="FY454" s="498"/>
      <c r="FZ454" s="498"/>
      <c r="GA454" s="498"/>
      <c r="GB454" s="498"/>
      <c r="GC454" s="498"/>
      <c r="GD454" s="498"/>
      <c r="GE454" s="498"/>
      <c r="GF454" s="498"/>
      <c r="GG454" s="498"/>
      <c r="GH454" s="498"/>
      <c r="GI454" s="498"/>
      <c r="GJ454" s="498"/>
      <c r="GK454" s="498"/>
      <c r="GL454" s="498"/>
      <c r="GM454" s="498"/>
      <c r="GN454" s="498"/>
      <c r="GO454" s="498"/>
      <c r="GP454" s="498"/>
      <c r="GQ454" s="498"/>
      <c r="GR454" s="498"/>
      <c r="GS454" s="498"/>
      <c r="GT454" s="498"/>
      <c r="GU454" s="498"/>
      <c r="GV454" s="498"/>
      <c r="GW454" s="498"/>
      <c r="GX454" s="498"/>
      <c r="GY454" s="498"/>
      <c r="GZ454" s="498"/>
      <c r="HA454" s="498"/>
      <c r="HB454" s="498"/>
      <c r="HC454" s="498"/>
      <c r="HD454" s="498"/>
      <c r="HE454" s="498"/>
      <c r="HF454" s="498"/>
      <c r="HG454" s="498"/>
      <c r="HH454" s="498"/>
      <c r="HI454" s="498"/>
      <c r="HJ454" s="498"/>
      <c r="HK454" s="498"/>
      <c r="HL454" s="498"/>
      <c r="HM454" s="498"/>
      <c r="HN454" s="498"/>
      <c r="HO454" s="498"/>
      <c r="HP454" s="498"/>
      <c r="HQ454" s="498"/>
      <c r="HR454" s="498"/>
      <c r="HS454" s="498"/>
      <c r="HT454" s="498"/>
      <c r="HU454" s="498"/>
      <c r="HV454" s="498"/>
      <c r="HW454" s="498"/>
      <c r="HX454" s="498"/>
      <c r="HY454" s="498"/>
      <c r="HZ454" s="498"/>
      <c r="IA454" s="498"/>
      <c r="IB454" s="498"/>
      <c r="IC454" s="498"/>
      <c r="ID454" s="498"/>
      <c r="IE454" s="498"/>
      <c r="IF454" s="498"/>
      <c r="IG454" s="498"/>
      <c r="IH454" s="498"/>
      <c r="II454" s="498"/>
      <c r="IJ454" s="498"/>
      <c r="IK454" s="498"/>
      <c r="IL454" s="498"/>
      <c r="IM454" s="498"/>
      <c r="IN454" s="498"/>
      <c r="IO454" s="498"/>
    </row>
    <row r="455" spans="1:249" s="508" customFormat="1" x14ac:dyDescent="0.25">
      <c r="A455" s="503"/>
      <c r="B455" s="503"/>
      <c r="C455" s="504"/>
      <c r="D455" s="503"/>
      <c r="E455" s="503"/>
      <c r="F455" s="505"/>
      <c r="G455" s="503"/>
      <c r="H455" s="503"/>
      <c r="I455" s="929"/>
      <c r="J455" s="929"/>
      <c r="K455" s="929"/>
      <c r="L455" s="929"/>
      <c r="M455" s="929"/>
      <c r="N455" s="929"/>
      <c r="O455" s="929"/>
      <c r="P455" s="929"/>
      <c r="Q455" s="929"/>
      <c r="R455" s="503"/>
      <c r="S455" s="858"/>
      <c r="T455" s="510"/>
      <c r="U455" s="506"/>
      <c r="V455" s="314"/>
      <c r="W455" s="314"/>
      <c r="X455" s="314"/>
      <c r="Y455" s="314"/>
      <c r="Z455" s="314"/>
      <c r="AA455" s="314"/>
      <c r="AB455" s="510"/>
      <c r="AC455" s="510"/>
      <c r="AD455" s="510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10"/>
      <c r="BC455" s="510"/>
      <c r="BD455" s="510"/>
      <c r="BE455" s="510"/>
      <c r="BF455" s="510"/>
      <c r="BG455" s="510"/>
      <c r="BH455" s="510"/>
      <c r="BI455" s="510"/>
      <c r="BJ455" s="510"/>
      <c r="BK455" s="510"/>
      <c r="BL455" s="510"/>
      <c r="BM455" s="510"/>
      <c r="BN455" s="510"/>
      <c r="BO455" s="510"/>
      <c r="BP455" s="510"/>
      <c r="BQ455" s="510"/>
      <c r="BR455" s="510"/>
      <c r="BS455" s="510"/>
      <c r="BT455" s="510"/>
      <c r="BU455" s="510"/>
      <c r="BV455" s="510"/>
      <c r="BW455" s="510"/>
      <c r="BX455" s="510"/>
      <c r="BY455" s="510"/>
      <c r="BZ455" s="510"/>
      <c r="CA455" s="510"/>
      <c r="CB455" s="510"/>
      <c r="CC455" s="510"/>
      <c r="CD455" s="510"/>
      <c r="CE455" s="510"/>
      <c r="CF455" s="510"/>
      <c r="CG455" s="510"/>
      <c r="CH455" s="510"/>
      <c r="CI455" s="510"/>
      <c r="CJ455" s="510"/>
      <c r="CK455" s="510"/>
      <c r="CL455" s="510"/>
      <c r="CM455" s="510"/>
      <c r="CN455" s="510"/>
      <c r="CO455" s="510"/>
      <c r="CP455" s="510"/>
      <c r="CQ455" s="510"/>
      <c r="CR455" s="510"/>
      <c r="CS455" s="510"/>
      <c r="CT455" s="510"/>
      <c r="CU455" s="510"/>
      <c r="CV455" s="510"/>
      <c r="CW455" s="510"/>
      <c r="CX455" s="510"/>
      <c r="CY455" s="510"/>
      <c r="CZ455" s="510"/>
      <c r="DA455" s="510"/>
      <c r="DB455" s="510"/>
      <c r="DC455" s="510"/>
      <c r="DD455" s="510"/>
      <c r="DE455" s="510"/>
      <c r="DF455" s="510"/>
      <c r="DG455" s="510"/>
      <c r="DH455" s="510"/>
      <c r="DI455" s="510"/>
      <c r="DJ455" s="510"/>
      <c r="DK455" s="510"/>
      <c r="DL455" s="510"/>
      <c r="DM455" s="510"/>
      <c r="DN455" s="510"/>
      <c r="DO455" s="510"/>
      <c r="DP455" s="510"/>
      <c r="DQ455" s="510"/>
      <c r="DR455" s="510"/>
      <c r="DS455" s="510"/>
      <c r="DT455" s="510"/>
      <c r="DU455" s="510"/>
      <c r="DV455" s="510"/>
      <c r="DW455" s="510"/>
      <c r="DX455" s="510"/>
      <c r="DY455" s="510"/>
      <c r="DZ455" s="510"/>
      <c r="EA455" s="510"/>
      <c r="EB455" s="510"/>
      <c r="EC455" s="510"/>
      <c r="ED455" s="510"/>
      <c r="EE455" s="510"/>
      <c r="EF455" s="510"/>
      <c r="EG455" s="510"/>
      <c r="EH455" s="510"/>
      <c r="EI455" s="510"/>
      <c r="EJ455" s="510"/>
      <c r="EK455" s="510"/>
      <c r="EL455" s="510"/>
      <c r="EM455" s="510"/>
      <c r="EN455" s="510"/>
      <c r="EO455" s="510"/>
      <c r="EP455" s="510"/>
      <c r="EQ455" s="510"/>
      <c r="ER455" s="510"/>
      <c r="ES455" s="510"/>
      <c r="ET455" s="510"/>
      <c r="EU455" s="510"/>
      <c r="EV455" s="510"/>
      <c r="EW455" s="510"/>
      <c r="EX455" s="510"/>
      <c r="EY455" s="510"/>
      <c r="EZ455" s="510"/>
      <c r="FA455" s="510"/>
      <c r="FB455" s="510"/>
      <c r="FC455" s="510"/>
      <c r="FD455" s="510"/>
      <c r="FE455" s="510"/>
      <c r="FF455" s="510"/>
      <c r="FG455" s="510"/>
      <c r="FH455" s="510"/>
      <c r="FI455" s="510"/>
      <c r="FJ455" s="503"/>
      <c r="FK455" s="503"/>
      <c r="FL455" s="503"/>
      <c r="FM455" s="503"/>
      <c r="FN455" s="503"/>
      <c r="FO455" s="503"/>
      <c r="FP455" s="503"/>
      <c r="FQ455" s="503"/>
      <c r="FR455" s="503"/>
      <c r="FS455" s="503"/>
      <c r="FT455" s="503"/>
      <c r="FU455" s="503"/>
      <c r="FV455" s="503"/>
      <c r="FW455" s="503"/>
      <c r="FX455" s="503"/>
      <c r="FY455" s="503"/>
      <c r="FZ455" s="503"/>
      <c r="GA455" s="503"/>
      <c r="GB455" s="503"/>
      <c r="GC455" s="503"/>
      <c r="GD455" s="503"/>
      <c r="GE455" s="503"/>
      <c r="GF455" s="503"/>
      <c r="GG455" s="503"/>
      <c r="GH455" s="503"/>
      <c r="GI455" s="503"/>
      <c r="GJ455" s="503"/>
      <c r="GK455" s="503"/>
      <c r="GL455" s="503"/>
      <c r="GM455" s="503"/>
      <c r="GN455" s="503"/>
      <c r="GO455" s="503"/>
      <c r="GP455" s="503"/>
      <c r="GQ455" s="503"/>
      <c r="GR455" s="503"/>
      <c r="GS455" s="503"/>
      <c r="GT455" s="503"/>
      <c r="GU455" s="503"/>
      <c r="GV455" s="503"/>
      <c r="GW455" s="503"/>
      <c r="GX455" s="503"/>
      <c r="GY455" s="503"/>
      <c r="GZ455" s="503"/>
      <c r="HA455" s="503"/>
      <c r="HB455" s="503"/>
      <c r="HC455" s="503"/>
      <c r="HD455" s="503"/>
      <c r="HE455" s="503"/>
      <c r="HF455" s="503"/>
      <c r="HG455" s="503"/>
      <c r="HH455" s="503"/>
      <c r="HI455" s="503"/>
      <c r="HJ455" s="503"/>
      <c r="HK455" s="503"/>
      <c r="HL455" s="503"/>
      <c r="HM455" s="503"/>
      <c r="HN455" s="503"/>
      <c r="HO455" s="503"/>
      <c r="HP455" s="503"/>
      <c r="HQ455" s="503"/>
      <c r="HR455" s="503"/>
      <c r="HS455" s="503"/>
      <c r="HT455" s="503"/>
      <c r="HU455" s="503"/>
      <c r="HV455" s="503"/>
      <c r="HW455" s="503"/>
      <c r="HX455" s="503"/>
      <c r="HY455" s="503"/>
      <c r="HZ455" s="503"/>
      <c r="IA455" s="503"/>
      <c r="IB455" s="503"/>
      <c r="IC455" s="503"/>
      <c r="ID455" s="503"/>
      <c r="IE455" s="503"/>
      <c r="IF455" s="503"/>
      <c r="IG455" s="503"/>
      <c r="IH455" s="503"/>
      <c r="II455" s="503"/>
      <c r="IJ455" s="503"/>
      <c r="IK455" s="503"/>
      <c r="IL455" s="503"/>
      <c r="IM455" s="503"/>
      <c r="IN455" s="503"/>
      <c r="IO455" s="503"/>
    </row>
    <row r="456" spans="1:249" s="508" customFormat="1" x14ac:dyDescent="0.25">
      <c r="A456" s="503"/>
      <c r="B456" s="503"/>
      <c r="C456" s="504"/>
      <c r="D456" s="503"/>
      <c r="E456" s="503"/>
      <c r="F456" s="505"/>
      <c r="G456" s="503"/>
      <c r="H456" s="503"/>
      <c r="I456" s="929"/>
      <c r="J456" s="929"/>
      <c r="K456" s="929"/>
      <c r="L456" s="929"/>
      <c r="M456" s="929"/>
      <c r="N456" s="929"/>
      <c r="O456" s="929"/>
      <c r="P456" s="929"/>
      <c r="Q456" s="929"/>
      <c r="R456" s="503"/>
      <c r="S456" s="858"/>
      <c r="T456" s="510"/>
      <c r="U456" s="506"/>
      <c r="V456" s="314"/>
      <c r="W456" s="314"/>
      <c r="X456" s="314"/>
      <c r="Y456" s="314"/>
      <c r="Z456" s="314"/>
      <c r="AA456" s="314"/>
      <c r="AB456" s="510"/>
      <c r="AC456" s="510"/>
      <c r="AD456" s="510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10"/>
      <c r="BC456" s="510"/>
      <c r="BD456" s="510"/>
      <c r="BE456" s="510"/>
      <c r="BF456" s="510"/>
      <c r="BG456" s="510"/>
      <c r="BH456" s="510"/>
      <c r="BI456" s="510"/>
      <c r="BJ456" s="510"/>
      <c r="BK456" s="510"/>
      <c r="BL456" s="510"/>
      <c r="BM456" s="510"/>
      <c r="BN456" s="510"/>
      <c r="BO456" s="510"/>
      <c r="BP456" s="510"/>
      <c r="BQ456" s="510"/>
      <c r="BR456" s="510"/>
      <c r="BS456" s="510"/>
      <c r="BT456" s="510"/>
      <c r="BU456" s="510"/>
      <c r="BV456" s="510"/>
      <c r="BW456" s="510"/>
      <c r="BX456" s="510"/>
      <c r="BY456" s="510"/>
      <c r="BZ456" s="510"/>
      <c r="CA456" s="510"/>
      <c r="CB456" s="510"/>
      <c r="CC456" s="510"/>
      <c r="CD456" s="510"/>
      <c r="CE456" s="510"/>
      <c r="CF456" s="510"/>
      <c r="CG456" s="510"/>
      <c r="CH456" s="510"/>
      <c r="CI456" s="510"/>
      <c r="CJ456" s="510"/>
      <c r="CK456" s="510"/>
      <c r="CL456" s="510"/>
      <c r="CM456" s="510"/>
      <c r="CN456" s="510"/>
      <c r="CO456" s="510"/>
      <c r="CP456" s="510"/>
      <c r="CQ456" s="510"/>
      <c r="CR456" s="510"/>
      <c r="CS456" s="510"/>
      <c r="CT456" s="510"/>
      <c r="CU456" s="510"/>
      <c r="CV456" s="510"/>
      <c r="CW456" s="510"/>
      <c r="CX456" s="510"/>
      <c r="CY456" s="510"/>
      <c r="CZ456" s="510"/>
      <c r="DA456" s="510"/>
      <c r="DB456" s="510"/>
      <c r="DC456" s="510"/>
      <c r="DD456" s="510"/>
      <c r="DE456" s="510"/>
      <c r="DF456" s="510"/>
      <c r="DG456" s="510"/>
      <c r="DH456" s="510"/>
      <c r="DI456" s="510"/>
      <c r="DJ456" s="510"/>
      <c r="DK456" s="510"/>
      <c r="DL456" s="510"/>
      <c r="DM456" s="510"/>
      <c r="DN456" s="510"/>
      <c r="DO456" s="510"/>
      <c r="DP456" s="510"/>
      <c r="DQ456" s="510"/>
      <c r="DR456" s="510"/>
      <c r="DS456" s="510"/>
      <c r="DT456" s="510"/>
      <c r="DU456" s="510"/>
      <c r="DV456" s="510"/>
      <c r="DW456" s="510"/>
      <c r="DX456" s="510"/>
      <c r="DY456" s="510"/>
      <c r="DZ456" s="510"/>
      <c r="EA456" s="510"/>
      <c r="EB456" s="510"/>
      <c r="EC456" s="510"/>
      <c r="ED456" s="510"/>
      <c r="EE456" s="510"/>
      <c r="EF456" s="510"/>
      <c r="EG456" s="510"/>
      <c r="EH456" s="510"/>
      <c r="EI456" s="510"/>
      <c r="EJ456" s="510"/>
      <c r="EK456" s="510"/>
      <c r="EL456" s="510"/>
      <c r="EM456" s="510"/>
      <c r="EN456" s="510"/>
      <c r="EO456" s="510"/>
      <c r="EP456" s="510"/>
      <c r="EQ456" s="510"/>
      <c r="ER456" s="510"/>
      <c r="ES456" s="510"/>
      <c r="ET456" s="510"/>
      <c r="EU456" s="510"/>
      <c r="EV456" s="510"/>
      <c r="EW456" s="510"/>
      <c r="EX456" s="510"/>
      <c r="EY456" s="510"/>
      <c r="EZ456" s="510"/>
      <c r="FA456" s="510"/>
      <c r="FB456" s="510"/>
      <c r="FC456" s="510"/>
      <c r="FD456" s="510"/>
      <c r="FE456" s="510"/>
      <c r="FF456" s="510"/>
      <c r="FG456" s="510"/>
      <c r="FH456" s="510"/>
      <c r="FI456" s="510"/>
      <c r="FJ456" s="503"/>
      <c r="FK456" s="503"/>
      <c r="FL456" s="503"/>
      <c r="FM456" s="503"/>
      <c r="FN456" s="503"/>
      <c r="FO456" s="503"/>
      <c r="FP456" s="503"/>
      <c r="FQ456" s="503"/>
      <c r="FR456" s="503"/>
      <c r="FS456" s="503"/>
      <c r="FT456" s="503"/>
      <c r="FU456" s="503"/>
      <c r="FV456" s="503"/>
      <c r="FW456" s="503"/>
      <c r="FX456" s="503"/>
      <c r="FY456" s="503"/>
      <c r="FZ456" s="503"/>
      <c r="GA456" s="503"/>
      <c r="GB456" s="503"/>
      <c r="GC456" s="503"/>
      <c r="GD456" s="503"/>
      <c r="GE456" s="503"/>
      <c r="GF456" s="503"/>
      <c r="GG456" s="503"/>
      <c r="GH456" s="503"/>
      <c r="GI456" s="503"/>
      <c r="GJ456" s="503"/>
      <c r="GK456" s="503"/>
      <c r="GL456" s="503"/>
      <c r="GM456" s="503"/>
      <c r="GN456" s="503"/>
      <c r="GO456" s="503"/>
      <c r="GP456" s="503"/>
      <c r="GQ456" s="503"/>
      <c r="GR456" s="503"/>
      <c r="GS456" s="503"/>
      <c r="GT456" s="503"/>
      <c r="GU456" s="503"/>
      <c r="GV456" s="503"/>
      <c r="GW456" s="503"/>
      <c r="GX456" s="503"/>
      <c r="GY456" s="503"/>
      <c r="GZ456" s="503"/>
      <c r="HA456" s="503"/>
      <c r="HB456" s="503"/>
      <c r="HC456" s="503"/>
      <c r="HD456" s="503"/>
      <c r="HE456" s="503"/>
      <c r="HF456" s="503"/>
      <c r="HG456" s="503"/>
      <c r="HH456" s="503"/>
      <c r="HI456" s="503"/>
      <c r="HJ456" s="503"/>
      <c r="HK456" s="503"/>
      <c r="HL456" s="503"/>
      <c r="HM456" s="503"/>
      <c r="HN456" s="503"/>
      <c r="HO456" s="503"/>
      <c r="HP456" s="503"/>
      <c r="HQ456" s="503"/>
      <c r="HR456" s="503"/>
      <c r="HS456" s="503"/>
      <c r="HT456" s="503"/>
      <c r="HU456" s="503"/>
      <c r="HV456" s="503"/>
      <c r="HW456" s="503"/>
      <c r="HX456" s="503"/>
      <c r="HY456" s="503"/>
      <c r="HZ456" s="503"/>
      <c r="IA456" s="503"/>
      <c r="IB456" s="503"/>
      <c r="IC456" s="503"/>
      <c r="ID456" s="503"/>
      <c r="IE456" s="503"/>
      <c r="IF456" s="503"/>
      <c r="IG456" s="503"/>
      <c r="IH456" s="503"/>
      <c r="II456" s="503"/>
      <c r="IJ456" s="503"/>
      <c r="IK456" s="503"/>
      <c r="IL456" s="503"/>
      <c r="IM456" s="503"/>
      <c r="IN456" s="503"/>
      <c r="IO456" s="503"/>
    </row>
    <row r="457" spans="1:249" s="508" customFormat="1" x14ac:dyDescent="0.25">
      <c r="A457" s="503"/>
      <c r="B457" s="503"/>
      <c r="C457" s="504"/>
      <c r="D457" s="503"/>
      <c r="E457" s="503"/>
      <c r="F457" s="505"/>
      <c r="G457" s="503"/>
      <c r="H457" s="503"/>
      <c r="I457" s="929"/>
      <c r="J457" s="929"/>
      <c r="K457" s="929"/>
      <c r="L457" s="929"/>
      <c r="M457" s="929"/>
      <c r="N457" s="929"/>
      <c r="O457" s="929"/>
      <c r="P457" s="929"/>
      <c r="Q457" s="929"/>
      <c r="R457" s="503"/>
      <c r="S457" s="858"/>
      <c r="T457" s="510"/>
      <c r="U457" s="506"/>
      <c r="V457" s="314"/>
      <c r="W457" s="314"/>
      <c r="X457" s="314"/>
      <c r="Y457" s="314"/>
      <c r="Z457" s="314"/>
      <c r="AA457" s="314"/>
      <c r="AB457" s="510"/>
      <c r="AC457" s="510"/>
      <c r="AD457" s="510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10"/>
      <c r="BC457" s="510"/>
      <c r="BD457" s="510"/>
      <c r="BE457" s="510"/>
      <c r="BF457" s="510"/>
      <c r="BG457" s="510"/>
      <c r="BH457" s="510"/>
      <c r="BI457" s="510"/>
      <c r="BJ457" s="510"/>
      <c r="BK457" s="510"/>
      <c r="BL457" s="510"/>
      <c r="BM457" s="510"/>
      <c r="BN457" s="510"/>
      <c r="BO457" s="510"/>
      <c r="BP457" s="510"/>
      <c r="BQ457" s="510"/>
      <c r="BR457" s="510"/>
      <c r="BS457" s="510"/>
      <c r="BT457" s="510"/>
      <c r="BU457" s="510"/>
      <c r="BV457" s="510"/>
      <c r="BW457" s="510"/>
      <c r="BX457" s="510"/>
      <c r="BY457" s="510"/>
      <c r="BZ457" s="510"/>
      <c r="CA457" s="510"/>
      <c r="CB457" s="510"/>
      <c r="CC457" s="510"/>
      <c r="CD457" s="510"/>
      <c r="CE457" s="510"/>
      <c r="CF457" s="510"/>
      <c r="CG457" s="510"/>
      <c r="CH457" s="510"/>
      <c r="CI457" s="510"/>
      <c r="CJ457" s="510"/>
      <c r="CK457" s="510"/>
      <c r="CL457" s="510"/>
      <c r="CM457" s="510"/>
      <c r="CN457" s="510"/>
      <c r="CO457" s="510"/>
      <c r="CP457" s="510"/>
      <c r="CQ457" s="510"/>
      <c r="CR457" s="510"/>
      <c r="CS457" s="510"/>
      <c r="CT457" s="510"/>
      <c r="CU457" s="510"/>
      <c r="CV457" s="510"/>
      <c r="CW457" s="510"/>
      <c r="CX457" s="510"/>
      <c r="CY457" s="510"/>
      <c r="CZ457" s="510"/>
      <c r="DA457" s="510"/>
      <c r="DB457" s="510"/>
      <c r="DC457" s="510"/>
      <c r="DD457" s="510"/>
      <c r="DE457" s="510"/>
      <c r="DF457" s="510"/>
      <c r="DG457" s="510"/>
      <c r="DH457" s="510"/>
      <c r="DI457" s="510"/>
      <c r="DJ457" s="510"/>
      <c r="DK457" s="510"/>
      <c r="DL457" s="510"/>
      <c r="DM457" s="510"/>
      <c r="DN457" s="510"/>
      <c r="DO457" s="510"/>
      <c r="DP457" s="510"/>
      <c r="DQ457" s="510"/>
      <c r="DR457" s="510"/>
      <c r="DS457" s="510"/>
      <c r="DT457" s="510"/>
      <c r="DU457" s="510"/>
      <c r="DV457" s="510"/>
      <c r="DW457" s="510"/>
      <c r="DX457" s="510"/>
      <c r="DY457" s="510"/>
      <c r="DZ457" s="510"/>
      <c r="EA457" s="510"/>
      <c r="EB457" s="510"/>
      <c r="EC457" s="510"/>
      <c r="ED457" s="510"/>
      <c r="EE457" s="510"/>
      <c r="EF457" s="510"/>
      <c r="EG457" s="510"/>
      <c r="EH457" s="510"/>
      <c r="EI457" s="510"/>
      <c r="EJ457" s="510"/>
      <c r="EK457" s="510"/>
      <c r="EL457" s="510"/>
      <c r="EM457" s="510"/>
      <c r="EN457" s="510"/>
      <c r="EO457" s="510"/>
      <c r="EP457" s="510"/>
      <c r="EQ457" s="510"/>
      <c r="ER457" s="510"/>
      <c r="ES457" s="510"/>
      <c r="ET457" s="510"/>
      <c r="EU457" s="510"/>
      <c r="EV457" s="510"/>
      <c r="EW457" s="510"/>
      <c r="EX457" s="510"/>
      <c r="EY457" s="510"/>
      <c r="EZ457" s="510"/>
      <c r="FA457" s="510"/>
      <c r="FB457" s="510"/>
      <c r="FC457" s="510"/>
      <c r="FD457" s="510"/>
      <c r="FE457" s="510"/>
      <c r="FF457" s="510"/>
      <c r="FG457" s="510"/>
      <c r="FH457" s="510"/>
      <c r="FI457" s="510"/>
      <c r="FJ457" s="503"/>
      <c r="FK457" s="503"/>
      <c r="FL457" s="503"/>
      <c r="FM457" s="503"/>
      <c r="FN457" s="503"/>
      <c r="FO457" s="503"/>
      <c r="FP457" s="503"/>
      <c r="FQ457" s="503"/>
      <c r="FR457" s="503"/>
      <c r="FS457" s="503"/>
      <c r="FT457" s="503"/>
      <c r="FU457" s="503"/>
      <c r="FV457" s="503"/>
      <c r="FW457" s="503"/>
      <c r="FX457" s="503"/>
      <c r="FY457" s="503"/>
      <c r="FZ457" s="503"/>
      <c r="GA457" s="503"/>
      <c r="GB457" s="503"/>
      <c r="GC457" s="503"/>
      <c r="GD457" s="503"/>
      <c r="GE457" s="503"/>
      <c r="GF457" s="503"/>
      <c r="GG457" s="503"/>
      <c r="GH457" s="503"/>
      <c r="GI457" s="503"/>
      <c r="GJ457" s="503"/>
      <c r="GK457" s="503"/>
      <c r="GL457" s="503"/>
      <c r="GM457" s="503"/>
      <c r="GN457" s="503"/>
      <c r="GO457" s="503"/>
      <c r="GP457" s="503"/>
      <c r="GQ457" s="503"/>
      <c r="GR457" s="503"/>
      <c r="GS457" s="503"/>
      <c r="GT457" s="503"/>
      <c r="GU457" s="503"/>
      <c r="GV457" s="503"/>
      <c r="GW457" s="503"/>
      <c r="GX457" s="503"/>
      <c r="GY457" s="503"/>
      <c r="GZ457" s="503"/>
      <c r="HA457" s="503"/>
      <c r="HB457" s="503"/>
      <c r="HC457" s="503"/>
      <c r="HD457" s="503"/>
      <c r="HE457" s="503"/>
      <c r="HF457" s="503"/>
      <c r="HG457" s="503"/>
      <c r="HH457" s="503"/>
      <c r="HI457" s="503"/>
      <c r="HJ457" s="503"/>
      <c r="HK457" s="503"/>
      <c r="HL457" s="503"/>
      <c r="HM457" s="503"/>
      <c r="HN457" s="503"/>
      <c r="HO457" s="503"/>
      <c r="HP457" s="503"/>
      <c r="HQ457" s="503"/>
      <c r="HR457" s="503"/>
      <c r="HS457" s="503"/>
      <c r="HT457" s="503"/>
      <c r="HU457" s="503"/>
      <c r="HV457" s="503"/>
      <c r="HW457" s="503"/>
      <c r="HX457" s="503"/>
      <c r="HY457" s="503"/>
      <c r="HZ457" s="503"/>
      <c r="IA457" s="503"/>
      <c r="IB457" s="503"/>
      <c r="IC457" s="503"/>
      <c r="ID457" s="503"/>
      <c r="IE457" s="503"/>
      <c r="IF457" s="503"/>
      <c r="IG457" s="503"/>
      <c r="IH457" s="503"/>
      <c r="II457" s="503"/>
      <c r="IJ457" s="503"/>
      <c r="IK457" s="503"/>
      <c r="IL457" s="503"/>
      <c r="IM457" s="503"/>
      <c r="IN457" s="503"/>
      <c r="IO457" s="503"/>
    </row>
    <row r="458" spans="1:249" s="508" customFormat="1" x14ac:dyDescent="0.25">
      <c r="A458" s="503"/>
      <c r="B458" s="503"/>
      <c r="C458" s="504"/>
      <c r="D458" s="503"/>
      <c r="E458" s="503"/>
      <c r="F458" s="505"/>
      <c r="G458" s="503"/>
      <c r="H458" s="503"/>
      <c r="I458" s="929"/>
      <c r="J458" s="929"/>
      <c r="K458" s="929"/>
      <c r="L458" s="929"/>
      <c r="M458" s="929"/>
      <c r="N458" s="929"/>
      <c r="O458" s="929"/>
      <c r="P458" s="929"/>
      <c r="Q458" s="929"/>
      <c r="R458" s="503"/>
      <c r="S458" s="858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5">
      <c r="A459" s="503"/>
      <c r="B459" s="503"/>
      <c r="C459" s="504"/>
      <c r="D459" s="503"/>
      <c r="E459" s="503"/>
      <c r="F459" s="505"/>
      <c r="G459" s="503"/>
      <c r="H459" s="503"/>
      <c r="I459" s="929"/>
      <c r="J459" s="929"/>
      <c r="K459" s="929"/>
      <c r="L459" s="929"/>
      <c r="M459" s="929"/>
      <c r="N459" s="929"/>
      <c r="O459" s="929"/>
      <c r="P459" s="929"/>
      <c r="Q459" s="929"/>
      <c r="R459" s="503"/>
      <c r="S459" s="858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5">
      <c r="A460" s="503"/>
      <c r="B460" s="503"/>
      <c r="C460" s="504"/>
      <c r="D460" s="503"/>
      <c r="E460" s="503"/>
      <c r="F460" s="505"/>
      <c r="G460" s="503"/>
      <c r="H460" s="503"/>
      <c r="I460" s="929"/>
      <c r="J460" s="929"/>
      <c r="K460" s="929"/>
      <c r="L460" s="929"/>
      <c r="M460" s="929"/>
      <c r="N460" s="929"/>
      <c r="O460" s="929"/>
      <c r="P460" s="929"/>
      <c r="Q460" s="929"/>
      <c r="R460" s="503"/>
      <c r="S460" s="858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929"/>
      <c r="J461" s="929"/>
      <c r="K461" s="929"/>
      <c r="L461" s="929"/>
      <c r="M461" s="929"/>
      <c r="N461" s="929"/>
      <c r="O461" s="929"/>
      <c r="P461" s="929"/>
      <c r="Q461" s="929"/>
      <c r="R461" s="503"/>
      <c r="S461" s="858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929"/>
      <c r="J462" s="929"/>
      <c r="K462" s="929"/>
      <c r="L462" s="929"/>
      <c r="M462" s="929"/>
      <c r="N462" s="929"/>
      <c r="O462" s="929"/>
      <c r="P462" s="929"/>
      <c r="Q462" s="929"/>
      <c r="R462" s="503"/>
      <c r="S462" s="858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929"/>
      <c r="J463" s="929"/>
      <c r="K463" s="929"/>
      <c r="L463" s="929"/>
      <c r="M463" s="929"/>
      <c r="N463" s="929"/>
      <c r="O463" s="929"/>
      <c r="P463" s="929"/>
      <c r="Q463" s="929"/>
      <c r="R463" s="503"/>
      <c r="S463" s="858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929"/>
      <c r="J464" s="929"/>
      <c r="K464" s="929"/>
      <c r="L464" s="929"/>
      <c r="M464" s="929"/>
      <c r="N464" s="929"/>
      <c r="O464" s="929"/>
      <c r="P464" s="929"/>
      <c r="Q464" s="929"/>
      <c r="R464" s="503"/>
      <c r="S464" s="858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929"/>
      <c r="J465" s="929"/>
      <c r="K465" s="929"/>
      <c r="L465" s="929"/>
      <c r="M465" s="929"/>
      <c r="N465" s="929"/>
      <c r="O465" s="929"/>
      <c r="P465" s="929"/>
      <c r="Q465" s="929"/>
      <c r="R465" s="503"/>
      <c r="S465" s="858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929"/>
      <c r="J466" s="929"/>
      <c r="K466" s="929"/>
      <c r="L466" s="929"/>
      <c r="M466" s="929"/>
      <c r="N466" s="929"/>
      <c r="O466" s="929"/>
      <c r="P466" s="929"/>
      <c r="Q466" s="929"/>
      <c r="R466" s="503"/>
      <c r="S466" s="858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929"/>
      <c r="J467" s="929"/>
      <c r="K467" s="929"/>
      <c r="L467" s="929"/>
      <c r="M467" s="929"/>
      <c r="N467" s="929"/>
      <c r="O467" s="929"/>
      <c r="P467" s="929"/>
      <c r="Q467" s="929"/>
      <c r="R467" s="503"/>
      <c r="S467" s="858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929"/>
      <c r="J468" s="929"/>
      <c r="K468" s="929"/>
      <c r="L468" s="929"/>
      <c r="M468" s="929"/>
      <c r="N468" s="929"/>
      <c r="O468" s="929"/>
      <c r="P468" s="929"/>
      <c r="Q468" s="929"/>
      <c r="R468" s="503"/>
      <c r="S468" s="858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929"/>
      <c r="J469" s="929"/>
      <c r="K469" s="929"/>
      <c r="L469" s="929"/>
      <c r="M469" s="929"/>
      <c r="N469" s="929"/>
      <c r="O469" s="929"/>
      <c r="P469" s="929"/>
      <c r="Q469" s="929"/>
      <c r="R469" s="503"/>
      <c r="S469" s="858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929"/>
      <c r="J470" s="929"/>
      <c r="K470" s="929"/>
      <c r="L470" s="929"/>
      <c r="M470" s="929"/>
      <c r="N470" s="929"/>
      <c r="O470" s="929"/>
      <c r="P470" s="929"/>
      <c r="Q470" s="929"/>
      <c r="R470" s="503"/>
      <c r="S470" s="858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929"/>
      <c r="J471" s="929"/>
      <c r="K471" s="929"/>
      <c r="L471" s="929"/>
      <c r="M471" s="929"/>
      <c r="N471" s="929"/>
      <c r="O471" s="929"/>
      <c r="P471" s="929"/>
      <c r="Q471" s="929"/>
      <c r="R471" s="503"/>
      <c r="S471" s="858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929"/>
      <c r="J472" s="929"/>
      <c r="K472" s="929"/>
      <c r="L472" s="929"/>
      <c r="M472" s="929"/>
      <c r="N472" s="929"/>
      <c r="O472" s="929"/>
      <c r="P472" s="929"/>
      <c r="Q472" s="929"/>
      <c r="R472" s="503"/>
      <c r="S472" s="858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929"/>
      <c r="J473" s="929"/>
      <c r="K473" s="929"/>
      <c r="L473" s="929"/>
      <c r="M473" s="929"/>
      <c r="N473" s="929"/>
      <c r="O473" s="929"/>
      <c r="P473" s="929"/>
      <c r="Q473" s="929"/>
      <c r="R473" s="503"/>
      <c r="S473" s="858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s="508" customFormat="1" x14ac:dyDescent="0.25">
      <c r="A474" s="503"/>
      <c r="B474" s="503"/>
      <c r="C474" s="504"/>
      <c r="D474" s="503"/>
      <c r="E474" s="503"/>
      <c r="F474" s="505"/>
      <c r="G474" s="503"/>
      <c r="H474" s="503"/>
      <c r="I474" s="929"/>
      <c r="J474" s="929"/>
      <c r="K474" s="929"/>
      <c r="L474" s="929"/>
      <c r="M474" s="929"/>
      <c r="N474" s="929"/>
      <c r="O474" s="929"/>
      <c r="P474" s="929"/>
      <c r="Q474" s="929"/>
      <c r="R474" s="503"/>
      <c r="S474" s="858"/>
      <c r="T474" s="510"/>
      <c r="U474" s="506"/>
      <c r="V474" s="314"/>
      <c r="W474" s="314"/>
      <c r="X474" s="314"/>
      <c r="Y474" s="314"/>
      <c r="Z474" s="314"/>
      <c r="AA474" s="314"/>
      <c r="AB474" s="510"/>
      <c r="AC474" s="510"/>
      <c r="AD474" s="510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10"/>
      <c r="BC474" s="510"/>
      <c r="BD474" s="510"/>
      <c r="BE474" s="510"/>
      <c r="BF474" s="510"/>
      <c r="BG474" s="510"/>
      <c r="BH474" s="510"/>
      <c r="BI474" s="510"/>
      <c r="BJ474" s="510"/>
      <c r="BK474" s="510"/>
      <c r="BL474" s="510"/>
      <c r="BM474" s="510"/>
      <c r="BN474" s="510"/>
      <c r="BO474" s="510"/>
      <c r="BP474" s="510"/>
      <c r="BQ474" s="510"/>
      <c r="BR474" s="510"/>
      <c r="BS474" s="510"/>
      <c r="BT474" s="510"/>
      <c r="BU474" s="510"/>
      <c r="BV474" s="510"/>
      <c r="BW474" s="510"/>
      <c r="BX474" s="510"/>
      <c r="BY474" s="510"/>
      <c r="BZ474" s="510"/>
      <c r="CA474" s="510"/>
      <c r="CB474" s="510"/>
      <c r="CC474" s="510"/>
      <c r="CD474" s="510"/>
      <c r="CE474" s="510"/>
      <c r="CF474" s="510"/>
      <c r="CG474" s="510"/>
      <c r="CH474" s="510"/>
      <c r="CI474" s="510"/>
      <c r="CJ474" s="510"/>
      <c r="CK474" s="510"/>
      <c r="CL474" s="510"/>
      <c r="CM474" s="510"/>
      <c r="CN474" s="510"/>
      <c r="CO474" s="510"/>
      <c r="CP474" s="510"/>
      <c r="CQ474" s="510"/>
      <c r="CR474" s="510"/>
      <c r="CS474" s="510"/>
      <c r="CT474" s="510"/>
      <c r="CU474" s="510"/>
      <c r="CV474" s="510"/>
      <c r="CW474" s="510"/>
      <c r="CX474" s="510"/>
      <c r="CY474" s="510"/>
      <c r="CZ474" s="510"/>
      <c r="DA474" s="510"/>
      <c r="DB474" s="510"/>
      <c r="DC474" s="510"/>
      <c r="DD474" s="510"/>
      <c r="DE474" s="510"/>
      <c r="DF474" s="510"/>
      <c r="DG474" s="510"/>
      <c r="DH474" s="510"/>
      <c r="DI474" s="510"/>
      <c r="DJ474" s="510"/>
      <c r="DK474" s="510"/>
      <c r="DL474" s="510"/>
      <c r="DM474" s="510"/>
      <c r="DN474" s="510"/>
      <c r="DO474" s="510"/>
      <c r="DP474" s="510"/>
      <c r="DQ474" s="510"/>
      <c r="DR474" s="510"/>
      <c r="DS474" s="510"/>
      <c r="DT474" s="510"/>
      <c r="DU474" s="510"/>
      <c r="DV474" s="510"/>
      <c r="DW474" s="510"/>
      <c r="DX474" s="510"/>
      <c r="DY474" s="510"/>
      <c r="DZ474" s="510"/>
      <c r="EA474" s="510"/>
      <c r="EB474" s="510"/>
      <c r="EC474" s="510"/>
      <c r="ED474" s="510"/>
      <c r="EE474" s="510"/>
      <c r="EF474" s="510"/>
      <c r="EG474" s="510"/>
      <c r="EH474" s="510"/>
      <c r="EI474" s="510"/>
      <c r="EJ474" s="510"/>
      <c r="EK474" s="510"/>
      <c r="EL474" s="510"/>
      <c r="EM474" s="510"/>
      <c r="EN474" s="510"/>
      <c r="EO474" s="510"/>
      <c r="EP474" s="510"/>
      <c r="EQ474" s="510"/>
      <c r="ER474" s="510"/>
      <c r="ES474" s="510"/>
      <c r="ET474" s="510"/>
      <c r="EU474" s="510"/>
      <c r="EV474" s="510"/>
      <c r="EW474" s="510"/>
      <c r="EX474" s="510"/>
      <c r="EY474" s="510"/>
      <c r="EZ474" s="510"/>
      <c r="FA474" s="510"/>
      <c r="FB474" s="510"/>
      <c r="FC474" s="510"/>
      <c r="FD474" s="510"/>
      <c r="FE474" s="510"/>
      <c r="FF474" s="510"/>
      <c r="FG474" s="510"/>
      <c r="FH474" s="510"/>
      <c r="FI474" s="510"/>
      <c r="FJ474" s="503"/>
      <c r="FK474" s="503"/>
      <c r="FL474" s="503"/>
      <c r="FM474" s="503"/>
      <c r="FN474" s="503"/>
      <c r="FO474" s="503"/>
      <c r="FP474" s="503"/>
      <c r="FQ474" s="503"/>
      <c r="FR474" s="503"/>
      <c r="FS474" s="503"/>
      <c r="FT474" s="503"/>
      <c r="FU474" s="503"/>
      <c r="FV474" s="503"/>
      <c r="FW474" s="503"/>
      <c r="FX474" s="503"/>
      <c r="FY474" s="503"/>
      <c r="FZ474" s="503"/>
      <c r="GA474" s="503"/>
      <c r="GB474" s="503"/>
      <c r="GC474" s="503"/>
      <c r="GD474" s="503"/>
      <c r="GE474" s="503"/>
      <c r="GF474" s="503"/>
      <c r="GG474" s="503"/>
      <c r="GH474" s="503"/>
      <c r="GI474" s="503"/>
      <c r="GJ474" s="503"/>
      <c r="GK474" s="503"/>
      <c r="GL474" s="503"/>
      <c r="GM474" s="503"/>
      <c r="GN474" s="503"/>
      <c r="GO474" s="503"/>
      <c r="GP474" s="503"/>
      <c r="GQ474" s="503"/>
      <c r="GR474" s="503"/>
      <c r="GS474" s="503"/>
      <c r="GT474" s="503"/>
      <c r="GU474" s="503"/>
      <c r="GV474" s="503"/>
      <c r="GW474" s="503"/>
      <c r="GX474" s="503"/>
      <c r="GY474" s="503"/>
      <c r="GZ474" s="503"/>
      <c r="HA474" s="503"/>
      <c r="HB474" s="503"/>
      <c r="HC474" s="503"/>
      <c r="HD474" s="503"/>
      <c r="HE474" s="503"/>
      <c r="HF474" s="503"/>
      <c r="HG474" s="503"/>
      <c r="HH474" s="503"/>
      <c r="HI474" s="503"/>
      <c r="HJ474" s="503"/>
      <c r="HK474" s="503"/>
      <c r="HL474" s="503"/>
      <c r="HM474" s="503"/>
      <c r="HN474" s="503"/>
      <c r="HO474" s="503"/>
      <c r="HP474" s="503"/>
      <c r="HQ474" s="503"/>
      <c r="HR474" s="503"/>
      <c r="HS474" s="503"/>
      <c r="HT474" s="503"/>
      <c r="HU474" s="503"/>
      <c r="HV474" s="503"/>
      <c r="HW474" s="503"/>
      <c r="HX474" s="503"/>
      <c r="HY474" s="503"/>
      <c r="HZ474" s="503"/>
      <c r="IA474" s="503"/>
      <c r="IB474" s="503"/>
      <c r="IC474" s="503"/>
      <c r="ID474" s="503"/>
      <c r="IE474" s="503"/>
      <c r="IF474" s="503"/>
      <c r="IG474" s="503"/>
      <c r="IH474" s="503"/>
      <c r="II474" s="503"/>
      <c r="IJ474" s="503"/>
      <c r="IK474" s="503"/>
      <c r="IL474" s="503"/>
      <c r="IM474" s="503"/>
      <c r="IN474" s="503"/>
      <c r="IO474" s="503"/>
    </row>
    <row r="475" spans="1:249" s="508" customFormat="1" x14ac:dyDescent="0.25">
      <c r="A475" s="503"/>
      <c r="B475" s="503"/>
      <c r="C475" s="504"/>
      <c r="D475" s="503"/>
      <c r="E475" s="503"/>
      <c r="F475" s="505"/>
      <c r="G475" s="503"/>
      <c r="H475" s="503"/>
      <c r="I475" s="929"/>
      <c r="J475" s="929"/>
      <c r="K475" s="929"/>
      <c r="L475" s="929"/>
      <c r="M475" s="929"/>
      <c r="N475" s="929"/>
      <c r="O475" s="929"/>
      <c r="P475" s="929"/>
      <c r="Q475" s="929"/>
      <c r="R475" s="503"/>
      <c r="S475" s="858"/>
      <c r="T475" s="510"/>
      <c r="U475" s="506"/>
      <c r="V475" s="314"/>
      <c r="W475" s="314"/>
      <c r="X475" s="314"/>
      <c r="Y475" s="314"/>
      <c r="Z475" s="314"/>
      <c r="AA475" s="314"/>
      <c r="AB475" s="510"/>
      <c r="AC475" s="510"/>
      <c r="AD475" s="510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10"/>
      <c r="BC475" s="510"/>
      <c r="BD475" s="510"/>
      <c r="BE475" s="510"/>
      <c r="BF475" s="510"/>
      <c r="BG475" s="510"/>
      <c r="BH475" s="510"/>
      <c r="BI475" s="510"/>
      <c r="BJ475" s="510"/>
      <c r="BK475" s="510"/>
      <c r="BL475" s="510"/>
      <c r="BM475" s="510"/>
      <c r="BN475" s="510"/>
      <c r="BO475" s="510"/>
      <c r="BP475" s="510"/>
      <c r="BQ475" s="510"/>
      <c r="BR475" s="510"/>
      <c r="BS475" s="510"/>
      <c r="BT475" s="510"/>
      <c r="BU475" s="510"/>
      <c r="BV475" s="510"/>
      <c r="BW475" s="510"/>
      <c r="BX475" s="510"/>
      <c r="BY475" s="510"/>
      <c r="BZ475" s="510"/>
      <c r="CA475" s="510"/>
      <c r="CB475" s="510"/>
      <c r="CC475" s="510"/>
      <c r="CD475" s="510"/>
      <c r="CE475" s="510"/>
      <c r="CF475" s="510"/>
      <c r="CG475" s="510"/>
      <c r="CH475" s="510"/>
      <c r="CI475" s="510"/>
      <c r="CJ475" s="510"/>
      <c r="CK475" s="510"/>
      <c r="CL475" s="510"/>
      <c r="CM475" s="510"/>
      <c r="CN475" s="510"/>
      <c r="CO475" s="510"/>
      <c r="CP475" s="510"/>
      <c r="CQ475" s="510"/>
      <c r="CR475" s="510"/>
      <c r="CS475" s="510"/>
      <c r="CT475" s="510"/>
      <c r="CU475" s="510"/>
      <c r="CV475" s="510"/>
      <c r="CW475" s="510"/>
      <c r="CX475" s="510"/>
      <c r="CY475" s="510"/>
      <c r="CZ475" s="510"/>
      <c r="DA475" s="510"/>
      <c r="DB475" s="510"/>
      <c r="DC475" s="510"/>
      <c r="DD475" s="510"/>
      <c r="DE475" s="510"/>
      <c r="DF475" s="510"/>
      <c r="DG475" s="510"/>
      <c r="DH475" s="510"/>
      <c r="DI475" s="510"/>
      <c r="DJ475" s="510"/>
      <c r="DK475" s="510"/>
      <c r="DL475" s="510"/>
      <c r="DM475" s="510"/>
      <c r="DN475" s="510"/>
      <c r="DO475" s="510"/>
      <c r="DP475" s="510"/>
      <c r="DQ475" s="510"/>
      <c r="DR475" s="510"/>
      <c r="DS475" s="510"/>
      <c r="DT475" s="510"/>
      <c r="DU475" s="510"/>
      <c r="DV475" s="510"/>
      <c r="DW475" s="510"/>
      <c r="DX475" s="510"/>
      <c r="DY475" s="510"/>
      <c r="DZ475" s="510"/>
      <c r="EA475" s="510"/>
      <c r="EB475" s="510"/>
      <c r="EC475" s="510"/>
      <c r="ED475" s="510"/>
      <c r="EE475" s="510"/>
      <c r="EF475" s="510"/>
      <c r="EG475" s="510"/>
      <c r="EH475" s="510"/>
      <c r="EI475" s="510"/>
      <c r="EJ475" s="510"/>
      <c r="EK475" s="510"/>
      <c r="EL475" s="510"/>
      <c r="EM475" s="510"/>
      <c r="EN475" s="510"/>
      <c r="EO475" s="510"/>
      <c r="EP475" s="510"/>
      <c r="EQ475" s="510"/>
      <c r="ER475" s="510"/>
      <c r="ES475" s="510"/>
      <c r="ET475" s="510"/>
      <c r="EU475" s="510"/>
      <c r="EV475" s="510"/>
      <c r="EW475" s="510"/>
      <c r="EX475" s="510"/>
      <c r="EY475" s="510"/>
      <c r="EZ475" s="510"/>
      <c r="FA475" s="510"/>
      <c r="FB475" s="510"/>
      <c r="FC475" s="510"/>
      <c r="FD475" s="510"/>
      <c r="FE475" s="510"/>
      <c r="FF475" s="510"/>
      <c r="FG475" s="510"/>
      <c r="FH475" s="510"/>
      <c r="FI475" s="510"/>
      <c r="FJ475" s="503"/>
      <c r="FK475" s="503"/>
      <c r="FL475" s="503"/>
      <c r="FM475" s="503"/>
      <c r="FN475" s="503"/>
      <c r="FO475" s="503"/>
      <c r="FP475" s="503"/>
      <c r="FQ475" s="503"/>
      <c r="FR475" s="503"/>
      <c r="FS475" s="503"/>
      <c r="FT475" s="503"/>
      <c r="FU475" s="503"/>
      <c r="FV475" s="503"/>
      <c r="FW475" s="503"/>
      <c r="FX475" s="503"/>
      <c r="FY475" s="503"/>
      <c r="FZ475" s="503"/>
      <c r="GA475" s="503"/>
      <c r="GB475" s="503"/>
      <c r="GC475" s="503"/>
      <c r="GD475" s="503"/>
      <c r="GE475" s="503"/>
      <c r="GF475" s="503"/>
      <c r="GG475" s="503"/>
      <c r="GH475" s="503"/>
      <c r="GI475" s="503"/>
      <c r="GJ475" s="503"/>
      <c r="GK475" s="503"/>
      <c r="GL475" s="503"/>
      <c r="GM475" s="503"/>
      <c r="GN475" s="503"/>
      <c r="GO475" s="503"/>
      <c r="GP475" s="503"/>
      <c r="GQ475" s="503"/>
      <c r="GR475" s="503"/>
      <c r="GS475" s="503"/>
      <c r="GT475" s="503"/>
      <c r="GU475" s="503"/>
      <c r="GV475" s="503"/>
      <c r="GW475" s="503"/>
      <c r="GX475" s="503"/>
      <c r="GY475" s="503"/>
      <c r="GZ475" s="503"/>
      <c r="HA475" s="503"/>
      <c r="HB475" s="503"/>
      <c r="HC475" s="503"/>
      <c r="HD475" s="503"/>
      <c r="HE475" s="503"/>
      <c r="HF475" s="503"/>
      <c r="HG475" s="503"/>
      <c r="HH475" s="503"/>
      <c r="HI475" s="503"/>
      <c r="HJ475" s="503"/>
      <c r="HK475" s="503"/>
      <c r="HL475" s="503"/>
      <c r="HM475" s="503"/>
      <c r="HN475" s="503"/>
      <c r="HO475" s="503"/>
      <c r="HP475" s="503"/>
      <c r="HQ475" s="503"/>
      <c r="HR475" s="503"/>
      <c r="HS475" s="503"/>
      <c r="HT475" s="503"/>
      <c r="HU475" s="503"/>
      <c r="HV475" s="503"/>
      <c r="HW475" s="503"/>
      <c r="HX475" s="503"/>
      <c r="HY475" s="503"/>
      <c r="HZ475" s="503"/>
      <c r="IA475" s="503"/>
      <c r="IB475" s="503"/>
      <c r="IC475" s="503"/>
      <c r="ID475" s="503"/>
      <c r="IE475" s="503"/>
      <c r="IF475" s="503"/>
      <c r="IG475" s="503"/>
      <c r="IH475" s="503"/>
      <c r="II475" s="503"/>
      <c r="IJ475" s="503"/>
      <c r="IK475" s="503"/>
      <c r="IL475" s="503"/>
      <c r="IM475" s="503"/>
      <c r="IN475" s="503"/>
      <c r="IO475" s="503"/>
    </row>
    <row r="476" spans="1:249" s="508" customFormat="1" x14ac:dyDescent="0.25">
      <c r="A476" s="503"/>
      <c r="B476" s="503"/>
      <c r="C476" s="504"/>
      <c r="D476" s="503"/>
      <c r="E476" s="503"/>
      <c r="F476" s="505"/>
      <c r="G476" s="503"/>
      <c r="H476" s="503"/>
      <c r="I476" s="929"/>
      <c r="J476" s="929"/>
      <c r="K476" s="929"/>
      <c r="L476" s="929"/>
      <c r="M476" s="929"/>
      <c r="N476" s="929"/>
      <c r="O476" s="929"/>
      <c r="P476" s="929"/>
      <c r="Q476" s="929"/>
      <c r="R476" s="503"/>
      <c r="S476" s="858"/>
      <c r="T476" s="510"/>
      <c r="U476" s="506"/>
      <c r="V476" s="314"/>
      <c r="W476" s="314"/>
      <c r="X476" s="314"/>
      <c r="Y476" s="314"/>
      <c r="Z476" s="314"/>
      <c r="AA476" s="314"/>
      <c r="AB476" s="510"/>
      <c r="AC476" s="510"/>
      <c r="AD476" s="510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10"/>
      <c r="BC476" s="510"/>
      <c r="BD476" s="510"/>
      <c r="BE476" s="510"/>
      <c r="BF476" s="510"/>
      <c r="BG476" s="510"/>
      <c r="BH476" s="510"/>
      <c r="BI476" s="510"/>
      <c r="BJ476" s="510"/>
      <c r="BK476" s="510"/>
      <c r="BL476" s="510"/>
      <c r="BM476" s="510"/>
      <c r="BN476" s="510"/>
      <c r="BO476" s="510"/>
      <c r="BP476" s="510"/>
      <c r="BQ476" s="510"/>
      <c r="BR476" s="510"/>
      <c r="BS476" s="510"/>
      <c r="BT476" s="510"/>
      <c r="BU476" s="510"/>
      <c r="BV476" s="510"/>
      <c r="BW476" s="510"/>
      <c r="BX476" s="510"/>
      <c r="BY476" s="510"/>
      <c r="BZ476" s="510"/>
      <c r="CA476" s="510"/>
      <c r="CB476" s="510"/>
      <c r="CC476" s="510"/>
      <c r="CD476" s="510"/>
      <c r="CE476" s="510"/>
      <c r="CF476" s="510"/>
      <c r="CG476" s="510"/>
      <c r="CH476" s="510"/>
      <c r="CI476" s="510"/>
      <c r="CJ476" s="510"/>
      <c r="CK476" s="510"/>
      <c r="CL476" s="510"/>
      <c r="CM476" s="510"/>
      <c r="CN476" s="510"/>
      <c r="CO476" s="510"/>
      <c r="CP476" s="510"/>
      <c r="CQ476" s="510"/>
      <c r="CR476" s="510"/>
      <c r="CS476" s="510"/>
      <c r="CT476" s="510"/>
      <c r="CU476" s="510"/>
      <c r="CV476" s="510"/>
      <c r="CW476" s="510"/>
      <c r="CX476" s="510"/>
      <c r="CY476" s="510"/>
      <c r="CZ476" s="510"/>
      <c r="DA476" s="510"/>
      <c r="DB476" s="510"/>
      <c r="DC476" s="510"/>
      <c r="DD476" s="510"/>
      <c r="DE476" s="510"/>
      <c r="DF476" s="510"/>
      <c r="DG476" s="510"/>
      <c r="DH476" s="510"/>
      <c r="DI476" s="510"/>
      <c r="DJ476" s="510"/>
      <c r="DK476" s="510"/>
      <c r="DL476" s="510"/>
      <c r="DM476" s="510"/>
      <c r="DN476" s="510"/>
      <c r="DO476" s="510"/>
      <c r="DP476" s="510"/>
      <c r="DQ476" s="510"/>
      <c r="DR476" s="510"/>
      <c r="DS476" s="510"/>
      <c r="DT476" s="510"/>
      <c r="DU476" s="510"/>
      <c r="DV476" s="510"/>
      <c r="DW476" s="510"/>
      <c r="DX476" s="510"/>
      <c r="DY476" s="510"/>
      <c r="DZ476" s="510"/>
      <c r="EA476" s="510"/>
      <c r="EB476" s="510"/>
      <c r="EC476" s="510"/>
      <c r="ED476" s="510"/>
      <c r="EE476" s="510"/>
      <c r="EF476" s="510"/>
      <c r="EG476" s="510"/>
      <c r="EH476" s="510"/>
      <c r="EI476" s="510"/>
      <c r="EJ476" s="510"/>
      <c r="EK476" s="510"/>
      <c r="EL476" s="510"/>
      <c r="EM476" s="510"/>
      <c r="EN476" s="510"/>
      <c r="EO476" s="510"/>
      <c r="EP476" s="510"/>
      <c r="EQ476" s="510"/>
      <c r="ER476" s="510"/>
      <c r="ES476" s="510"/>
      <c r="ET476" s="510"/>
      <c r="EU476" s="510"/>
      <c r="EV476" s="510"/>
      <c r="EW476" s="510"/>
      <c r="EX476" s="510"/>
      <c r="EY476" s="510"/>
      <c r="EZ476" s="510"/>
      <c r="FA476" s="510"/>
      <c r="FB476" s="510"/>
      <c r="FC476" s="510"/>
      <c r="FD476" s="510"/>
      <c r="FE476" s="510"/>
      <c r="FF476" s="510"/>
      <c r="FG476" s="510"/>
      <c r="FH476" s="510"/>
      <c r="FI476" s="510"/>
      <c r="FJ476" s="503"/>
      <c r="FK476" s="503"/>
      <c r="FL476" s="503"/>
      <c r="FM476" s="503"/>
      <c r="FN476" s="503"/>
      <c r="FO476" s="503"/>
      <c r="FP476" s="503"/>
      <c r="FQ476" s="503"/>
      <c r="FR476" s="503"/>
      <c r="FS476" s="503"/>
      <c r="FT476" s="503"/>
      <c r="FU476" s="503"/>
      <c r="FV476" s="503"/>
      <c r="FW476" s="503"/>
      <c r="FX476" s="503"/>
      <c r="FY476" s="503"/>
      <c r="FZ476" s="503"/>
      <c r="GA476" s="503"/>
      <c r="GB476" s="503"/>
      <c r="GC476" s="503"/>
      <c r="GD476" s="503"/>
      <c r="GE476" s="503"/>
      <c r="GF476" s="503"/>
      <c r="GG476" s="503"/>
      <c r="GH476" s="503"/>
      <c r="GI476" s="503"/>
      <c r="GJ476" s="503"/>
      <c r="GK476" s="503"/>
      <c r="GL476" s="503"/>
      <c r="GM476" s="503"/>
      <c r="GN476" s="503"/>
      <c r="GO476" s="503"/>
      <c r="GP476" s="503"/>
      <c r="GQ476" s="503"/>
      <c r="GR476" s="503"/>
      <c r="GS476" s="503"/>
      <c r="GT476" s="503"/>
      <c r="GU476" s="503"/>
      <c r="GV476" s="503"/>
      <c r="GW476" s="503"/>
      <c r="GX476" s="503"/>
      <c r="GY476" s="503"/>
      <c r="GZ476" s="503"/>
      <c r="HA476" s="503"/>
      <c r="HB476" s="503"/>
      <c r="HC476" s="503"/>
      <c r="HD476" s="503"/>
      <c r="HE476" s="503"/>
      <c r="HF476" s="503"/>
      <c r="HG476" s="503"/>
      <c r="HH476" s="503"/>
      <c r="HI476" s="503"/>
      <c r="HJ476" s="503"/>
      <c r="HK476" s="503"/>
      <c r="HL476" s="503"/>
      <c r="HM476" s="503"/>
      <c r="HN476" s="503"/>
      <c r="HO476" s="503"/>
      <c r="HP476" s="503"/>
      <c r="HQ476" s="503"/>
      <c r="HR476" s="503"/>
      <c r="HS476" s="503"/>
      <c r="HT476" s="503"/>
      <c r="HU476" s="503"/>
      <c r="HV476" s="503"/>
      <c r="HW476" s="503"/>
      <c r="HX476" s="503"/>
      <c r="HY476" s="503"/>
      <c r="HZ476" s="503"/>
      <c r="IA476" s="503"/>
      <c r="IB476" s="503"/>
      <c r="IC476" s="503"/>
      <c r="ID476" s="503"/>
      <c r="IE476" s="503"/>
      <c r="IF476" s="503"/>
      <c r="IG476" s="503"/>
      <c r="IH476" s="503"/>
      <c r="II476" s="503"/>
      <c r="IJ476" s="503"/>
      <c r="IK476" s="503"/>
      <c r="IL476" s="503"/>
      <c r="IM476" s="503"/>
      <c r="IN476" s="503"/>
      <c r="IO476" s="503"/>
    </row>
    <row r="477" spans="1:249" s="508" customFormat="1" x14ac:dyDescent="0.25">
      <c r="A477" s="503"/>
      <c r="B477" s="503"/>
      <c r="C477" s="504"/>
      <c r="D477" s="503"/>
      <c r="E477" s="503"/>
      <c r="F477" s="505"/>
      <c r="G477" s="503"/>
      <c r="H477" s="503"/>
      <c r="I477" s="929"/>
      <c r="J477" s="929"/>
      <c r="K477" s="929"/>
      <c r="L477" s="929"/>
      <c r="M477" s="929"/>
      <c r="N477" s="929"/>
      <c r="O477" s="929"/>
      <c r="P477" s="929"/>
      <c r="Q477" s="929"/>
      <c r="R477" s="503"/>
      <c r="S477" s="858"/>
      <c r="T477" s="510"/>
      <c r="U477" s="506"/>
      <c r="V477" s="314"/>
      <c r="W477" s="314"/>
      <c r="X477" s="314"/>
      <c r="Y477" s="314"/>
      <c r="Z477" s="314"/>
      <c r="AA477" s="314"/>
      <c r="AB477" s="510"/>
      <c r="AC477" s="510"/>
      <c r="AD477" s="510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10"/>
      <c r="BC477" s="510"/>
      <c r="BD477" s="510"/>
      <c r="BE477" s="510"/>
      <c r="BF477" s="510"/>
      <c r="BG477" s="510"/>
      <c r="BH477" s="510"/>
      <c r="BI477" s="510"/>
      <c r="BJ477" s="510"/>
      <c r="BK477" s="510"/>
      <c r="BL477" s="510"/>
      <c r="BM477" s="510"/>
      <c r="BN477" s="510"/>
      <c r="BO477" s="510"/>
      <c r="BP477" s="510"/>
      <c r="BQ477" s="510"/>
      <c r="BR477" s="510"/>
      <c r="BS477" s="510"/>
      <c r="BT477" s="510"/>
      <c r="BU477" s="510"/>
      <c r="BV477" s="510"/>
      <c r="BW477" s="510"/>
      <c r="BX477" s="510"/>
      <c r="BY477" s="510"/>
      <c r="BZ477" s="510"/>
      <c r="CA477" s="510"/>
      <c r="CB477" s="510"/>
      <c r="CC477" s="510"/>
      <c r="CD477" s="510"/>
      <c r="CE477" s="510"/>
      <c r="CF477" s="510"/>
      <c r="CG477" s="510"/>
      <c r="CH477" s="510"/>
      <c r="CI477" s="510"/>
      <c r="CJ477" s="510"/>
      <c r="CK477" s="510"/>
      <c r="CL477" s="510"/>
      <c r="CM477" s="510"/>
      <c r="CN477" s="510"/>
      <c r="CO477" s="510"/>
      <c r="CP477" s="510"/>
      <c r="CQ477" s="510"/>
      <c r="CR477" s="510"/>
      <c r="CS477" s="510"/>
      <c r="CT477" s="510"/>
      <c r="CU477" s="510"/>
      <c r="CV477" s="510"/>
      <c r="CW477" s="510"/>
      <c r="CX477" s="510"/>
      <c r="CY477" s="510"/>
      <c r="CZ477" s="510"/>
      <c r="DA477" s="510"/>
      <c r="DB477" s="510"/>
      <c r="DC477" s="510"/>
      <c r="DD477" s="510"/>
      <c r="DE477" s="510"/>
      <c r="DF477" s="510"/>
      <c r="DG477" s="510"/>
      <c r="DH477" s="510"/>
      <c r="DI477" s="510"/>
      <c r="DJ477" s="510"/>
      <c r="DK477" s="510"/>
      <c r="DL477" s="510"/>
      <c r="DM477" s="510"/>
      <c r="DN477" s="510"/>
      <c r="DO477" s="510"/>
      <c r="DP477" s="510"/>
      <c r="DQ477" s="510"/>
      <c r="DR477" s="510"/>
      <c r="DS477" s="510"/>
      <c r="DT477" s="510"/>
      <c r="DU477" s="510"/>
      <c r="DV477" s="510"/>
      <c r="DW477" s="510"/>
      <c r="DX477" s="510"/>
      <c r="DY477" s="510"/>
      <c r="DZ477" s="510"/>
      <c r="EA477" s="510"/>
      <c r="EB477" s="510"/>
      <c r="EC477" s="510"/>
      <c r="ED477" s="510"/>
      <c r="EE477" s="510"/>
      <c r="EF477" s="510"/>
      <c r="EG477" s="510"/>
      <c r="EH477" s="510"/>
      <c r="EI477" s="510"/>
      <c r="EJ477" s="510"/>
      <c r="EK477" s="510"/>
      <c r="EL477" s="510"/>
      <c r="EM477" s="510"/>
      <c r="EN477" s="510"/>
      <c r="EO477" s="510"/>
      <c r="EP477" s="510"/>
      <c r="EQ477" s="510"/>
      <c r="ER477" s="510"/>
      <c r="ES477" s="510"/>
      <c r="ET477" s="510"/>
      <c r="EU477" s="510"/>
      <c r="EV477" s="510"/>
      <c r="EW477" s="510"/>
      <c r="EX477" s="510"/>
      <c r="EY477" s="510"/>
      <c r="EZ477" s="510"/>
      <c r="FA477" s="510"/>
      <c r="FB477" s="510"/>
      <c r="FC477" s="510"/>
      <c r="FD477" s="510"/>
      <c r="FE477" s="510"/>
      <c r="FF477" s="510"/>
      <c r="FG477" s="510"/>
      <c r="FH477" s="510"/>
      <c r="FI477" s="510"/>
      <c r="FJ477" s="503"/>
      <c r="FK477" s="503"/>
      <c r="FL477" s="503"/>
      <c r="FM477" s="503"/>
      <c r="FN477" s="503"/>
      <c r="FO477" s="503"/>
      <c r="FP477" s="503"/>
      <c r="FQ477" s="503"/>
      <c r="FR477" s="503"/>
      <c r="FS477" s="503"/>
      <c r="FT477" s="503"/>
      <c r="FU477" s="503"/>
      <c r="FV477" s="503"/>
      <c r="FW477" s="503"/>
      <c r="FX477" s="503"/>
      <c r="FY477" s="503"/>
      <c r="FZ477" s="503"/>
      <c r="GA477" s="503"/>
      <c r="GB477" s="503"/>
      <c r="GC477" s="503"/>
      <c r="GD477" s="503"/>
      <c r="GE477" s="503"/>
      <c r="GF477" s="503"/>
      <c r="GG477" s="503"/>
      <c r="GH477" s="503"/>
      <c r="GI477" s="503"/>
      <c r="GJ477" s="503"/>
      <c r="GK477" s="503"/>
      <c r="GL477" s="503"/>
      <c r="GM477" s="503"/>
      <c r="GN477" s="503"/>
      <c r="GO477" s="503"/>
      <c r="GP477" s="503"/>
      <c r="GQ477" s="503"/>
      <c r="GR477" s="503"/>
      <c r="GS477" s="503"/>
      <c r="GT477" s="503"/>
      <c r="GU477" s="503"/>
      <c r="GV477" s="503"/>
      <c r="GW477" s="503"/>
      <c r="GX477" s="503"/>
      <c r="GY477" s="503"/>
      <c r="GZ477" s="503"/>
      <c r="HA477" s="503"/>
      <c r="HB477" s="503"/>
      <c r="HC477" s="503"/>
      <c r="HD477" s="503"/>
      <c r="HE477" s="503"/>
      <c r="HF477" s="503"/>
      <c r="HG477" s="503"/>
      <c r="HH477" s="503"/>
      <c r="HI477" s="503"/>
      <c r="HJ477" s="503"/>
      <c r="HK477" s="503"/>
      <c r="HL477" s="503"/>
      <c r="HM477" s="503"/>
      <c r="HN477" s="503"/>
      <c r="HO477" s="503"/>
      <c r="HP477" s="503"/>
      <c r="HQ477" s="503"/>
      <c r="HR477" s="503"/>
      <c r="HS477" s="503"/>
      <c r="HT477" s="503"/>
      <c r="HU477" s="503"/>
      <c r="HV477" s="503"/>
      <c r="HW477" s="503"/>
      <c r="HX477" s="503"/>
      <c r="HY477" s="503"/>
      <c r="HZ477" s="503"/>
      <c r="IA477" s="503"/>
      <c r="IB477" s="503"/>
      <c r="IC477" s="503"/>
      <c r="ID477" s="503"/>
      <c r="IE477" s="503"/>
      <c r="IF477" s="503"/>
      <c r="IG477" s="503"/>
      <c r="IH477" s="503"/>
      <c r="II477" s="503"/>
      <c r="IJ477" s="503"/>
      <c r="IK477" s="503"/>
      <c r="IL477" s="503"/>
      <c r="IM477" s="503"/>
      <c r="IN477" s="503"/>
      <c r="IO477" s="503"/>
    </row>
    <row r="478" spans="1:249" s="508" customFormat="1" x14ac:dyDescent="0.25">
      <c r="A478" s="503"/>
      <c r="B478" s="503"/>
      <c r="C478" s="504"/>
      <c r="D478" s="503"/>
      <c r="E478" s="503"/>
      <c r="F478" s="505"/>
      <c r="G478" s="503"/>
      <c r="H478" s="503"/>
      <c r="I478" s="929"/>
      <c r="J478" s="929"/>
      <c r="K478" s="929"/>
      <c r="L478" s="929"/>
      <c r="M478" s="929"/>
      <c r="N478" s="929"/>
      <c r="O478" s="929"/>
      <c r="P478" s="929"/>
      <c r="Q478" s="929"/>
      <c r="R478" s="503"/>
      <c r="S478" s="858"/>
      <c r="T478" s="510"/>
      <c r="U478" s="506"/>
      <c r="V478" s="314"/>
      <c r="W478" s="314"/>
      <c r="X478" s="314"/>
      <c r="Y478" s="314"/>
      <c r="Z478" s="314"/>
      <c r="AA478" s="314"/>
      <c r="AB478" s="510"/>
      <c r="AC478" s="510"/>
      <c r="AD478" s="510"/>
      <c r="AE478" s="507"/>
      <c r="AF478" s="507"/>
      <c r="AG478" s="507"/>
      <c r="AH478" s="507"/>
      <c r="AI478" s="507"/>
      <c r="AJ478" s="507"/>
      <c r="AK478" s="507"/>
      <c r="AL478" s="507"/>
      <c r="AM478" s="507"/>
      <c r="AN478" s="507"/>
      <c r="AO478" s="507"/>
      <c r="AP478" s="507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10"/>
      <c r="BC478" s="510"/>
      <c r="BD478" s="510"/>
      <c r="BE478" s="510"/>
      <c r="BF478" s="510"/>
      <c r="BG478" s="510"/>
      <c r="BH478" s="510"/>
      <c r="BI478" s="510"/>
      <c r="BJ478" s="510"/>
      <c r="BK478" s="510"/>
      <c r="BL478" s="510"/>
      <c r="BM478" s="510"/>
      <c r="BN478" s="510"/>
      <c r="BO478" s="510"/>
      <c r="BP478" s="510"/>
      <c r="BQ478" s="510"/>
      <c r="BR478" s="510"/>
      <c r="BS478" s="510"/>
      <c r="BT478" s="510"/>
      <c r="BU478" s="510"/>
      <c r="BV478" s="510"/>
      <c r="BW478" s="510"/>
      <c r="BX478" s="510"/>
      <c r="BY478" s="510"/>
      <c r="BZ478" s="510"/>
      <c r="CA478" s="510"/>
      <c r="CB478" s="510"/>
      <c r="CC478" s="510"/>
      <c r="CD478" s="510"/>
      <c r="CE478" s="510"/>
      <c r="CF478" s="510"/>
      <c r="CG478" s="510"/>
      <c r="CH478" s="510"/>
      <c r="CI478" s="510"/>
      <c r="CJ478" s="510"/>
      <c r="CK478" s="510"/>
      <c r="CL478" s="510"/>
      <c r="CM478" s="510"/>
      <c r="CN478" s="510"/>
      <c r="CO478" s="510"/>
      <c r="CP478" s="510"/>
      <c r="CQ478" s="510"/>
      <c r="CR478" s="510"/>
      <c r="CS478" s="510"/>
      <c r="CT478" s="510"/>
      <c r="CU478" s="510"/>
      <c r="CV478" s="510"/>
      <c r="CW478" s="510"/>
      <c r="CX478" s="510"/>
      <c r="CY478" s="510"/>
      <c r="CZ478" s="510"/>
      <c r="DA478" s="510"/>
      <c r="DB478" s="510"/>
      <c r="DC478" s="510"/>
      <c r="DD478" s="510"/>
      <c r="DE478" s="510"/>
      <c r="DF478" s="510"/>
      <c r="DG478" s="510"/>
      <c r="DH478" s="510"/>
      <c r="DI478" s="510"/>
      <c r="DJ478" s="510"/>
      <c r="DK478" s="510"/>
      <c r="DL478" s="510"/>
      <c r="DM478" s="510"/>
      <c r="DN478" s="510"/>
      <c r="DO478" s="510"/>
      <c r="DP478" s="510"/>
      <c r="DQ478" s="510"/>
      <c r="DR478" s="510"/>
      <c r="DS478" s="510"/>
      <c r="DT478" s="510"/>
      <c r="DU478" s="510"/>
      <c r="DV478" s="510"/>
      <c r="DW478" s="510"/>
      <c r="DX478" s="510"/>
      <c r="DY478" s="510"/>
      <c r="DZ478" s="510"/>
      <c r="EA478" s="510"/>
      <c r="EB478" s="510"/>
      <c r="EC478" s="510"/>
      <c r="ED478" s="510"/>
      <c r="EE478" s="510"/>
      <c r="EF478" s="510"/>
      <c r="EG478" s="510"/>
      <c r="EH478" s="510"/>
      <c r="EI478" s="510"/>
      <c r="EJ478" s="510"/>
      <c r="EK478" s="510"/>
      <c r="EL478" s="510"/>
      <c r="EM478" s="510"/>
      <c r="EN478" s="510"/>
      <c r="EO478" s="510"/>
      <c r="EP478" s="510"/>
      <c r="EQ478" s="510"/>
      <c r="ER478" s="510"/>
      <c r="ES478" s="510"/>
      <c r="ET478" s="510"/>
      <c r="EU478" s="510"/>
      <c r="EV478" s="510"/>
      <c r="EW478" s="510"/>
      <c r="EX478" s="510"/>
      <c r="EY478" s="510"/>
      <c r="EZ478" s="510"/>
      <c r="FA478" s="510"/>
      <c r="FB478" s="510"/>
      <c r="FC478" s="510"/>
      <c r="FD478" s="510"/>
      <c r="FE478" s="510"/>
      <c r="FF478" s="510"/>
      <c r="FG478" s="510"/>
      <c r="FH478" s="510"/>
      <c r="FI478" s="510"/>
      <c r="FJ478" s="503"/>
      <c r="FK478" s="503"/>
      <c r="FL478" s="503"/>
      <c r="FM478" s="503"/>
      <c r="FN478" s="503"/>
      <c r="FO478" s="503"/>
      <c r="FP478" s="503"/>
      <c r="FQ478" s="503"/>
      <c r="FR478" s="503"/>
      <c r="FS478" s="503"/>
      <c r="FT478" s="503"/>
      <c r="FU478" s="503"/>
      <c r="FV478" s="503"/>
      <c r="FW478" s="503"/>
      <c r="FX478" s="503"/>
      <c r="FY478" s="503"/>
      <c r="FZ478" s="503"/>
      <c r="GA478" s="503"/>
      <c r="GB478" s="503"/>
      <c r="GC478" s="503"/>
      <c r="GD478" s="503"/>
      <c r="GE478" s="503"/>
      <c r="GF478" s="503"/>
      <c r="GG478" s="503"/>
      <c r="GH478" s="503"/>
      <c r="GI478" s="503"/>
      <c r="GJ478" s="503"/>
      <c r="GK478" s="503"/>
      <c r="GL478" s="503"/>
      <c r="GM478" s="503"/>
      <c r="GN478" s="503"/>
      <c r="GO478" s="503"/>
      <c r="GP478" s="503"/>
      <c r="GQ478" s="503"/>
      <c r="GR478" s="503"/>
      <c r="GS478" s="503"/>
      <c r="GT478" s="503"/>
      <c r="GU478" s="503"/>
      <c r="GV478" s="503"/>
      <c r="GW478" s="503"/>
      <c r="GX478" s="503"/>
      <c r="GY478" s="503"/>
      <c r="GZ478" s="503"/>
      <c r="HA478" s="503"/>
      <c r="HB478" s="503"/>
      <c r="HC478" s="503"/>
      <c r="HD478" s="503"/>
      <c r="HE478" s="503"/>
      <c r="HF478" s="503"/>
      <c r="HG478" s="503"/>
      <c r="HH478" s="503"/>
      <c r="HI478" s="503"/>
      <c r="HJ478" s="503"/>
      <c r="HK478" s="503"/>
      <c r="HL478" s="503"/>
      <c r="HM478" s="503"/>
      <c r="HN478" s="503"/>
      <c r="HO478" s="503"/>
      <c r="HP478" s="503"/>
      <c r="HQ478" s="503"/>
      <c r="HR478" s="503"/>
      <c r="HS478" s="503"/>
      <c r="HT478" s="503"/>
      <c r="HU478" s="503"/>
      <c r="HV478" s="503"/>
      <c r="HW478" s="503"/>
      <c r="HX478" s="503"/>
      <c r="HY478" s="503"/>
      <c r="HZ478" s="503"/>
      <c r="IA478" s="503"/>
      <c r="IB478" s="503"/>
      <c r="IC478" s="503"/>
      <c r="ID478" s="503"/>
      <c r="IE478" s="503"/>
      <c r="IF478" s="503"/>
      <c r="IG478" s="503"/>
      <c r="IH478" s="503"/>
      <c r="II478" s="503"/>
      <c r="IJ478" s="503"/>
      <c r="IK478" s="503"/>
      <c r="IL478" s="503"/>
      <c r="IM478" s="503"/>
      <c r="IN478" s="503"/>
      <c r="IO478" s="503"/>
    </row>
    <row r="479" spans="1:249" s="508" customFormat="1" x14ac:dyDescent="0.25">
      <c r="A479" s="503"/>
      <c r="B479" s="503"/>
      <c r="C479" s="504"/>
      <c r="D479" s="503"/>
      <c r="E479" s="503"/>
      <c r="F479" s="505"/>
      <c r="G479" s="503"/>
      <c r="H479" s="503"/>
      <c r="I479" s="929"/>
      <c r="J479" s="929"/>
      <c r="K479" s="929"/>
      <c r="L479" s="929"/>
      <c r="M479" s="929"/>
      <c r="N479" s="929"/>
      <c r="O479" s="929"/>
      <c r="P479" s="929"/>
      <c r="Q479" s="929"/>
      <c r="R479" s="503"/>
      <c r="S479" s="858"/>
      <c r="T479" s="510"/>
      <c r="U479" s="506"/>
      <c r="V479" s="314"/>
      <c r="W479" s="314"/>
      <c r="X479" s="314"/>
      <c r="Y479" s="314"/>
      <c r="Z479" s="314"/>
      <c r="AA479" s="314"/>
      <c r="AB479" s="510"/>
      <c r="AC479" s="510"/>
      <c r="AD479" s="510"/>
      <c r="AE479" s="507"/>
      <c r="AF479" s="507"/>
      <c r="AG479" s="507"/>
      <c r="AH479" s="507"/>
      <c r="AI479" s="507"/>
      <c r="AJ479" s="507"/>
      <c r="AK479" s="507"/>
      <c r="AL479" s="507"/>
      <c r="AM479" s="507"/>
      <c r="AN479" s="507"/>
      <c r="AO479" s="507"/>
      <c r="AP479" s="507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10"/>
      <c r="BC479" s="510"/>
      <c r="BD479" s="510"/>
      <c r="BE479" s="510"/>
      <c r="BF479" s="510"/>
      <c r="BG479" s="510"/>
      <c r="BH479" s="510"/>
      <c r="BI479" s="510"/>
      <c r="BJ479" s="510"/>
      <c r="BK479" s="510"/>
      <c r="BL479" s="510"/>
      <c r="BM479" s="510"/>
      <c r="BN479" s="510"/>
      <c r="BO479" s="510"/>
      <c r="BP479" s="510"/>
      <c r="BQ479" s="510"/>
      <c r="BR479" s="510"/>
      <c r="BS479" s="510"/>
      <c r="BT479" s="510"/>
      <c r="BU479" s="510"/>
      <c r="BV479" s="510"/>
      <c r="BW479" s="510"/>
      <c r="BX479" s="510"/>
      <c r="BY479" s="510"/>
      <c r="BZ479" s="510"/>
      <c r="CA479" s="510"/>
      <c r="CB479" s="510"/>
      <c r="CC479" s="510"/>
      <c r="CD479" s="510"/>
      <c r="CE479" s="510"/>
      <c r="CF479" s="510"/>
      <c r="CG479" s="510"/>
      <c r="CH479" s="510"/>
      <c r="CI479" s="510"/>
      <c r="CJ479" s="510"/>
      <c r="CK479" s="510"/>
      <c r="CL479" s="510"/>
      <c r="CM479" s="510"/>
      <c r="CN479" s="510"/>
      <c r="CO479" s="510"/>
      <c r="CP479" s="510"/>
      <c r="CQ479" s="510"/>
      <c r="CR479" s="510"/>
      <c r="CS479" s="510"/>
      <c r="CT479" s="510"/>
      <c r="CU479" s="510"/>
      <c r="CV479" s="510"/>
      <c r="CW479" s="510"/>
      <c r="CX479" s="510"/>
      <c r="CY479" s="510"/>
      <c r="CZ479" s="510"/>
      <c r="DA479" s="510"/>
      <c r="DB479" s="510"/>
      <c r="DC479" s="510"/>
      <c r="DD479" s="510"/>
      <c r="DE479" s="510"/>
      <c r="DF479" s="510"/>
      <c r="DG479" s="510"/>
      <c r="DH479" s="510"/>
      <c r="DI479" s="510"/>
      <c r="DJ479" s="510"/>
      <c r="DK479" s="510"/>
      <c r="DL479" s="510"/>
      <c r="DM479" s="510"/>
      <c r="DN479" s="510"/>
      <c r="DO479" s="510"/>
      <c r="DP479" s="510"/>
      <c r="DQ479" s="510"/>
      <c r="DR479" s="510"/>
      <c r="DS479" s="510"/>
      <c r="DT479" s="510"/>
      <c r="DU479" s="510"/>
      <c r="DV479" s="510"/>
      <c r="DW479" s="510"/>
      <c r="DX479" s="510"/>
      <c r="DY479" s="510"/>
      <c r="DZ479" s="510"/>
      <c r="EA479" s="510"/>
      <c r="EB479" s="510"/>
      <c r="EC479" s="510"/>
      <c r="ED479" s="510"/>
      <c r="EE479" s="510"/>
      <c r="EF479" s="510"/>
      <c r="EG479" s="510"/>
      <c r="EH479" s="510"/>
      <c r="EI479" s="510"/>
      <c r="EJ479" s="510"/>
      <c r="EK479" s="510"/>
      <c r="EL479" s="510"/>
      <c r="EM479" s="510"/>
      <c r="EN479" s="510"/>
      <c r="EO479" s="510"/>
      <c r="EP479" s="510"/>
      <c r="EQ479" s="510"/>
      <c r="ER479" s="510"/>
      <c r="ES479" s="510"/>
      <c r="ET479" s="510"/>
      <c r="EU479" s="510"/>
      <c r="EV479" s="510"/>
      <c r="EW479" s="510"/>
      <c r="EX479" s="510"/>
      <c r="EY479" s="510"/>
      <c r="EZ479" s="510"/>
      <c r="FA479" s="510"/>
      <c r="FB479" s="510"/>
      <c r="FC479" s="510"/>
      <c r="FD479" s="510"/>
      <c r="FE479" s="510"/>
      <c r="FF479" s="510"/>
      <c r="FG479" s="510"/>
      <c r="FH479" s="510"/>
      <c r="FI479" s="510"/>
      <c r="FJ479" s="503"/>
      <c r="FK479" s="503"/>
      <c r="FL479" s="503"/>
      <c r="FM479" s="503"/>
      <c r="FN479" s="503"/>
      <c r="FO479" s="503"/>
      <c r="FP479" s="503"/>
      <c r="FQ479" s="503"/>
      <c r="FR479" s="503"/>
      <c r="FS479" s="503"/>
      <c r="FT479" s="503"/>
      <c r="FU479" s="503"/>
      <c r="FV479" s="503"/>
      <c r="FW479" s="503"/>
      <c r="FX479" s="503"/>
      <c r="FY479" s="503"/>
      <c r="FZ479" s="503"/>
      <c r="GA479" s="503"/>
      <c r="GB479" s="503"/>
      <c r="GC479" s="503"/>
      <c r="GD479" s="503"/>
      <c r="GE479" s="503"/>
      <c r="GF479" s="503"/>
      <c r="GG479" s="503"/>
      <c r="GH479" s="503"/>
      <c r="GI479" s="503"/>
      <c r="GJ479" s="503"/>
      <c r="GK479" s="503"/>
      <c r="GL479" s="503"/>
      <c r="GM479" s="503"/>
      <c r="GN479" s="503"/>
      <c r="GO479" s="503"/>
      <c r="GP479" s="503"/>
      <c r="GQ479" s="503"/>
      <c r="GR479" s="503"/>
      <c r="GS479" s="503"/>
      <c r="GT479" s="503"/>
      <c r="GU479" s="503"/>
      <c r="GV479" s="503"/>
      <c r="GW479" s="503"/>
      <c r="GX479" s="503"/>
      <c r="GY479" s="503"/>
      <c r="GZ479" s="503"/>
      <c r="HA479" s="503"/>
      <c r="HB479" s="503"/>
      <c r="HC479" s="503"/>
      <c r="HD479" s="503"/>
      <c r="HE479" s="503"/>
      <c r="HF479" s="503"/>
      <c r="HG479" s="503"/>
      <c r="HH479" s="503"/>
      <c r="HI479" s="503"/>
      <c r="HJ479" s="503"/>
      <c r="HK479" s="503"/>
      <c r="HL479" s="503"/>
      <c r="HM479" s="503"/>
      <c r="HN479" s="503"/>
      <c r="HO479" s="503"/>
      <c r="HP479" s="503"/>
      <c r="HQ479" s="503"/>
      <c r="HR479" s="503"/>
      <c r="HS479" s="503"/>
      <c r="HT479" s="503"/>
      <c r="HU479" s="503"/>
      <c r="HV479" s="503"/>
      <c r="HW479" s="503"/>
      <c r="HX479" s="503"/>
      <c r="HY479" s="503"/>
      <c r="HZ479" s="503"/>
      <c r="IA479" s="503"/>
      <c r="IB479" s="503"/>
      <c r="IC479" s="503"/>
      <c r="ID479" s="503"/>
      <c r="IE479" s="503"/>
      <c r="IF479" s="503"/>
      <c r="IG479" s="503"/>
      <c r="IH479" s="503"/>
      <c r="II479" s="503"/>
      <c r="IJ479" s="503"/>
      <c r="IK479" s="503"/>
      <c r="IL479" s="503"/>
      <c r="IM479" s="503"/>
      <c r="IN479" s="503"/>
      <c r="IO479" s="503"/>
    </row>
    <row r="480" spans="1:249" s="508" customFormat="1" x14ac:dyDescent="0.25">
      <c r="A480" s="503"/>
      <c r="B480" s="503"/>
      <c r="C480" s="504"/>
      <c r="D480" s="503"/>
      <c r="E480" s="503"/>
      <c r="F480" s="505"/>
      <c r="G480" s="503"/>
      <c r="H480" s="503"/>
      <c r="I480" s="929"/>
      <c r="J480" s="929"/>
      <c r="K480" s="929"/>
      <c r="L480" s="929"/>
      <c r="M480" s="929"/>
      <c r="N480" s="929"/>
      <c r="O480" s="929"/>
      <c r="P480" s="929"/>
      <c r="Q480" s="929"/>
      <c r="R480" s="503"/>
      <c r="S480" s="858"/>
      <c r="T480" s="510"/>
      <c r="U480" s="506"/>
      <c r="V480" s="314"/>
      <c r="W480" s="314"/>
      <c r="X480" s="314"/>
      <c r="Y480" s="314"/>
      <c r="Z480" s="314"/>
      <c r="AA480" s="314"/>
      <c r="AB480" s="510"/>
      <c r="AC480" s="510"/>
      <c r="AD480" s="510"/>
      <c r="AE480" s="507"/>
      <c r="AF480" s="507"/>
      <c r="AG480" s="507"/>
      <c r="AH480" s="507"/>
      <c r="AI480" s="507"/>
      <c r="AJ480" s="507"/>
      <c r="AK480" s="507"/>
      <c r="AL480" s="507"/>
      <c r="AM480" s="507"/>
      <c r="AN480" s="507"/>
      <c r="AO480" s="507"/>
      <c r="AP480" s="507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10"/>
      <c r="BC480" s="510"/>
      <c r="BD480" s="510"/>
      <c r="BE480" s="510"/>
      <c r="BF480" s="510"/>
      <c r="BG480" s="510"/>
      <c r="BH480" s="510"/>
      <c r="BI480" s="510"/>
      <c r="BJ480" s="510"/>
      <c r="BK480" s="510"/>
      <c r="BL480" s="510"/>
      <c r="BM480" s="510"/>
      <c r="BN480" s="510"/>
      <c r="BO480" s="510"/>
      <c r="BP480" s="510"/>
      <c r="BQ480" s="510"/>
      <c r="BR480" s="510"/>
      <c r="BS480" s="510"/>
      <c r="BT480" s="510"/>
      <c r="BU480" s="510"/>
      <c r="BV480" s="510"/>
      <c r="BW480" s="510"/>
      <c r="BX480" s="510"/>
      <c r="BY480" s="510"/>
      <c r="BZ480" s="510"/>
      <c r="CA480" s="510"/>
      <c r="CB480" s="510"/>
      <c r="CC480" s="510"/>
      <c r="CD480" s="510"/>
      <c r="CE480" s="510"/>
      <c r="CF480" s="510"/>
      <c r="CG480" s="510"/>
      <c r="CH480" s="510"/>
      <c r="CI480" s="510"/>
      <c r="CJ480" s="510"/>
      <c r="CK480" s="510"/>
      <c r="CL480" s="510"/>
      <c r="CM480" s="510"/>
      <c r="CN480" s="510"/>
      <c r="CO480" s="510"/>
      <c r="CP480" s="510"/>
      <c r="CQ480" s="510"/>
      <c r="CR480" s="510"/>
      <c r="CS480" s="510"/>
      <c r="CT480" s="510"/>
      <c r="CU480" s="510"/>
      <c r="CV480" s="510"/>
      <c r="CW480" s="510"/>
      <c r="CX480" s="510"/>
      <c r="CY480" s="510"/>
      <c r="CZ480" s="510"/>
      <c r="DA480" s="510"/>
      <c r="DB480" s="510"/>
      <c r="DC480" s="510"/>
      <c r="DD480" s="510"/>
      <c r="DE480" s="510"/>
      <c r="DF480" s="510"/>
      <c r="DG480" s="510"/>
      <c r="DH480" s="510"/>
      <c r="DI480" s="510"/>
      <c r="DJ480" s="510"/>
      <c r="DK480" s="510"/>
      <c r="DL480" s="510"/>
      <c r="DM480" s="510"/>
      <c r="DN480" s="510"/>
      <c r="DO480" s="510"/>
      <c r="DP480" s="510"/>
      <c r="DQ480" s="510"/>
      <c r="DR480" s="510"/>
      <c r="DS480" s="510"/>
      <c r="DT480" s="510"/>
      <c r="DU480" s="510"/>
      <c r="DV480" s="510"/>
      <c r="DW480" s="510"/>
      <c r="DX480" s="510"/>
      <c r="DY480" s="510"/>
      <c r="DZ480" s="510"/>
      <c r="EA480" s="510"/>
      <c r="EB480" s="510"/>
      <c r="EC480" s="510"/>
      <c r="ED480" s="510"/>
      <c r="EE480" s="510"/>
      <c r="EF480" s="510"/>
      <c r="EG480" s="510"/>
      <c r="EH480" s="510"/>
      <c r="EI480" s="510"/>
      <c r="EJ480" s="510"/>
      <c r="EK480" s="510"/>
      <c r="EL480" s="510"/>
      <c r="EM480" s="510"/>
      <c r="EN480" s="510"/>
      <c r="EO480" s="510"/>
      <c r="EP480" s="510"/>
      <c r="EQ480" s="510"/>
      <c r="ER480" s="510"/>
      <c r="ES480" s="510"/>
      <c r="ET480" s="510"/>
      <c r="EU480" s="510"/>
      <c r="EV480" s="510"/>
      <c r="EW480" s="510"/>
      <c r="EX480" s="510"/>
      <c r="EY480" s="510"/>
      <c r="EZ480" s="510"/>
      <c r="FA480" s="510"/>
      <c r="FB480" s="510"/>
      <c r="FC480" s="510"/>
      <c r="FD480" s="510"/>
      <c r="FE480" s="510"/>
      <c r="FF480" s="510"/>
      <c r="FG480" s="510"/>
      <c r="FH480" s="510"/>
      <c r="FI480" s="510"/>
      <c r="FJ480" s="503"/>
      <c r="FK480" s="503"/>
      <c r="FL480" s="503"/>
      <c r="FM480" s="503"/>
      <c r="FN480" s="503"/>
      <c r="FO480" s="503"/>
      <c r="FP480" s="503"/>
      <c r="FQ480" s="503"/>
      <c r="FR480" s="503"/>
      <c r="FS480" s="503"/>
      <c r="FT480" s="503"/>
      <c r="FU480" s="503"/>
      <c r="FV480" s="503"/>
      <c r="FW480" s="503"/>
      <c r="FX480" s="503"/>
      <c r="FY480" s="503"/>
      <c r="FZ480" s="503"/>
      <c r="GA480" s="503"/>
      <c r="GB480" s="503"/>
      <c r="GC480" s="503"/>
      <c r="GD480" s="503"/>
      <c r="GE480" s="503"/>
      <c r="GF480" s="503"/>
      <c r="GG480" s="503"/>
      <c r="GH480" s="503"/>
      <c r="GI480" s="503"/>
      <c r="GJ480" s="503"/>
      <c r="GK480" s="503"/>
      <c r="GL480" s="503"/>
      <c r="GM480" s="503"/>
      <c r="GN480" s="503"/>
      <c r="GO480" s="503"/>
      <c r="GP480" s="503"/>
      <c r="GQ480" s="503"/>
      <c r="GR480" s="503"/>
      <c r="GS480" s="503"/>
      <c r="GT480" s="503"/>
      <c r="GU480" s="503"/>
      <c r="GV480" s="503"/>
      <c r="GW480" s="503"/>
      <c r="GX480" s="503"/>
      <c r="GY480" s="503"/>
      <c r="GZ480" s="503"/>
      <c r="HA480" s="503"/>
      <c r="HB480" s="503"/>
      <c r="HC480" s="503"/>
      <c r="HD480" s="503"/>
      <c r="HE480" s="503"/>
      <c r="HF480" s="503"/>
      <c r="HG480" s="503"/>
      <c r="HH480" s="503"/>
      <c r="HI480" s="503"/>
      <c r="HJ480" s="503"/>
      <c r="HK480" s="503"/>
      <c r="HL480" s="503"/>
      <c r="HM480" s="503"/>
      <c r="HN480" s="503"/>
      <c r="HO480" s="503"/>
      <c r="HP480" s="503"/>
      <c r="HQ480" s="503"/>
      <c r="HR480" s="503"/>
      <c r="HS480" s="503"/>
      <c r="HT480" s="503"/>
      <c r="HU480" s="503"/>
      <c r="HV480" s="503"/>
      <c r="HW480" s="503"/>
      <c r="HX480" s="503"/>
      <c r="HY480" s="503"/>
      <c r="HZ480" s="503"/>
      <c r="IA480" s="503"/>
      <c r="IB480" s="503"/>
      <c r="IC480" s="503"/>
      <c r="ID480" s="503"/>
      <c r="IE480" s="503"/>
      <c r="IF480" s="503"/>
      <c r="IG480" s="503"/>
      <c r="IH480" s="503"/>
      <c r="II480" s="503"/>
      <c r="IJ480" s="503"/>
      <c r="IK480" s="503"/>
      <c r="IL480" s="503"/>
      <c r="IM480" s="503"/>
      <c r="IN480" s="503"/>
      <c r="IO480" s="503"/>
    </row>
    <row r="481" spans="1:249" s="508" customFormat="1" x14ac:dyDescent="0.25">
      <c r="A481" s="503"/>
      <c r="B481" s="503"/>
      <c r="C481" s="504"/>
      <c r="D481" s="503"/>
      <c r="E481" s="503"/>
      <c r="F481" s="505"/>
      <c r="G481" s="503"/>
      <c r="H481" s="503"/>
      <c r="I481" s="503"/>
      <c r="J481" s="503"/>
      <c r="K481" s="503"/>
      <c r="L481" s="503"/>
      <c r="M481" s="503"/>
      <c r="N481" s="503"/>
      <c r="O481" s="503"/>
      <c r="P481" s="503"/>
      <c r="Q481" s="503"/>
      <c r="R481" s="503"/>
      <c r="S481" s="858"/>
      <c r="T481" s="510"/>
      <c r="U481" s="506"/>
      <c r="V481" s="314"/>
      <c r="W481" s="314"/>
      <c r="X481" s="314"/>
      <c r="Y481" s="314"/>
      <c r="Z481" s="314"/>
      <c r="AA481" s="314"/>
      <c r="AB481" s="510"/>
      <c r="AC481" s="510"/>
      <c r="AD481" s="510"/>
      <c r="AE481" s="507"/>
      <c r="AF481" s="507"/>
      <c r="AG481" s="507"/>
      <c r="AH481" s="507"/>
      <c r="AI481" s="507"/>
      <c r="AJ481" s="507"/>
      <c r="AK481" s="507"/>
      <c r="AL481" s="507"/>
      <c r="AM481" s="507"/>
      <c r="AN481" s="507"/>
      <c r="AO481" s="507"/>
      <c r="AP481" s="507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10"/>
      <c r="BC481" s="510"/>
      <c r="BD481" s="510"/>
      <c r="BE481" s="510"/>
      <c r="BF481" s="510"/>
      <c r="BG481" s="510"/>
      <c r="BH481" s="510"/>
      <c r="BI481" s="510"/>
      <c r="BJ481" s="510"/>
      <c r="BK481" s="510"/>
      <c r="BL481" s="510"/>
      <c r="BM481" s="510"/>
      <c r="BN481" s="510"/>
      <c r="BO481" s="510"/>
      <c r="BP481" s="510"/>
      <c r="BQ481" s="510"/>
      <c r="BR481" s="510"/>
      <c r="BS481" s="510"/>
      <c r="BT481" s="510"/>
      <c r="BU481" s="510"/>
      <c r="BV481" s="510"/>
      <c r="BW481" s="510"/>
      <c r="BX481" s="510"/>
      <c r="BY481" s="510"/>
      <c r="BZ481" s="510"/>
      <c r="CA481" s="510"/>
      <c r="CB481" s="510"/>
      <c r="CC481" s="510"/>
      <c r="CD481" s="510"/>
      <c r="CE481" s="510"/>
      <c r="CF481" s="510"/>
      <c r="CG481" s="510"/>
      <c r="CH481" s="510"/>
      <c r="CI481" s="510"/>
      <c r="CJ481" s="510"/>
      <c r="CK481" s="510"/>
      <c r="CL481" s="510"/>
      <c r="CM481" s="510"/>
      <c r="CN481" s="510"/>
      <c r="CO481" s="510"/>
      <c r="CP481" s="510"/>
      <c r="CQ481" s="510"/>
      <c r="CR481" s="510"/>
      <c r="CS481" s="510"/>
      <c r="CT481" s="510"/>
      <c r="CU481" s="510"/>
      <c r="CV481" s="510"/>
      <c r="CW481" s="510"/>
      <c r="CX481" s="510"/>
      <c r="CY481" s="510"/>
      <c r="CZ481" s="510"/>
      <c r="DA481" s="510"/>
      <c r="DB481" s="510"/>
      <c r="DC481" s="510"/>
      <c r="DD481" s="510"/>
      <c r="DE481" s="510"/>
      <c r="DF481" s="510"/>
      <c r="DG481" s="510"/>
      <c r="DH481" s="510"/>
      <c r="DI481" s="510"/>
      <c r="DJ481" s="510"/>
      <c r="DK481" s="510"/>
      <c r="DL481" s="510"/>
      <c r="DM481" s="510"/>
      <c r="DN481" s="510"/>
      <c r="DO481" s="510"/>
      <c r="DP481" s="510"/>
      <c r="DQ481" s="510"/>
      <c r="DR481" s="510"/>
      <c r="DS481" s="510"/>
      <c r="DT481" s="510"/>
      <c r="DU481" s="510"/>
      <c r="DV481" s="510"/>
      <c r="DW481" s="510"/>
      <c r="DX481" s="510"/>
      <c r="DY481" s="510"/>
      <c r="DZ481" s="510"/>
      <c r="EA481" s="510"/>
      <c r="EB481" s="510"/>
      <c r="EC481" s="510"/>
      <c r="ED481" s="510"/>
      <c r="EE481" s="510"/>
      <c r="EF481" s="510"/>
      <c r="EG481" s="510"/>
      <c r="EH481" s="510"/>
      <c r="EI481" s="510"/>
      <c r="EJ481" s="510"/>
      <c r="EK481" s="510"/>
      <c r="EL481" s="510"/>
      <c r="EM481" s="510"/>
      <c r="EN481" s="510"/>
      <c r="EO481" s="510"/>
      <c r="EP481" s="510"/>
      <c r="EQ481" s="510"/>
      <c r="ER481" s="510"/>
      <c r="ES481" s="510"/>
      <c r="ET481" s="510"/>
      <c r="EU481" s="510"/>
      <c r="EV481" s="510"/>
      <c r="EW481" s="510"/>
      <c r="EX481" s="510"/>
      <c r="EY481" s="510"/>
      <c r="EZ481" s="510"/>
      <c r="FA481" s="510"/>
      <c r="FB481" s="510"/>
      <c r="FC481" s="510"/>
      <c r="FD481" s="510"/>
      <c r="FE481" s="510"/>
      <c r="FF481" s="510"/>
      <c r="FG481" s="510"/>
      <c r="FH481" s="510"/>
      <c r="FI481" s="510"/>
      <c r="FJ481" s="503"/>
      <c r="FK481" s="503"/>
      <c r="FL481" s="503"/>
      <c r="FM481" s="503"/>
      <c r="FN481" s="503"/>
      <c r="FO481" s="503"/>
      <c r="FP481" s="503"/>
      <c r="FQ481" s="503"/>
      <c r="FR481" s="503"/>
      <c r="FS481" s="503"/>
      <c r="FT481" s="503"/>
      <c r="FU481" s="503"/>
      <c r="FV481" s="503"/>
      <c r="FW481" s="503"/>
      <c r="FX481" s="503"/>
      <c r="FY481" s="503"/>
      <c r="FZ481" s="503"/>
      <c r="GA481" s="503"/>
      <c r="GB481" s="503"/>
      <c r="GC481" s="503"/>
      <c r="GD481" s="503"/>
      <c r="GE481" s="503"/>
      <c r="GF481" s="503"/>
      <c r="GG481" s="503"/>
      <c r="GH481" s="503"/>
      <c r="GI481" s="503"/>
      <c r="GJ481" s="503"/>
      <c r="GK481" s="503"/>
      <c r="GL481" s="503"/>
      <c r="GM481" s="503"/>
      <c r="GN481" s="503"/>
      <c r="GO481" s="503"/>
      <c r="GP481" s="503"/>
      <c r="GQ481" s="503"/>
      <c r="GR481" s="503"/>
      <c r="GS481" s="503"/>
      <c r="GT481" s="503"/>
      <c r="GU481" s="503"/>
      <c r="GV481" s="503"/>
      <c r="GW481" s="503"/>
      <c r="GX481" s="503"/>
      <c r="GY481" s="503"/>
      <c r="GZ481" s="503"/>
      <c r="HA481" s="503"/>
      <c r="HB481" s="503"/>
      <c r="HC481" s="503"/>
      <c r="HD481" s="503"/>
      <c r="HE481" s="503"/>
      <c r="HF481" s="503"/>
      <c r="HG481" s="503"/>
      <c r="HH481" s="503"/>
      <c r="HI481" s="503"/>
      <c r="HJ481" s="503"/>
      <c r="HK481" s="503"/>
      <c r="HL481" s="503"/>
      <c r="HM481" s="503"/>
      <c r="HN481" s="503"/>
      <c r="HO481" s="503"/>
      <c r="HP481" s="503"/>
      <c r="HQ481" s="503"/>
      <c r="HR481" s="503"/>
      <c r="HS481" s="503"/>
      <c r="HT481" s="503"/>
      <c r="HU481" s="503"/>
      <c r="HV481" s="503"/>
      <c r="HW481" s="503"/>
      <c r="HX481" s="503"/>
      <c r="HY481" s="503"/>
      <c r="HZ481" s="503"/>
      <c r="IA481" s="503"/>
      <c r="IB481" s="503"/>
      <c r="IC481" s="503"/>
      <c r="ID481" s="503"/>
      <c r="IE481" s="503"/>
      <c r="IF481" s="503"/>
      <c r="IG481" s="503"/>
      <c r="IH481" s="503"/>
      <c r="II481" s="503"/>
      <c r="IJ481" s="503"/>
      <c r="IK481" s="503"/>
      <c r="IL481" s="503"/>
      <c r="IM481" s="503"/>
      <c r="IN481" s="503"/>
      <c r="IO481" s="503"/>
    </row>
    <row r="482" spans="1:249" s="508" customFormat="1" x14ac:dyDescent="0.25">
      <c r="A482" s="503"/>
      <c r="B482" s="503"/>
      <c r="C482" s="504"/>
      <c r="D482" s="503"/>
      <c r="E482" s="503"/>
      <c r="F482" s="505"/>
      <c r="G482" s="503"/>
      <c r="H482" s="503"/>
      <c r="I482" s="503"/>
      <c r="J482" s="503"/>
      <c r="K482" s="503"/>
      <c r="L482" s="503"/>
      <c r="M482" s="503"/>
      <c r="N482" s="503"/>
      <c r="O482" s="503"/>
      <c r="P482" s="503"/>
      <c r="Q482" s="503"/>
      <c r="R482" s="503"/>
      <c r="S482" s="858"/>
      <c r="T482" s="510"/>
      <c r="U482" s="506"/>
      <c r="V482" s="314"/>
      <c r="W482" s="314"/>
      <c r="X482" s="314"/>
      <c r="Y482" s="314"/>
      <c r="Z482" s="314"/>
      <c r="AA482" s="314"/>
      <c r="AB482" s="510"/>
      <c r="AC482" s="510"/>
      <c r="AD482" s="510"/>
      <c r="AE482" s="507"/>
      <c r="AF482" s="507"/>
      <c r="AG482" s="507"/>
      <c r="AH482" s="507"/>
      <c r="AI482" s="507"/>
      <c r="AJ482" s="507"/>
      <c r="AK482" s="507"/>
      <c r="AL482" s="507"/>
      <c r="AM482" s="507"/>
      <c r="AN482" s="507"/>
      <c r="AO482" s="507"/>
      <c r="AP482" s="507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10"/>
      <c r="BC482" s="510"/>
      <c r="BD482" s="510"/>
      <c r="BE482" s="510"/>
      <c r="BF482" s="510"/>
      <c r="BG482" s="510"/>
      <c r="BH482" s="510"/>
      <c r="BI482" s="510"/>
      <c r="BJ482" s="510"/>
      <c r="BK482" s="510"/>
      <c r="BL482" s="510"/>
      <c r="BM482" s="510"/>
      <c r="BN482" s="510"/>
      <c r="BO482" s="510"/>
      <c r="BP482" s="510"/>
      <c r="BQ482" s="510"/>
      <c r="BR482" s="510"/>
      <c r="BS482" s="510"/>
      <c r="BT482" s="510"/>
      <c r="BU482" s="510"/>
      <c r="BV482" s="510"/>
      <c r="BW482" s="510"/>
      <c r="BX482" s="510"/>
      <c r="BY482" s="510"/>
      <c r="BZ482" s="510"/>
      <c r="CA482" s="510"/>
      <c r="CB482" s="510"/>
      <c r="CC482" s="510"/>
      <c r="CD482" s="510"/>
      <c r="CE482" s="510"/>
      <c r="CF482" s="510"/>
      <c r="CG482" s="510"/>
      <c r="CH482" s="510"/>
      <c r="CI482" s="510"/>
      <c r="CJ482" s="510"/>
      <c r="CK482" s="510"/>
      <c r="CL482" s="510"/>
      <c r="CM482" s="510"/>
      <c r="CN482" s="510"/>
      <c r="CO482" s="510"/>
      <c r="CP482" s="510"/>
      <c r="CQ482" s="510"/>
      <c r="CR482" s="510"/>
      <c r="CS482" s="510"/>
      <c r="CT482" s="510"/>
      <c r="CU482" s="510"/>
      <c r="CV482" s="510"/>
      <c r="CW482" s="510"/>
      <c r="CX482" s="510"/>
      <c r="CY482" s="510"/>
      <c r="CZ482" s="510"/>
      <c r="DA482" s="510"/>
      <c r="DB482" s="510"/>
      <c r="DC482" s="510"/>
      <c r="DD482" s="510"/>
      <c r="DE482" s="510"/>
      <c r="DF482" s="510"/>
      <c r="DG482" s="510"/>
      <c r="DH482" s="510"/>
      <c r="DI482" s="510"/>
      <c r="DJ482" s="510"/>
      <c r="DK482" s="510"/>
      <c r="DL482" s="510"/>
      <c r="DM482" s="510"/>
      <c r="DN482" s="510"/>
      <c r="DO482" s="510"/>
      <c r="DP482" s="510"/>
      <c r="DQ482" s="510"/>
      <c r="DR482" s="510"/>
      <c r="DS482" s="510"/>
      <c r="DT482" s="510"/>
      <c r="DU482" s="510"/>
      <c r="DV482" s="510"/>
      <c r="DW482" s="510"/>
      <c r="DX482" s="510"/>
      <c r="DY482" s="510"/>
      <c r="DZ482" s="510"/>
      <c r="EA482" s="510"/>
      <c r="EB482" s="510"/>
      <c r="EC482" s="510"/>
      <c r="ED482" s="510"/>
      <c r="EE482" s="510"/>
      <c r="EF482" s="510"/>
      <c r="EG482" s="510"/>
      <c r="EH482" s="510"/>
      <c r="EI482" s="510"/>
      <c r="EJ482" s="510"/>
      <c r="EK482" s="510"/>
      <c r="EL482" s="510"/>
      <c r="EM482" s="510"/>
      <c r="EN482" s="510"/>
      <c r="EO482" s="510"/>
      <c r="EP482" s="510"/>
      <c r="EQ482" s="510"/>
      <c r="ER482" s="510"/>
      <c r="ES482" s="510"/>
      <c r="ET482" s="510"/>
      <c r="EU482" s="510"/>
      <c r="EV482" s="510"/>
      <c r="EW482" s="510"/>
      <c r="EX482" s="510"/>
      <c r="EY482" s="510"/>
      <c r="EZ482" s="510"/>
      <c r="FA482" s="510"/>
      <c r="FB482" s="510"/>
      <c r="FC482" s="510"/>
      <c r="FD482" s="510"/>
      <c r="FE482" s="510"/>
      <c r="FF482" s="510"/>
      <c r="FG482" s="510"/>
      <c r="FH482" s="510"/>
      <c r="FI482" s="510"/>
      <c r="FJ482" s="503"/>
      <c r="FK482" s="503"/>
      <c r="FL482" s="503"/>
      <c r="FM482" s="503"/>
      <c r="FN482" s="503"/>
      <c r="FO482" s="503"/>
      <c r="FP482" s="503"/>
      <c r="FQ482" s="503"/>
      <c r="FR482" s="503"/>
      <c r="FS482" s="503"/>
      <c r="FT482" s="503"/>
      <c r="FU482" s="503"/>
      <c r="FV482" s="503"/>
      <c r="FW482" s="503"/>
      <c r="FX482" s="503"/>
      <c r="FY482" s="503"/>
      <c r="FZ482" s="503"/>
      <c r="GA482" s="503"/>
      <c r="GB482" s="503"/>
      <c r="GC482" s="503"/>
      <c r="GD482" s="503"/>
      <c r="GE482" s="503"/>
      <c r="GF482" s="503"/>
      <c r="GG482" s="503"/>
      <c r="GH482" s="503"/>
      <c r="GI482" s="503"/>
      <c r="GJ482" s="503"/>
      <c r="GK482" s="503"/>
      <c r="GL482" s="503"/>
      <c r="GM482" s="503"/>
      <c r="GN482" s="503"/>
      <c r="GO482" s="503"/>
      <c r="GP482" s="503"/>
      <c r="GQ482" s="503"/>
      <c r="GR482" s="503"/>
      <c r="GS482" s="503"/>
      <c r="GT482" s="503"/>
      <c r="GU482" s="503"/>
      <c r="GV482" s="503"/>
      <c r="GW482" s="503"/>
      <c r="GX482" s="503"/>
      <c r="GY482" s="503"/>
      <c r="GZ482" s="503"/>
      <c r="HA482" s="503"/>
      <c r="HB482" s="503"/>
      <c r="HC482" s="503"/>
      <c r="HD482" s="503"/>
      <c r="HE482" s="503"/>
      <c r="HF482" s="503"/>
      <c r="HG482" s="503"/>
      <c r="HH482" s="503"/>
      <c r="HI482" s="503"/>
      <c r="HJ482" s="503"/>
      <c r="HK482" s="503"/>
      <c r="HL482" s="503"/>
      <c r="HM482" s="503"/>
      <c r="HN482" s="503"/>
      <c r="HO482" s="503"/>
      <c r="HP482" s="503"/>
      <c r="HQ482" s="503"/>
      <c r="HR482" s="503"/>
      <c r="HS482" s="503"/>
      <c r="HT482" s="503"/>
      <c r="HU482" s="503"/>
      <c r="HV482" s="503"/>
      <c r="HW482" s="503"/>
      <c r="HX482" s="503"/>
      <c r="HY482" s="503"/>
      <c r="HZ482" s="503"/>
      <c r="IA482" s="503"/>
      <c r="IB482" s="503"/>
      <c r="IC482" s="503"/>
      <c r="ID482" s="503"/>
      <c r="IE482" s="503"/>
      <c r="IF482" s="503"/>
      <c r="IG482" s="503"/>
      <c r="IH482" s="503"/>
      <c r="II482" s="503"/>
      <c r="IJ482" s="503"/>
      <c r="IK482" s="503"/>
      <c r="IL482" s="503"/>
      <c r="IM482" s="503"/>
      <c r="IN482" s="503"/>
      <c r="IO482" s="503"/>
    </row>
    <row r="483" spans="1:249" s="508" customFormat="1" x14ac:dyDescent="0.25">
      <c r="A483" s="503"/>
      <c r="B483" s="503"/>
      <c r="C483" s="504"/>
      <c r="D483" s="503"/>
      <c r="E483" s="503"/>
      <c r="F483" s="505"/>
      <c r="G483" s="503"/>
      <c r="H483" s="503"/>
      <c r="I483" s="503"/>
      <c r="J483" s="503"/>
      <c r="K483" s="503"/>
      <c r="L483" s="503"/>
      <c r="M483" s="503"/>
      <c r="N483" s="503"/>
      <c r="O483" s="503"/>
      <c r="P483" s="503"/>
      <c r="Q483" s="503"/>
      <c r="R483" s="503"/>
      <c r="S483" s="858"/>
      <c r="T483" s="510"/>
      <c r="U483" s="506"/>
      <c r="V483" s="314"/>
      <c r="W483" s="314"/>
      <c r="X483" s="314"/>
      <c r="Y483" s="314"/>
      <c r="Z483" s="314"/>
      <c r="AA483" s="314"/>
      <c r="AB483" s="510"/>
      <c r="AC483" s="510"/>
      <c r="AD483" s="510"/>
      <c r="AE483" s="507"/>
      <c r="AF483" s="507"/>
      <c r="AG483" s="507"/>
      <c r="AH483" s="507"/>
      <c r="AI483" s="507"/>
      <c r="AJ483" s="507"/>
      <c r="AK483" s="507"/>
      <c r="AL483" s="507"/>
      <c r="AM483" s="507"/>
      <c r="AN483" s="507"/>
      <c r="AO483" s="507"/>
      <c r="AP483" s="507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10"/>
      <c r="BC483" s="510"/>
      <c r="BD483" s="510"/>
      <c r="BE483" s="510"/>
      <c r="BF483" s="510"/>
      <c r="BG483" s="510"/>
      <c r="BH483" s="510"/>
      <c r="BI483" s="510"/>
      <c r="BJ483" s="510"/>
      <c r="BK483" s="510"/>
      <c r="BL483" s="510"/>
      <c r="BM483" s="510"/>
      <c r="BN483" s="510"/>
      <c r="BO483" s="510"/>
      <c r="BP483" s="510"/>
      <c r="BQ483" s="510"/>
      <c r="BR483" s="510"/>
      <c r="BS483" s="510"/>
      <c r="BT483" s="510"/>
      <c r="BU483" s="510"/>
      <c r="BV483" s="510"/>
      <c r="BW483" s="510"/>
      <c r="BX483" s="510"/>
      <c r="BY483" s="510"/>
      <c r="BZ483" s="510"/>
      <c r="CA483" s="510"/>
      <c r="CB483" s="510"/>
      <c r="CC483" s="510"/>
      <c r="CD483" s="510"/>
      <c r="CE483" s="510"/>
      <c r="CF483" s="510"/>
      <c r="CG483" s="510"/>
      <c r="CH483" s="510"/>
      <c r="CI483" s="510"/>
      <c r="CJ483" s="510"/>
      <c r="CK483" s="510"/>
      <c r="CL483" s="510"/>
      <c r="CM483" s="510"/>
      <c r="CN483" s="510"/>
      <c r="CO483" s="510"/>
      <c r="CP483" s="510"/>
      <c r="CQ483" s="510"/>
      <c r="CR483" s="510"/>
      <c r="CS483" s="510"/>
      <c r="CT483" s="510"/>
      <c r="CU483" s="510"/>
      <c r="CV483" s="510"/>
      <c r="CW483" s="510"/>
      <c r="CX483" s="510"/>
      <c r="CY483" s="510"/>
      <c r="CZ483" s="510"/>
      <c r="DA483" s="510"/>
      <c r="DB483" s="510"/>
      <c r="DC483" s="510"/>
      <c r="DD483" s="510"/>
      <c r="DE483" s="510"/>
      <c r="DF483" s="510"/>
      <c r="DG483" s="510"/>
      <c r="DH483" s="510"/>
      <c r="DI483" s="510"/>
      <c r="DJ483" s="510"/>
      <c r="DK483" s="510"/>
      <c r="DL483" s="510"/>
      <c r="DM483" s="510"/>
      <c r="DN483" s="510"/>
      <c r="DO483" s="510"/>
      <c r="DP483" s="510"/>
      <c r="DQ483" s="510"/>
      <c r="DR483" s="510"/>
      <c r="DS483" s="510"/>
      <c r="DT483" s="510"/>
      <c r="DU483" s="510"/>
      <c r="DV483" s="510"/>
      <c r="DW483" s="510"/>
      <c r="DX483" s="510"/>
      <c r="DY483" s="510"/>
      <c r="DZ483" s="510"/>
      <c r="EA483" s="510"/>
      <c r="EB483" s="510"/>
      <c r="EC483" s="510"/>
      <c r="ED483" s="510"/>
      <c r="EE483" s="510"/>
      <c r="EF483" s="510"/>
      <c r="EG483" s="510"/>
      <c r="EH483" s="510"/>
      <c r="EI483" s="510"/>
      <c r="EJ483" s="510"/>
      <c r="EK483" s="510"/>
      <c r="EL483" s="510"/>
      <c r="EM483" s="510"/>
      <c r="EN483" s="510"/>
      <c r="EO483" s="510"/>
      <c r="EP483" s="510"/>
      <c r="EQ483" s="510"/>
      <c r="ER483" s="510"/>
      <c r="ES483" s="510"/>
      <c r="ET483" s="510"/>
      <c r="EU483" s="510"/>
      <c r="EV483" s="510"/>
      <c r="EW483" s="510"/>
      <c r="EX483" s="510"/>
      <c r="EY483" s="510"/>
      <c r="EZ483" s="510"/>
      <c r="FA483" s="510"/>
      <c r="FB483" s="510"/>
      <c r="FC483" s="510"/>
      <c r="FD483" s="510"/>
      <c r="FE483" s="510"/>
      <c r="FF483" s="510"/>
      <c r="FG483" s="510"/>
      <c r="FH483" s="510"/>
      <c r="FI483" s="510"/>
      <c r="FJ483" s="503"/>
      <c r="FK483" s="503"/>
      <c r="FL483" s="503"/>
      <c r="FM483" s="503"/>
      <c r="FN483" s="503"/>
      <c r="FO483" s="503"/>
      <c r="FP483" s="503"/>
      <c r="FQ483" s="503"/>
      <c r="FR483" s="503"/>
      <c r="FS483" s="503"/>
      <c r="FT483" s="503"/>
      <c r="FU483" s="503"/>
      <c r="FV483" s="503"/>
      <c r="FW483" s="503"/>
      <c r="FX483" s="503"/>
      <c r="FY483" s="503"/>
      <c r="FZ483" s="503"/>
      <c r="GA483" s="503"/>
      <c r="GB483" s="503"/>
      <c r="GC483" s="503"/>
      <c r="GD483" s="503"/>
      <c r="GE483" s="503"/>
      <c r="GF483" s="503"/>
      <c r="GG483" s="503"/>
      <c r="GH483" s="503"/>
      <c r="GI483" s="503"/>
      <c r="GJ483" s="503"/>
      <c r="GK483" s="503"/>
      <c r="GL483" s="503"/>
      <c r="GM483" s="503"/>
      <c r="GN483" s="503"/>
      <c r="GO483" s="503"/>
      <c r="GP483" s="503"/>
      <c r="GQ483" s="503"/>
      <c r="GR483" s="503"/>
      <c r="GS483" s="503"/>
      <c r="GT483" s="503"/>
      <c r="GU483" s="503"/>
      <c r="GV483" s="503"/>
      <c r="GW483" s="503"/>
      <c r="GX483" s="503"/>
      <c r="GY483" s="503"/>
      <c r="GZ483" s="503"/>
      <c r="HA483" s="503"/>
      <c r="HB483" s="503"/>
      <c r="HC483" s="503"/>
      <c r="HD483" s="503"/>
      <c r="HE483" s="503"/>
      <c r="HF483" s="503"/>
      <c r="HG483" s="503"/>
      <c r="HH483" s="503"/>
      <c r="HI483" s="503"/>
      <c r="HJ483" s="503"/>
      <c r="HK483" s="503"/>
      <c r="HL483" s="503"/>
      <c r="HM483" s="503"/>
      <c r="HN483" s="503"/>
      <c r="HO483" s="503"/>
      <c r="HP483" s="503"/>
      <c r="HQ483" s="503"/>
      <c r="HR483" s="503"/>
      <c r="HS483" s="503"/>
      <c r="HT483" s="503"/>
      <c r="HU483" s="503"/>
      <c r="HV483" s="503"/>
      <c r="HW483" s="503"/>
      <c r="HX483" s="503"/>
      <c r="HY483" s="503"/>
      <c r="HZ483" s="503"/>
      <c r="IA483" s="503"/>
      <c r="IB483" s="503"/>
      <c r="IC483" s="503"/>
      <c r="ID483" s="503"/>
      <c r="IE483" s="503"/>
      <c r="IF483" s="503"/>
      <c r="IG483" s="503"/>
      <c r="IH483" s="503"/>
      <c r="II483" s="503"/>
      <c r="IJ483" s="503"/>
      <c r="IK483" s="503"/>
      <c r="IL483" s="503"/>
      <c r="IM483" s="503"/>
      <c r="IN483" s="503"/>
      <c r="IO483" s="503"/>
    </row>
    <row r="484" spans="1:249" s="508" customFormat="1" x14ac:dyDescent="0.25">
      <c r="A484" s="503"/>
      <c r="B484" s="503"/>
      <c r="C484" s="504"/>
      <c r="D484" s="503"/>
      <c r="E484" s="503"/>
      <c r="F484" s="505"/>
      <c r="G484" s="503"/>
      <c r="H484" s="503"/>
      <c r="I484" s="503"/>
      <c r="J484" s="503"/>
      <c r="K484" s="503"/>
      <c r="L484" s="503"/>
      <c r="M484" s="503"/>
      <c r="N484" s="503"/>
      <c r="O484" s="503"/>
      <c r="P484" s="503"/>
      <c r="Q484" s="503"/>
      <c r="R484" s="503"/>
      <c r="S484" s="858"/>
      <c r="T484" s="510"/>
      <c r="U484" s="506"/>
      <c r="V484" s="314"/>
      <c r="W484" s="314"/>
      <c r="X484" s="314"/>
      <c r="Y484" s="314"/>
      <c r="Z484" s="314"/>
      <c r="AA484" s="314"/>
      <c r="AB484" s="510"/>
      <c r="AC484" s="510"/>
      <c r="AD484" s="510"/>
      <c r="AE484" s="507"/>
      <c r="AF484" s="507"/>
      <c r="AG484" s="507"/>
      <c r="AH484" s="507"/>
      <c r="AI484" s="507"/>
      <c r="AJ484" s="507"/>
      <c r="AK484" s="507"/>
      <c r="AL484" s="507"/>
      <c r="AM484" s="507"/>
      <c r="AN484" s="507"/>
      <c r="AO484" s="507"/>
      <c r="AP484" s="507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10"/>
      <c r="BC484" s="510"/>
      <c r="BD484" s="510"/>
      <c r="BE484" s="510"/>
      <c r="BF484" s="510"/>
      <c r="BG484" s="510"/>
      <c r="BH484" s="510"/>
      <c r="BI484" s="510"/>
      <c r="BJ484" s="510"/>
      <c r="BK484" s="510"/>
      <c r="BL484" s="510"/>
      <c r="BM484" s="510"/>
      <c r="BN484" s="510"/>
      <c r="BO484" s="510"/>
      <c r="BP484" s="510"/>
      <c r="BQ484" s="510"/>
      <c r="BR484" s="510"/>
      <c r="BS484" s="510"/>
      <c r="BT484" s="510"/>
      <c r="BU484" s="510"/>
      <c r="BV484" s="510"/>
      <c r="BW484" s="510"/>
      <c r="BX484" s="510"/>
      <c r="BY484" s="510"/>
      <c r="BZ484" s="510"/>
      <c r="CA484" s="510"/>
      <c r="CB484" s="510"/>
      <c r="CC484" s="510"/>
      <c r="CD484" s="510"/>
      <c r="CE484" s="510"/>
      <c r="CF484" s="510"/>
      <c r="CG484" s="510"/>
      <c r="CH484" s="510"/>
      <c r="CI484" s="510"/>
      <c r="CJ484" s="510"/>
      <c r="CK484" s="510"/>
      <c r="CL484" s="510"/>
      <c r="CM484" s="510"/>
      <c r="CN484" s="510"/>
      <c r="CO484" s="510"/>
      <c r="CP484" s="510"/>
      <c r="CQ484" s="510"/>
      <c r="CR484" s="510"/>
      <c r="CS484" s="510"/>
      <c r="CT484" s="510"/>
      <c r="CU484" s="510"/>
      <c r="CV484" s="510"/>
      <c r="CW484" s="510"/>
      <c r="CX484" s="510"/>
      <c r="CY484" s="510"/>
      <c r="CZ484" s="510"/>
      <c r="DA484" s="510"/>
      <c r="DB484" s="510"/>
      <c r="DC484" s="510"/>
      <c r="DD484" s="510"/>
      <c r="DE484" s="510"/>
      <c r="DF484" s="510"/>
      <c r="DG484" s="510"/>
      <c r="DH484" s="510"/>
      <c r="DI484" s="510"/>
      <c r="DJ484" s="510"/>
      <c r="DK484" s="510"/>
      <c r="DL484" s="510"/>
      <c r="DM484" s="510"/>
      <c r="DN484" s="510"/>
      <c r="DO484" s="510"/>
      <c r="DP484" s="510"/>
      <c r="DQ484" s="510"/>
      <c r="DR484" s="510"/>
      <c r="DS484" s="510"/>
      <c r="DT484" s="510"/>
      <c r="DU484" s="510"/>
      <c r="DV484" s="510"/>
      <c r="DW484" s="510"/>
      <c r="DX484" s="510"/>
      <c r="DY484" s="510"/>
      <c r="DZ484" s="510"/>
      <c r="EA484" s="510"/>
      <c r="EB484" s="510"/>
      <c r="EC484" s="510"/>
      <c r="ED484" s="510"/>
      <c r="EE484" s="510"/>
      <c r="EF484" s="510"/>
      <c r="EG484" s="510"/>
      <c r="EH484" s="510"/>
      <c r="EI484" s="510"/>
      <c r="EJ484" s="510"/>
      <c r="EK484" s="510"/>
      <c r="EL484" s="510"/>
      <c r="EM484" s="510"/>
      <c r="EN484" s="510"/>
      <c r="EO484" s="510"/>
      <c r="EP484" s="510"/>
      <c r="EQ484" s="510"/>
      <c r="ER484" s="510"/>
      <c r="ES484" s="510"/>
      <c r="ET484" s="510"/>
      <c r="EU484" s="510"/>
      <c r="EV484" s="510"/>
      <c r="EW484" s="510"/>
      <c r="EX484" s="510"/>
      <c r="EY484" s="510"/>
      <c r="EZ484" s="510"/>
      <c r="FA484" s="510"/>
      <c r="FB484" s="510"/>
      <c r="FC484" s="510"/>
      <c r="FD484" s="510"/>
      <c r="FE484" s="510"/>
      <c r="FF484" s="510"/>
      <c r="FG484" s="510"/>
      <c r="FH484" s="510"/>
      <c r="FI484" s="510"/>
      <c r="FJ484" s="503"/>
      <c r="FK484" s="503"/>
      <c r="FL484" s="503"/>
      <c r="FM484" s="503"/>
      <c r="FN484" s="503"/>
      <c r="FO484" s="503"/>
      <c r="FP484" s="503"/>
      <c r="FQ484" s="503"/>
      <c r="FR484" s="503"/>
      <c r="FS484" s="503"/>
      <c r="FT484" s="503"/>
      <c r="FU484" s="503"/>
      <c r="FV484" s="503"/>
      <c r="FW484" s="503"/>
      <c r="FX484" s="503"/>
      <c r="FY484" s="503"/>
      <c r="FZ484" s="503"/>
      <c r="GA484" s="503"/>
      <c r="GB484" s="503"/>
      <c r="GC484" s="503"/>
      <c r="GD484" s="503"/>
      <c r="GE484" s="503"/>
      <c r="GF484" s="503"/>
      <c r="GG484" s="503"/>
      <c r="GH484" s="503"/>
      <c r="GI484" s="503"/>
      <c r="GJ484" s="503"/>
      <c r="GK484" s="503"/>
      <c r="GL484" s="503"/>
      <c r="GM484" s="503"/>
      <c r="GN484" s="503"/>
      <c r="GO484" s="503"/>
      <c r="GP484" s="503"/>
      <c r="GQ484" s="503"/>
      <c r="GR484" s="503"/>
      <c r="GS484" s="503"/>
      <c r="GT484" s="503"/>
      <c r="GU484" s="503"/>
      <c r="GV484" s="503"/>
      <c r="GW484" s="503"/>
      <c r="GX484" s="503"/>
      <c r="GY484" s="503"/>
      <c r="GZ484" s="503"/>
      <c r="HA484" s="503"/>
      <c r="HB484" s="503"/>
      <c r="HC484" s="503"/>
      <c r="HD484" s="503"/>
      <c r="HE484" s="503"/>
      <c r="HF484" s="503"/>
      <c r="HG484" s="503"/>
      <c r="HH484" s="503"/>
      <c r="HI484" s="503"/>
      <c r="HJ484" s="503"/>
      <c r="HK484" s="503"/>
      <c r="HL484" s="503"/>
      <c r="HM484" s="503"/>
      <c r="HN484" s="503"/>
      <c r="HO484" s="503"/>
      <c r="HP484" s="503"/>
      <c r="HQ484" s="503"/>
      <c r="HR484" s="503"/>
      <c r="HS484" s="503"/>
      <c r="HT484" s="503"/>
      <c r="HU484" s="503"/>
      <c r="HV484" s="503"/>
      <c r="HW484" s="503"/>
      <c r="HX484" s="503"/>
      <c r="HY484" s="503"/>
      <c r="HZ484" s="503"/>
      <c r="IA484" s="503"/>
      <c r="IB484" s="503"/>
      <c r="IC484" s="503"/>
      <c r="ID484" s="503"/>
      <c r="IE484" s="503"/>
      <c r="IF484" s="503"/>
      <c r="IG484" s="503"/>
      <c r="IH484" s="503"/>
      <c r="II484" s="503"/>
      <c r="IJ484" s="503"/>
      <c r="IK484" s="503"/>
      <c r="IL484" s="503"/>
      <c r="IM484" s="503"/>
      <c r="IN484" s="503"/>
      <c r="IO484" s="503"/>
    </row>
    <row r="485" spans="1:249" s="508" customFormat="1" x14ac:dyDescent="0.25">
      <c r="A485" s="503"/>
      <c r="B485" s="503"/>
      <c r="C485" s="504"/>
      <c r="D485" s="503"/>
      <c r="E485" s="503"/>
      <c r="F485" s="505"/>
      <c r="G485" s="503"/>
      <c r="H485" s="503"/>
      <c r="I485" s="503"/>
      <c r="J485" s="503"/>
      <c r="K485" s="503"/>
      <c r="L485" s="503"/>
      <c r="M485" s="503"/>
      <c r="N485" s="503"/>
      <c r="O485" s="503"/>
      <c r="P485" s="503"/>
      <c r="Q485" s="503"/>
      <c r="R485" s="503"/>
      <c r="S485" s="858"/>
      <c r="T485" s="510"/>
      <c r="U485" s="506"/>
      <c r="V485" s="314"/>
      <c r="W485" s="314"/>
      <c r="X485" s="314"/>
      <c r="Y485" s="314"/>
      <c r="Z485" s="314"/>
      <c r="AA485" s="314"/>
      <c r="AB485" s="510"/>
      <c r="AC485" s="510"/>
      <c r="AD485" s="510"/>
      <c r="AE485" s="507"/>
      <c r="AF485" s="507"/>
      <c r="AG485" s="507"/>
      <c r="AH485" s="507"/>
      <c r="AI485" s="507"/>
      <c r="AJ485" s="507"/>
      <c r="AK485" s="507"/>
      <c r="AL485" s="507"/>
      <c r="AM485" s="507"/>
      <c r="AN485" s="507"/>
      <c r="AO485" s="507"/>
      <c r="AP485" s="507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10"/>
      <c r="BC485" s="510"/>
      <c r="BD485" s="510"/>
      <c r="BE485" s="510"/>
      <c r="BF485" s="510"/>
      <c r="BG485" s="510"/>
      <c r="BH485" s="510"/>
      <c r="BI485" s="510"/>
      <c r="BJ485" s="510"/>
      <c r="BK485" s="510"/>
      <c r="BL485" s="510"/>
      <c r="BM485" s="510"/>
      <c r="BN485" s="510"/>
      <c r="BO485" s="510"/>
      <c r="BP485" s="510"/>
      <c r="BQ485" s="510"/>
      <c r="BR485" s="510"/>
      <c r="BS485" s="510"/>
      <c r="BT485" s="510"/>
      <c r="BU485" s="510"/>
      <c r="BV485" s="510"/>
      <c r="BW485" s="510"/>
      <c r="BX485" s="510"/>
      <c r="BY485" s="510"/>
      <c r="BZ485" s="510"/>
      <c r="CA485" s="510"/>
      <c r="CB485" s="510"/>
      <c r="CC485" s="510"/>
      <c r="CD485" s="510"/>
      <c r="CE485" s="510"/>
      <c r="CF485" s="510"/>
      <c r="CG485" s="510"/>
      <c r="CH485" s="510"/>
      <c r="CI485" s="510"/>
      <c r="CJ485" s="510"/>
      <c r="CK485" s="510"/>
      <c r="CL485" s="510"/>
      <c r="CM485" s="510"/>
      <c r="CN485" s="510"/>
      <c r="CO485" s="510"/>
      <c r="CP485" s="510"/>
      <c r="CQ485" s="510"/>
      <c r="CR485" s="510"/>
      <c r="CS485" s="510"/>
      <c r="CT485" s="510"/>
      <c r="CU485" s="510"/>
      <c r="CV485" s="510"/>
      <c r="CW485" s="510"/>
      <c r="CX485" s="510"/>
      <c r="CY485" s="510"/>
      <c r="CZ485" s="510"/>
      <c r="DA485" s="510"/>
      <c r="DB485" s="510"/>
      <c r="DC485" s="510"/>
      <c r="DD485" s="510"/>
      <c r="DE485" s="510"/>
      <c r="DF485" s="510"/>
      <c r="DG485" s="510"/>
      <c r="DH485" s="510"/>
      <c r="DI485" s="510"/>
      <c r="DJ485" s="510"/>
      <c r="DK485" s="510"/>
      <c r="DL485" s="510"/>
      <c r="DM485" s="510"/>
      <c r="DN485" s="510"/>
      <c r="DO485" s="510"/>
      <c r="DP485" s="510"/>
      <c r="DQ485" s="510"/>
      <c r="DR485" s="510"/>
      <c r="DS485" s="510"/>
      <c r="DT485" s="510"/>
      <c r="DU485" s="510"/>
      <c r="DV485" s="510"/>
      <c r="DW485" s="510"/>
      <c r="DX485" s="510"/>
      <c r="DY485" s="510"/>
      <c r="DZ485" s="510"/>
      <c r="EA485" s="510"/>
      <c r="EB485" s="510"/>
      <c r="EC485" s="510"/>
      <c r="ED485" s="510"/>
      <c r="EE485" s="510"/>
      <c r="EF485" s="510"/>
      <c r="EG485" s="510"/>
      <c r="EH485" s="510"/>
      <c r="EI485" s="510"/>
      <c r="EJ485" s="510"/>
      <c r="EK485" s="510"/>
      <c r="EL485" s="510"/>
      <c r="EM485" s="510"/>
      <c r="EN485" s="510"/>
      <c r="EO485" s="510"/>
      <c r="EP485" s="510"/>
      <c r="EQ485" s="510"/>
      <c r="ER485" s="510"/>
      <c r="ES485" s="510"/>
      <c r="ET485" s="510"/>
      <c r="EU485" s="510"/>
      <c r="EV485" s="510"/>
      <c r="EW485" s="510"/>
      <c r="EX485" s="510"/>
      <c r="EY485" s="510"/>
      <c r="EZ485" s="510"/>
      <c r="FA485" s="510"/>
      <c r="FB485" s="510"/>
      <c r="FC485" s="510"/>
      <c r="FD485" s="510"/>
      <c r="FE485" s="510"/>
      <c r="FF485" s="510"/>
      <c r="FG485" s="510"/>
      <c r="FH485" s="510"/>
      <c r="FI485" s="510"/>
      <c r="FJ485" s="503"/>
      <c r="FK485" s="503"/>
      <c r="FL485" s="503"/>
      <c r="FM485" s="503"/>
      <c r="FN485" s="503"/>
      <c r="FO485" s="503"/>
      <c r="FP485" s="503"/>
      <c r="FQ485" s="503"/>
      <c r="FR485" s="503"/>
      <c r="FS485" s="503"/>
      <c r="FT485" s="503"/>
      <c r="FU485" s="503"/>
      <c r="FV485" s="503"/>
      <c r="FW485" s="503"/>
      <c r="FX485" s="503"/>
      <c r="FY485" s="503"/>
      <c r="FZ485" s="503"/>
      <c r="GA485" s="503"/>
      <c r="GB485" s="503"/>
      <c r="GC485" s="503"/>
      <c r="GD485" s="503"/>
      <c r="GE485" s="503"/>
      <c r="GF485" s="503"/>
      <c r="GG485" s="503"/>
      <c r="GH485" s="503"/>
      <c r="GI485" s="503"/>
      <c r="GJ485" s="503"/>
      <c r="GK485" s="503"/>
      <c r="GL485" s="503"/>
      <c r="GM485" s="503"/>
      <c r="GN485" s="503"/>
      <c r="GO485" s="503"/>
      <c r="GP485" s="503"/>
      <c r="GQ485" s="503"/>
      <c r="GR485" s="503"/>
      <c r="GS485" s="503"/>
      <c r="GT485" s="503"/>
      <c r="GU485" s="503"/>
      <c r="GV485" s="503"/>
      <c r="GW485" s="503"/>
      <c r="GX485" s="503"/>
      <c r="GY485" s="503"/>
      <c r="GZ485" s="503"/>
      <c r="HA485" s="503"/>
      <c r="HB485" s="503"/>
      <c r="HC485" s="503"/>
      <c r="HD485" s="503"/>
      <c r="HE485" s="503"/>
      <c r="HF485" s="503"/>
      <c r="HG485" s="503"/>
      <c r="HH485" s="503"/>
      <c r="HI485" s="503"/>
      <c r="HJ485" s="503"/>
      <c r="HK485" s="503"/>
      <c r="HL485" s="503"/>
      <c r="HM485" s="503"/>
      <c r="HN485" s="503"/>
      <c r="HO485" s="503"/>
      <c r="HP485" s="503"/>
      <c r="HQ485" s="503"/>
      <c r="HR485" s="503"/>
      <c r="HS485" s="503"/>
      <c r="HT485" s="503"/>
      <c r="HU485" s="503"/>
      <c r="HV485" s="503"/>
      <c r="HW485" s="503"/>
      <c r="HX485" s="503"/>
      <c r="HY485" s="503"/>
      <c r="HZ485" s="503"/>
      <c r="IA485" s="503"/>
      <c r="IB485" s="503"/>
      <c r="IC485" s="503"/>
      <c r="ID485" s="503"/>
      <c r="IE485" s="503"/>
      <c r="IF485" s="503"/>
      <c r="IG485" s="503"/>
      <c r="IH485" s="503"/>
      <c r="II485" s="503"/>
      <c r="IJ485" s="503"/>
      <c r="IK485" s="503"/>
      <c r="IL485" s="503"/>
      <c r="IM485" s="503"/>
      <c r="IN485" s="503"/>
      <c r="IO485" s="503"/>
    </row>
    <row r="486" spans="1:249" s="508" customFormat="1" x14ac:dyDescent="0.25">
      <c r="A486" s="503"/>
      <c r="B486" s="503"/>
      <c r="C486" s="504"/>
      <c r="D486" s="503"/>
      <c r="E486" s="503"/>
      <c r="F486" s="505"/>
      <c r="G486" s="503"/>
      <c r="H486" s="503"/>
      <c r="I486" s="503"/>
      <c r="J486" s="503"/>
      <c r="K486" s="503"/>
      <c r="L486" s="503"/>
      <c r="M486" s="503"/>
      <c r="N486" s="503"/>
      <c r="O486" s="503"/>
      <c r="P486" s="503"/>
      <c r="Q486" s="503"/>
      <c r="R486" s="503"/>
      <c r="S486" s="858"/>
      <c r="T486" s="510"/>
      <c r="U486" s="506"/>
      <c r="V486" s="314"/>
      <c r="W486" s="314"/>
      <c r="X486" s="314"/>
      <c r="Y486" s="314"/>
      <c r="Z486" s="314"/>
      <c r="AA486" s="314"/>
      <c r="AB486" s="510"/>
      <c r="AC486" s="510"/>
      <c r="AD486" s="510"/>
      <c r="AE486" s="507"/>
      <c r="AF486" s="507"/>
      <c r="AG486" s="507"/>
      <c r="AH486" s="507"/>
      <c r="AI486" s="507"/>
      <c r="AJ486" s="507"/>
      <c r="AK486" s="507"/>
      <c r="AL486" s="507"/>
      <c r="AM486" s="507"/>
      <c r="AN486" s="507"/>
      <c r="AO486" s="507"/>
      <c r="AP486" s="507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10"/>
      <c r="BC486" s="510"/>
      <c r="BD486" s="510"/>
      <c r="BE486" s="510"/>
      <c r="BF486" s="510"/>
      <c r="BG486" s="510"/>
      <c r="BH486" s="510"/>
      <c r="BI486" s="510"/>
      <c r="BJ486" s="510"/>
      <c r="BK486" s="510"/>
      <c r="BL486" s="510"/>
      <c r="BM486" s="510"/>
      <c r="BN486" s="510"/>
      <c r="BO486" s="510"/>
      <c r="BP486" s="510"/>
      <c r="BQ486" s="510"/>
      <c r="BR486" s="510"/>
      <c r="BS486" s="510"/>
      <c r="BT486" s="510"/>
      <c r="BU486" s="510"/>
      <c r="BV486" s="510"/>
      <c r="BW486" s="510"/>
      <c r="BX486" s="510"/>
      <c r="BY486" s="510"/>
      <c r="BZ486" s="510"/>
      <c r="CA486" s="510"/>
      <c r="CB486" s="510"/>
      <c r="CC486" s="510"/>
      <c r="CD486" s="510"/>
      <c r="CE486" s="510"/>
      <c r="CF486" s="510"/>
      <c r="CG486" s="510"/>
      <c r="CH486" s="510"/>
      <c r="CI486" s="510"/>
      <c r="CJ486" s="510"/>
      <c r="CK486" s="510"/>
      <c r="CL486" s="510"/>
      <c r="CM486" s="510"/>
      <c r="CN486" s="510"/>
      <c r="CO486" s="510"/>
      <c r="CP486" s="510"/>
      <c r="CQ486" s="510"/>
      <c r="CR486" s="510"/>
      <c r="CS486" s="510"/>
      <c r="CT486" s="510"/>
      <c r="CU486" s="510"/>
      <c r="CV486" s="510"/>
      <c r="CW486" s="510"/>
      <c r="CX486" s="510"/>
      <c r="CY486" s="510"/>
      <c r="CZ486" s="510"/>
      <c r="DA486" s="510"/>
      <c r="DB486" s="510"/>
      <c r="DC486" s="510"/>
      <c r="DD486" s="510"/>
      <c r="DE486" s="510"/>
      <c r="DF486" s="510"/>
      <c r="DG486" s="510"/>
      <c r="DH486" s="510"/>
      <c r="DI486" s="510"/>
      <c r="DJ486" s="510"/>
      <c r="DK486" s="510"/>
      <c r="DL486" s="510"/>
      <c r="DM486" s="510"/>
      <c r="DN486" s="510"/>
      <c r="DO486" s="510"/>
      <c r="DP486" s="510"/>
      <c r="DQ486" s="510"/>
      <c r="DR486" s="510"/>
      <c r="DS486" s="510"/>
      <c r="DT486" s="510"/>
      <c r="DU486" s="510"/>
      <c r="DV486" s="510"/>
      <c r="DW486" s="510"/>
      <c r="DX486" s="510"/>
      <c r="DY486" s="510"/>
      <c r="DZ486" s="510"/>
      <c r="EA486" s="510"/>
      <c r="EB486" s="510"/>
      <c r="EC486" s="510"/>
      <c r="ED486" s="510"/>
      <c r="EE486" s="510"/>
      <c r="EF486" s="510"/>
      <c r="EG486" s="510"/>
      <c r="EH486" s="510"/>
      <c r="EI486" s="510"/>
      <c r="EJ486" s="510"/>
      <c r="EK486" s="510"/>
      <c r="EL486" s="510"/>
      <c r="EM486" s="510"/>
      <c r="EN486" s="510"/>
      <c r="EO486" s="510"/>
      <c r="EP486" s="510"/>
      <c r="EQ486" s="510"/>
      <c r="ER486" s="510"/>
      <c r="ES486" s="510"/>
      <c r="ET486" s="510"/>
      <c r="EU486" s="510"/>
      <c r="EV486" s="510"/>
      <c r="EW486" s="510"/>
      <c r="EX486" s="510"/>
      <c r="EY486" s="510"/>
      <c r="EZ486" s="510"/>
      <c r="FA486" s="510"/>
      <c r="FB486" s="510"/>
      <c r="FC486" s="510"/>
      <c r="FD486" s="510"/>
      <c r="FE486" s="510"/>
      <c r="FF486" s="510"/>
      <c r="FG486" s="510"/>
      <c r="FH486" s="510"/>
      <c r="FI486" s="510"/>
      <c r="FJ486" s="503"/>
      <c r="FK486" s="503"/>
      <c r="FL486" s="503"/>
      <c r="FM486" s="503"/>
      <c r="FN486" s="503"/>
      <c r="FO486" s="503"/>
      <c r="FP486" s="503"/>
      <c r="FQ486" s="503"/>
      <c r="FR486" s="503"/>
      <c r="FS486" s="503"/>
      <c r="FT486" s="503"/>
      <c r="FU486" s="503"/>
      <c r="FV486" s="503"/>
      <c r="FW486" s="503"/>
      <c r="FX486" s="503"/>
      <c r="FY486" s="503"/>
      <c r="FZ486" s="503"/>
      <c r="GA486" s="503"/>
      <c r="GB486" s="503"/>
      <c r="GC486" s="503"/>
      <c r="GD486" s="503"/>
      <c r="GE486" s="503"/>
      <c r="GF486" s="503"/>
      <c r="GG486" s="503"/>
      <c r="GH486" s="503"/>
      <c r="GI486" s="503"/>
      <c r="GJ486" s="503"/>
      <c r="GK486" s="503"/>
      <c r="GL486" s="503"/>
      <c r="GM486" s="503"/>
      <c r="GN486" s="503"/>
      <c r="GO486" s="503"/>
      <c r="GP486" s="503"/>
      <c r="GQ486" s="503"/>
      <c r="GR486" s="503"/>
      <c r="GS486" s="503"/>
      <c r="GT486" s="503"/>
      <c r="GU486" s="503"/>
      <c r="GV486" s="503"/>
      <c r="GW486" s="503"/>
      <c r="GX486" s="503"/>
      <c r="GY486" s="503"/>
      <c r="GZ486" s="503"/>
      <c r="HA486" s="503"/>
      <c r="HB486" s="503"/>
      <c r="HC486" s="503"/>
      <c r="HD486" s="503"/>
      <c r="HE486" s="503"/>
      <c r="HF486" s="503"/>
      <c r="HG486" s="503"/>
      <c r="HH486" s="503"/>
      <c r="HI486" s="503"/>
      <c r="HJ486" s="503"/>
      <c r="HK486" s="503"/>
      <c r="HL486" s="503"/>
      <c r="HM486" s="503"/>
      <c r="HN486" s="503"/>
      <c r="HO486" s="503"/>
      <c r="HP486" s="503"/>
      <c r="HQ486" s="503"/>
      <c r="HR486" s="503"/>
      <c r="HS486" s="503"/>
      <c r="HT486" s="503"/>
      <c r="HU486" s="503"/>
      <c r="HV486" s="503"/>
      <c r="HW486" s="503"/>
      <c r="HX486" s="503"/>
      <c r="HY486" s="503"/>
      <c r="HZ486" s="503"/>
      <c r="IA486" s="503"/>
      <c r="IB486" s="503"/>
      <c r="IC486" s="503"/>
      <c r="ID486" s="503"/>
      <c r="IE486" s="503"/>
      <c r="IF486" s="503"/>
      <c r="IG486" s="503"/>
      <c r="IH486" s="503"/>
      <c r="II486" s="503"/>
      <c r="IJ486" s="503"/>
      <c r="IK486" s="503"/>
      <c r="IL486" s="503"/>
      <c r="IM486" s="503"/>
      <c r="IN486" s="503"/>
      <c r="IO486" s="503"/>
    </row>
    <row r="487" spans="1:249" s="508" customFormat="1" x14ac:dyDescent="0.25">
      <c r="A487" s="503"/>
      <c r="B487" s="503"/>
      <c r="C487" s="504"/>
      <c r="D487" s="503"/>
      <c r="E487" s="503"/>
      <c r="F487" s="505"/>
      <c r="G487" s="503"/>
      <c r="H487" s="503"/>
      <c r="I487" s="503"/>
      <c r="J487" s="503"/>
      <c r="K487" s="503"/>
      <c r="L487" s="503"/>
      <c r="M487" s="503"/>
      <c r="N487" s="503"/>
      <c r="O487" s="503"/>
      <c r="P487" s="503"/>
      <c r="Q487" s="503"/>
      <c r="R487" s="503"/>
      <c r="S487" s="858"/>
      <c r="T487" s="510"/>
      <c r="U487" s="506"/>
      <c r="V487" s="314"/>
      <c r="W487" s="314"/>
      <c r="X487" s="314"/>
      <c r="Y487" s="314"/>
      <c r="Z487" s="314"/>
      <c r="AA487" s="314"/>
      <c r="AB487" s="510"/>
      <c r="AC487" s="510"/>
      <c r="AD487" s="510"/>
      <c r="AE487" s="507"/>
      <c r="AF487" s="507"/>
      <c r="AG487" s="507"/>
      <c r="AH487" s="507"/>
      <c r="AI487" s="507"/>
      <c r="AJ487" s="507"/>
      <c r="AK487" s="507"/>
      <c r="AL487" s="507"/>
      <c r="AM487" s="507"/>
      <c r="AN487" s="507"/>
      <c r="AO487" s="507"/>
      <c r="AP487" s="507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10"/>
      <c r="BC487" s="510"/>
      <c r="BD487" s="510"/>
      <c r="BE487" s="510"/>
      <c r="BF487" s="510"/>
      <c r="BG487" s="510"/>
      <c r="BH487" s="510"/>
      <c r="BI487" s="510"/>
      <c r="BJ487" s="510"/>
      <c r="BK487" s="510"/>
      <c r="BL487" s="510"/>
      <c r="BM487" s="510"/>
      <c r="BN487" s="510"/>
      <c r="BO487" s="510"/>
      <c r="BP487" s="510"/>
      <c r="BQ487" s="510"/>
      <c r="BR487" s="510"/>
      <c r="BS487" s="510"/>
      <c r="BT487" s="510"/>
      <c r="BU487" s="510"/>
      <c r="BV487" s="510"/>
      <c r="BW487" s="510"/>
      <c r="BX487" s="510"/>
      <c r="BY487" s="510"/>
      <c r="BZ487" s="510"/>
      <c r="CA487" s="510"/>
      <c r="CB487" s="510"/>
      <c r="CC487" s="510"/>
      <c r="CD487" s="510"/>
      <c r="CE487" s="510"/>
      <c r="CF487" s="510"/>
      <c r="CG487" s="510"/>
      <c r="CH487" s="510"/>
      <c r="CI487" s="510"/>
      <c r="CJ487" s="510"/>
      <c r="CK487" s="510"/>
      <c r="CL487" s="510"/>
      <c r="CM487" s="510"/>
      <c r="CN487" s="510"/>
      <c r="CO487" s="510"/>
      <c r="CP487" s="510"/>
      <c r="CQ487" s="510"/>
      <c r="CR487" s="510"/>
      <c r="CS487" s="510"/>
      <c r="CT487" s="510"/>
      <c r="CU487" s="510"/>
      <c r="CV487" s="510"/>
      <c r="CW487" s="510"/>
      <c r="CX487" s="510"/>
      <c r="CY487" s="510"/>
      <c r="CZ487" s="510"/>
      <c r="DA487" s="510"/>
      <c r="DB487" s="510"/>
      <c r="DC487" s="510"/>
      <c r="DD487" s="510"/>
      <c r="DE487" s="510"/>
      <c r="DF487" s="510"/>
      <c r="DG487" s="510"/>
      <c r="DH487" s="510"/>
      <c r="DI487" s="510"/>
      <c r="DJ487" s="510"/>
      <c r="DK487" s="510"/>
      <c r="DL487" s="510"/>
      <c r="DM487" s="510"/>
      <c r="DN487" s="510"/>
      <c r="DO487" s="510"/>
      <c r="DP487" s="510"/>
      <c r="DQ487" s="510"/>
      <c r="DR487" s="510"/>
      <c r="DS487" s="510"/>
      <c r="DT487" s="510"/>
      <c r="DU487" s="510"/>
      <c r="DV487" s="510"/>
      <c r="DW487" s="510"/>
      <c r="DX487" s="510"/>
      <c r="DY487" s="510"/>
      <c r="DZ487" s="510"/>
      <c r="EA487" s="510"/>
      <c r="EB487" s="510"/>
      <c r="EC487" s="510"/>
      <c r="ED487" s="510"/>
      <c r="EE487" s="510"/>
      <c r="EF487" s="510"/>
      <c r="EG487" s="510"/>
      <c r="EH487" s="510"/>
      <c r="EI487" s="510"/>
      <c r="EJ487" s="510"/>
      <c r="EK487" s="510"/>
      <c r="EL487" s="510"/>
      <c r="EM487" s="510"/>
      <c r="EN487" s="510"/>
      <c r="EO487" s="510"/>
      <c r="EP487" s="510"/>
      <c r="EQ487" s="510"/>
      <c r="ER487" s="510"/>
      <c r="ES487" s="510"/>
      <c r="ET487" s="510"/>
      <c r="EU487" s="510"/>
      <c r="EV487" s="510"/>
      <c r="EW487" s="510"/>
      <c r="EX487" s="510"/>
      <c r="EY487" s="510"/>
      <c r="EZ487" s="510"/>
      <c r="FA487" s="510"/>
      <c r="FB487" s="510"/>
      <c r="FC487" s="510"/>
      <c r="FD487" s="510"/>
      <c r="FE487" s="510"/>
      <c r="FF487" s="510"/>
      <c r="FG487" s="510"/>
      <c r="FH487" s="510"/>
      <c r="FI487" s="510"/>
      <c r="FJ487" s="503"/>
      <c r="FK487" s="503"/>
      <c r="FL487" s="503"/>
      <c r="FM487" s="503"/>
      <c r="FN487" s="503"/>
      <c r="FO487" s="503"/>
      <c r="FP487" s="503"/>
      <c r="FQ487" s="503"/>
      <c r="FR487" s="503"/>
      <c r="FS487" s="503"/>
      <c r="FT487" s="503"/>
      <c r="FU487" s="503"/>
      <c r="FV487" s="503"/>
      <c r="FW487" s="503"/>
      <c r="FX487" s="503"/>
      <c r="FY487" s="503"/>
      <c r="FZ487" s="503"/>
      <c r="GA487" s="503"/>
      <c r="GB487" s="503"/>
      <c r="GC487" s="503"/>
      <c r="GD487" s="503"/>
      <c r="GE487" s="503"/>
      <c r="GF487" s="503"/>
      <c r="GG487" s="503"/>
      <c r="GH487" s="503"/>
      <c r="GI487" s="503"/>
      <c r="GJ487" s="503"/>
      <c r="GK487" s="503"/>
      <c r="GL487" s="503"/>
      <c r="GM487" s="503"/>
      <c r="GN487" s="503"/>
      <c r="GO487" s="503"/>
      <c r="GP487" s="503"/>
      <c r="GQ487" s="503"/>
      <c r="GR487" s="503"/>
      <c r="GS487" s="503"/>
      <c r="GT487" s="503"/>
      <c r="GU487" s="503"/>
      <c r="GV487" s="503"/>
      <c r="GW487" s="503"/>
      <c r="GX487" s="503"/>
      <c r="GY487" s="503"/>
      <c r="GZ487" s="503"/>
      <c r="HA487" s="503"/>
      <c r="HB487" s="503"/>
      <c r="HC487" s="503"/>
      <c r="HD487" s="503"/>
      <c r="HE487" s="503"/>
      <c r="HF487" s="503"/>
      <c r="HG487" s="503"/>
      <c r="HH487" s="503"/>
      <c r="HI487" s="503"/>
      <c r="HJ487" s="503"/>
      <c r="HK487" s="503"/>
      <c r="HL487" s="503"/>
      <c r="HM487" s="503"/>
      <c r="HN487" s="503"/>
      <c r="HO487" s="503"/>
      <c r="HP487" s="503"/>
      <c r="HQ487" s="503"/>
      <c r="HR487" s="503"/>
      <c r="HS487" s="503"/>
      <c r="HT487" s="503"/>
      <c r="HU487" s="503"/>
      <c r="HV487" s="503"/>
      <c r="HW487" s="503"/>
      <c r="HX487" s="503"/>
      <c r="HY487" s="503"/>
      <c r="HZ487" s="503"/>
      <c r="IA487" s="503"/>
      <c r="IB487" s="503"/>
      <c r="IC487" s="503"/>
      <c r="ID487" s="503"/>
      <c r="IE487" s="503"/>
      <c r="IF487" s="503"/>
      <c r="IG487" s="503"/>
      <c r="IH487" s="503"/>
      <c r="II487" s="503"/>
      <c r="IJ487" s="503"/>
      <c r="IK487" s="503"/>
      <c r="IL487" s="503"/>
      <c r="IM487" s="503"/>
      <c r="IN487" s="503"/>
      <c r="IO487" s="503"/>
    </row>
    <row r="488" spans="1:249" s="508" customFormat="1" x14ac:dyDescent="0.25">
      <c r="A488" s="503"/>
      <c r="B488" s="503"/>
      <c r="C488" s="504"/>
      <c r="D488" s="503"/>
      <c r="E488" s="503"/>
      <c r="F488" s="505"/>
      <c r="G488" s="503"/>
      <c r="H488" s="503"/>
      <c r="I488" s="503"/>
      <c r="J488" s="503"/>
      <c r="K488" s="503"/>
      <c r="L488" s="503"/>
      <c r="M488" s="503"/>
      <c r="N488" s="503"/>
      <c r="O488" s="503"/>
      <c r="P488" s="503"/>
      <c r="Q488" s="503"/>
      <c r="R488" s="503"/>
      <c r="S488" s="858"/>
      <c r="T488" s="510"/>
      <c r="U488" s="506"/>
      <c r="V488" s="314"/>
      <c r="W488" s="314"/>
      <c r="X488" s="314"/>
      <c r="Y488" s="314"/>
      <c r="Z488" s="314"/>
      <c r="AA488" s="314"/>
      <c r="AB488" s="510"/>
      <c r="AC488" s="510"/>
      <c r="AD488" s="510"/>
      <c r="AE488" s="507"/>
      <c r="AF488" s="507"/>
      <c r="AG488" s="507"/>
      <c r="AH488" s="507"/>
      <c r="AI488" s="507"/>
      <c r="AJ488" s="507"/>
      <c r="AK488" s="507"/>
      <c r="AL488" s="507"/>
      <c r="AM488" s="507"/>
      <c r="AN488" s="507"/>
      <c r="AO488" s="507"/>
      <c r="AP488" s="507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10"/>
      <c r="BC488" s="510"/>
      <c r="BD488" s="510"/>
      <c r="BE488" s="510"/>
      <c r="BF488" s="510"/>
      <c r="BG488" s="510"/>
      <c r="BH488" s="510"/>
      <c r="BI488" s="510"/>
      <c r="BJ488" s="510"/>
      <c r="BK488" s="510"/>
      <c r="BL488" s="510"/>
      <c r="BM488" s="510"/>
      <c r="BN488" s="510"/>
      <c r="BO488" s="510"/>
      <c r="BP488" s="510"/>
      <c r="BQ488" s="510"/>
      <c r="BR488" s="510"/>
      <c r="BS488" s="510"/>
      <c r="BT488" s="510"/>
      <c r="BU488" s="510"/>
      <c r="BV488" s="510"/>
      <c r="BW488" s="510"/>
      <c r="BX488" s="510"/>
      <c r="BY488" s="510"/>
      <c r="BZ488" s="510"/>
      <c r="CA488" s="510"/>
      <c r="CB488" s="510"/>
      <c r="CC488" s="510"/>
      <c r="CD488" s="510"/>
      <c r="CE488" s="510"/>
      <c r="CF488" s="510"/>
      <c r="CG488" s="510"/>
      <c r="CH488" s="510"/>
      <c r="CI488" s="510"/>
      <c r="CJ488" s="510"/>
      <c r="CK488" s="510"/>
      <c r="CL488" s="510"/>
      <c r="CM488" s="510"/>
      <c r="CN488" s="510"/>
      <c r="CO488" s="510"/>
      <c r="CP488" s="510"/>
      <c r="CQ488" s="510"/>
      <c r="CR488" s="510"/>
      <c r="CS488" s="510"/>
      <c r="CT488" s="510"/>
      <c r="CU488" s="510"/>
      <c r="CV488" s="510"/>
      <c r="CW488" s="510"/>
      <c r="CX488" s="510"/>
      <c r="CY488" s="510"/>
      <c r="CZ488" s="510"/>
      <c r="DA488" s="510"/>
      <c r="DB488" s="510"/>
      <c r="DC488" s="510"/>
      <c r="DD488" s="510"/>
      <c r="DE488" s="510"/>
      <c r="DF488" s="510"/>
      <c r="DG488" s="510"/>
      <c r="DH488" s="510"/>
      <c r="DI488" s="510"/>
      <c r="DJ488" s="510"/>
      <c r="DK488" s="510"/>
      <c r="DL488" s="510"/>
      <c r="DM488" s="510"/>
      <c r="DN488" s="510"/>
      <c r="DO488" s="510"/>
      <c r="DP488" s="510"/>
      <c r="DQ488" s="510"/>
      <c r="DR488" s="510"/>
      <c r="DS488" s="510"/>
      <c r="DT488" s="510"/>
      <c r="DU488" s="510"/>
      <c r="DV488" s="510"/>
      <c r="DW488" s="510"/>
      <c r="DX488" s="510"/>
      <c r="DY488" s="510"/>
      <c r="DZ488" s="510"/>
      <c r="EA488" s="510"/>
      <c r="EB488" s="510"/>
      <c r="EC488" s="510"/>
      <c r="ED488" s="510"/>
      <c r="EE488" s="510"/>
      <c r="EF488" s="510"/>
      <c r="EG488" s="510"/>
      <c r="EH488" s="510"/>
      <c r="EI488" s="510"/>
      <c r="EJ488" s="510"/>
      <c r="EK488" s="510"/>
      <c r="EL488" s="510"/>
      <c r="EM488" s="510"/>
      <c r="EN488" s="510"/>
      <c r="EO488" s="510"/>
      <c r="EP488" s="510"/>
      <c r="EQ488" s="510"/>
      <c r="ER488" s="510"/>
      <c r="ES488" s="510"/>
      <c r="ET488" s="510"/>
      <c r="EU488" s="510"/>
      <c r="EV488" s="510"/>
      <c r="EW488" s="510"/>
      <c r="EX488" s="510"/>
      <c r="EY488" s="510"/>
      <c r="EZ488" s="510"/>
      <c r="FA488" s="510"/>
      <c r="FB488" s="510"/>
      <c r="FC488" s="510"/>
      <c r="FD488" s="510"/>
      <c r="FE488" s="510"/>
      <c r="FF488" s="510"/>
      <c r="FG488" s="510"/>
      <c r="FH488" s="510"/>
      <c r="FI488" s="510"/>
      <c r="FJ488" s="503"/>
      <c r="FK488" s="503"/>
      <c r="FL488" s="503"/>
      <c r="FM488" s="503"/>
      <c r="FN488" s="503"/>
      <c r="FO488" s="503"/>
      <c r="FP488" s="503"/>
      <c r="FQ488" s="503"/>
      <c r="FR488" s="503"/>
      <c r="FS488" s="503"/>
      <c r="FT488" s="503"/>
      <c r="FU488" s="503"/>
      <c r="FV488" s="503"/>
      <c r="FW488" s="503"/>
      <c r="FX488" s="503"/>
      <c r="FY488" s="503"/>
      <c r="FZ488" s="503"/>
      <c r="GA488" s="503"/>
      <c r="GB488" s="503"/>
      <c r="GC488" s="503"/>
      <c r="GD488" s="503"/>
      <c r="GE488" s="503"/>
      <c r="GF488" s="503"/>
      <c r="GG488" s="503"/>
      <c r="GH488" s="503"/>
      <c r="GI488" s="503"/>
      <c r="GJ488" s="503"/>
      <c r="GK488" s="503"/>
      <c r="GL488" s="503"/>
      <c r="GM488" s="503"/>
      <c r="GN488" s="503"/>
      <c r="GO488" s="503"/>
      <c r="GP488" s="503"/>
      <c r="GQ488" s="503"/>
      <c r="GR488" s="503"/>
      <c r="GS488" s="503"/>
      <c r="GT488" s="503"/>
      <c r="GU488" s="503"/>
      <c r="GV488" s="503"/>
      <c r="GW488" s="503"/>
      <c r="GX488" s="503"/>
      <c r="GY488" s="503"/>
      <c r="GZ488" s="503"/>
      <c r="HA488" s="503"/>
      <c r="HB488" s="503"/>
      <c r="HC488" s="503"/>
      <c r="HD488" s="503"/>
      <c r="HE488" s="503"/>
      <c r="HF488" s="503"/>
      <c r="HG488" s="503"/>
      <c r="HH488" s="503"/>
      <c r="HI488" s="503"/>
      <c r="HJ488" s="503"/>
      <c r="HK488" s="503"/>
      <c r="HL488" s="503"/>
      <c r="HM488" s="503"/>
      <c r="HN488" s="503"/>
      <c r="HO488" s="503"/>
      <c r="HP488" s="503"/>
      <c r="HQ488" s="503"/>
      <c r="HR488" s="503"/>
      <c r="HS488" s="503"/>
      <c r="HT488" s="503"/>
      <c r="HU488" s="503"/>
      <c r="HV488" s="503"/>
      <c r="HW488" s="503"/>
      <c r="HX488" s="503"/>
      <c r="HY488" s="503"/>
      <c r="HZ488" s="503"/>
      <c r="IA488" s="503"/>
      <c r="IB488" s="503"/>
      <c r="IC488" s="503"/>
      <c r="ID488" s="503"/>
      <c r="IE488" s="503"/>
      <c r="IF488" s="503"/>
      <c r="IG488" s="503"/>
      <c r="IH488" s="503"/>
      <c r="II488" s="503"/>
      <c r="IJ488" s="503"/>
      <c r="IK488" s="503"/>
      <c r="IL488" s="503"/>
      <c r="IM488" s="503"/>
      <c r="IN488" s="503"/>
      <c r="IO488" s="503"/>
    </row>
    <row r="489" spans="1:249" s="508" customFormat="1" x14ac:dyDescent="0.25">
      <c r="A489" s="503"/>
      <c r="B489" s="503"/>
      <c r="C489" s="504"/>
      <c r="D489" s="503"/>
      <c r="E489" s="503"/>
      <c r="F489" s="505"/>
      <c r="G489" s="503"/>
      <c r="H489" s="503"/>
      <c r="I489" s="503"/>
      <c r="J489" s="503"/>
      <c r="K489" s="503"/>
      <c r="L489" s="503"/>
      <c r="M489" s="503"/>
      <c r="N489" s="503"/>
      <c r="O489" s="503"/>
      <c r="P489" s="503"/>
      <c r="Q489" s="503"/>
      <c r="R489" s="503"/>
      <c r="S489" s="858"/>
      <c r="T489" s="510"/>
      <c r="U489" s="506"/>
      <c r="V489" s="314"/>
      <c r="W489" s="314"/>
      <c r="X489" s="314"/>
      <c r="Y489" s="314"/>
      <c r="Z489" s="314"/>
      <c r="AA489" s="314"/>
      <c r="AB489" s="510"/>
      <c r="AC489" s="510"/>
      <c r="AD489" s="510"/>
      <c r="AE489" s="507"/>
      <c r="AF489" s="507"/>
      <c r="AG489" s="507"/>
      <c r="AH489" s="507"/>
      <c r="AI489" s="507"/>
      <c r="AJ489" s="507"/>
      <c r="AK489" s="507"/>
      <c r="AL489" s="507"/>
      <c r="AM489" s="507"/>
      <c r="AN489" s="507"/>
      <c r="AO489" s="507"/>
      <c r="AP489" s="507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10"/>
      <c r="BC489" s="510"/>
      <c r="BD489" s="510"/>
      <c r="BE489" s="510"/>
      <c r="BF489" s="510"/>
      <c r="BG489" s="510"/>
      <c r="BH489" s="510"/>
      <c r="BI489" s="510"/>
      <c r="BJ489" s="510"/>
      <c r="BK489" s="510"/>
      <c r="BL489" s="510"/>
      <c r="BM489" s="510"/>
      <c r="BN489" s="510"/>
      <c r="BO489" s="510"/>
      <c r="BP489" s="510"/>
      <c r="BQ489" s="510"/>
      <c r="BR489" s="510"/>
      <c r="BS489" s="510"/>
      <c r="BT489" s="510"/>
      <c r="BU489" s="510"/>
      <c r="BV489" s="510"/>
      <c r="BW489" s="510"/>
      <c r="BX489" s="510"/>
      <c r="BY489" s="510"/>
      <c r="BZ489" s="510"/>
      <c r="CA489" s="510"/>
      <c r="CB489" s="510"/>
      <c r="CC489" s="510"/>
      <c r="CD489" s="510"/>
      <c r="CE489" s="510"/>
      <c r="CF489" s="510"/>
      <c r="CG489" s="510"/>
      <c r="CH489" s="510"/>
      <c r="CI489" s="510"/>
      <c r="CJ489" s="510"/>
      <c r="CK489" s="510"/>
      <c r="CL489" s="510"/>
      <c r="CM489" s="510"/>
      <c r="CN489" s="510"/>
      <c r="CO489" s="510"/>
      <c r="CP489" s="510"/>
      <c r="CQ489" s="510"/>
      <c r="CR489" s="510"/>
      <c r="CS489" s="510"/>
      <c r="CT489" s="510"/>
      <c r="CU489" s="510"/>
      <c r="CV489" s="510"/>
      <c r="CW489" s="510"/>
      <c r="CX489" s="510"/>
      <c r="CY489" s="510"/>
      <c r="CZ489" s="510"/>
      <c r="DA489" s="510"/>
      <c r="DB489" s="510"/>
      <c r="DC489" s="510"/>
      <c r="DD489" s="510"/>
      <c r="DE489" s="510"/>
      <c r="DF489" s="510"/>
      <c r="DG489" s="510"/>
      <c r="DH489" s="510"/>
      <c r="DI489" s="510"/>
      <c r="DJ489" s="510"/>
      <c r="DK489" s="510"/>
      <c r="DL489" s="510"/>
      <c r="DM489" s="510"/>
      <c r="DN489" s="510"/>
      <c r="DO489" s="510"/>
      <c r="DP489" s="510"/>
      <c r="DQ489" s="510"/>
      <c r="DR489" s="510"/>
      <c r="DS489" s="510"/>
      <c r="DT489" s="510"/>
      <c r="DU489" s="510"/>
      <c r="DV489" s="510"/>
      <c r="DW489" s="510"/>
      <c r="DX489" s="510"/>
      <c r="DY489" s="510"/>
      <c r="DZ489" s="510"/>
      <c r="EA489" s="510"/>
      <c r="EB489" s="510"/>
      <c r="EC489" s="510"/>
      <c r="ED489" s="510"/>
      <c r="EE489" s="510"/>
      <c r="EF489" s="510"/>
      <c r="EG489" s="510"/>
      <c r="EH489" s="510"/>
      <c r="EI489" s="510"/>
      <c r="EJ489" s="510"/>
      <c r="EK489" s="510"/>
      <c r="EL489" s="510"/>
      <c r="EM489" s="510"/>
      <c r="EN489" s="510"/>
      <c r="EO489" s="510"/>
      <c r="EP489" s="510"/>
      <c r="EQ489" s="510"/>
      <c r="ER489" s="510"/>
      <c r="ES489" s="510"/>
      <c r="ET489" s="510"/>
      <c r="EU489" s="510"/>
      <c r="EV489" s="510"/>
      <c r="EW489" s="510"/>
      <c r="EX489" s="510"/>
      <c r="EY489" s="510"/>
      <c r="EZ489" s="510"/>
      <c r="FA489" s="510"/>
      <c r="FB489" s="510"/>
      <c r="FC489" s="510"/>
      <c r="FD489" s="510"/>
      <c r="FE489" s="510"/>
      <c r="FF489" s="510"/>
      <c r="FG489" s="510"/>
      <c r="FH489" s="510"/>
      <c r="FI489" s="510"/>
      <c r="FJ489" s="503"/>
      <c r="FK489" s="503"/>
      <c r="FL489" s="503"/>
      <c r="FM489" s="503"/>
      <c r="FN489" s="503"/>
      <c r="FO489" s="503"/>
      <c r="FP489" s="503"/>
      <c r="FQ489" s="503"/>
      <c r="FR489" s="503"/>
      <c r="FS489" s="503"/>
      <c r="FT489" s="503"/>
      <c r="FU489" s="503"/>
      <c r="FV489" s="503"/>
      <c r="FW489" s="503"/>
      <c r="FX489" s="503"/>
      <c r="FY489" s="503"/>
      <c r="FZ489" s="503"/>
      <c r="GA489" s="503"/>
      <c r="GB489" s="503"/>
      <c r="GC489" s="503"/>
      <c r="GD489" s="503"/>
      <c r="GE489" s="503"/>
      <c r="GF489" s="503"/>
      <c r="GG489" s="503"/>
      <c r="GH489" s="503"/>
      <c r="GI489" s="503"/>
      <c r="GJ489" s="503"/>
      <c r="GK489" s="503"/>
      <c r="GL489" s="503"/>
      <c r="GM489" s="503"/>
      <c r="GN489" s="503"/>
      <c r="GO489" s="503"/>
      <c r="GP489" s="503"/>
      <c r="GQ489" s="503"/>
      <c r="GR489" s="503"/>
      <c r="GS489" s="503"/>
      <c r="GT489" s="503"/>
      <c r="GU489" s="503"/>
      <c r="GV489" s="503"/>
      <c r="GW489" s="503"/>
      <c r="GX489" s="503"/>
      <c r="GY489" s="503"/>
      <c r="GZ489" s="503"/>
      <c r="HA489" s="503"/>
      <c r="HB489" s="503"/>
      <c r="HC489" s="503"/>
      <c r="HD489" s="503"/>
      <c r="HE489" s="503"/>
      <c r="HF489" s="503"/>
      <c r="HG489" s="503"/>
      <c r="HH489" s="503"/>
      <c r="HI489" s="503"/>
      <c r="HJ489" s="503"/>
      <c r="HK489" s="503"/>
      <c r="HL489" s="503"/>
      <c r="HM489" s="503"/>
      <c r="HN489" s="503"/>
      <c r="HO489" s="503"/>
      <c r="HP489" s="503"/>
      <c r="HQ489" s="503"/>
      <c r="HR489" s="503"/>
      <c r="HS489" s="503"/>
      <c r="HT489" s="503"/>
      <c r="HU489" s="503"/>
      <c r="HV489" s="503"/>
      <c r="HW489" s="503"/>
      <c r="HX489" s="503"/>
      <c r="HY489" s="503"/>
      <c r="HZ489" s="503"/>
      <c r="IA489" s="503"/>
      <c r="IB489" s="503"/>
      <c r="IC489" s="503"/>
      <c r="ID489" s="503"/>
      <c r="IE489" s="503"/>
      <c r="IF489" s="503"/>
      <c r="IG489" s="503"/>
      <c r="IH489" s="503"/>
      <c r="II489" s="503"/>
      <c r="IJ489" s="503"/>
      <c r="IK489" s="503"/>
      <c r="IL489" s="503"/>
      <c r="IM489" s="503"/>
      <c r="IN489" s="503"/>
      <c r="IO489" s="503"/>
    </row>
    <row r="490" spans="1:249" s="508" customFormat="1" x14ac:dyDescent="0.25">
      <c r="A490" s="503"/>
      <c r="B490" s="503"/>
      <c r="C490" s="504"/>
      <c r="D490" s="503"/>
      <c r="E490" s="503"/>
      <c r="F490" s="505"/>
      <c r="G490" s="503"/>
      <c r="H490" s="503"/>
      <c r="I490" s="503"/>
      <c r="J490" s="503"/>
      <c r="K490" s="503"/>
      <c r="L490" s="503"/>
      <c r="M490" s="503"/>
      <c r="N490" s="503"/>
      <c r="O490" s="503"/>
      <c r="P490" s="503"/>
      <c r="Q490" s="503"/>
      <c r="R490" s="503"/>
      <c r="S490" s="858"/>
      <c r="T490" s="510"/>
      <c r="U490" s="506"/>
      <c r="V490" s="314"/>
      <c r="W490" s="314"/>
      <c r="X490" s="314"/>
      <c r="Y490" s="314"/>
      <c r="Z490" s="314"/>
      <c r="AA490" s="314"/>
      <c r="AB490" s="510"/>
      <c r="AC490" s="510"/>
      <c r="AD490" s="510"/>
      <c r="AE490" s="507"/>
      <c r="AF490" s="507"/>
      <c r="AG490" s="507"/>
      <c r="AH490" s="507"/>
      <c r="AI490" s="507"/>
      <c r="AJ490" s="507"/>
      <c r="AK490" s="507"/>
      <c r="AL490" s="507"/>
      <c r="AM490" s="507"/>
      <c r="AN490" s="507"/>
      <c r="AO490" s="507"/>
      <c r="AP490" s="507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10"/>
      <c r="BC490" s="510"/>
      <c r="BD490" s="510"/>
      <c r="BE490" s="510"/>
      <c r="BF490" s="510"/>
      <c r="BG490" s="510"/>
      <c r="BH490" s="510"/>
      <c r="BI490" s="510"/>
      <c r="BJ490" s="510"/>
      <c r="BK490" s="510"/>
      <c r="BL490" s="510"/>
      <c r="BM490" s="510"/>
      <c r="BN490" s="510"/>
      <c r="BO490" s="510"/>
      <c r="BP490" s="510"/>
      <c r="BQ490" s="510"/>
      <c r="BR490" s="510"/>
      <c r="BS490" s="510"/>
      <c r="BT490" s="510"/>
      <c r="BU490" s="510"/>
      <c r="BV490" s="510"/>
      <c r="BW490" s="510"/>
      <c r="BX490" s="510"/>
      <c r="BY490" s="510"/>
      <c r="BZ490" s="510"/>
      <c r="CA490" s="510"/>
      <c r="CB490" s="510"/>
      <c r="CC490" s="510"/>
      <c r="CD490" s="510"/>
      <c r="CE490" s="510"/>
      <c r="CF490" s="510"/>
      <c r="CG490" s="510"/>
      <c r="CH490" s="510"/>
      <c r="CI490" s="510"/>
      <c r="CJ490" s="510"/>
      <c r="CK490" s="510"/>
      <c r="CL490" s="510"/>
      <c r="CM490" s="510"/>
      <c r="CN490" s="510"/>
      <c r="CO490" s="510"/>
      <c r="CP490" s="510"/>
      <c r="CQ490" s="510"/>
      <c r="CR490" s="510"/>
      <c r="CS490" s="510"/>
      <c r="CT490" s="510"/>
      <c r="CU490" s="510"/>
      <c r="CV490" s="510"/>
      <c r="CW490" s="510"/>
      <c r="CX490" s="510"/>
      <c r="CY490" s="510"/>
      <c r="CZ490" s="510"/>
      <c r="DA490" s="510"/>
      <c r="DB490" s="510"/>
      <c r="DC490" s="510"/>
      <c r="DD490" s="510"/>
      <c r="DE490" s="510"/>
      <c r="DF490" s="510"/>
      <c r="DG490" s="510"/>
      <c r="DH490" s="510"/>
      <c r="DI490" s="510"/>
      <c r="DJ490" s="510"/>
      <c r="DK490" s="510"/>
      <c r="DL490" s="510"/>
      <c r="DM490" s="510"/>
      <c r="DN490" s="510"/>
      <c r="DO490" s="510"/>
      <c r="DP490" s="510"/>
      <c r="DQ490" s="510"/>
      <c r="DR490" s="510"/>
      <c r="DS490" s="510"/>
      <c r="DT490" s="510"/>
      <c r="DU490" s="510"/>
      <c r="DV490" s="510"/>
      <c r="DW490" s="510"/>
      <c r="DX490" s="510"/>
      <c r="DY490" s="510"/>
      <c r="DZ490" s="510"/>
      <c r="EA490" s="510"/>
      <c r="EB490" s="510"/>
      <c r="EC490" s="510"/>
      <c r="ED490" s="510"/>
      <c r="EE490" s="510"/>
      <c r="EF490" s="510"/>
      <c r="EG490" s="510"/>
      <c r="EH490" s="510"/>
      <c r="EI490" s="510"/>
      <c r="EJ490" s="510"/>
      <c r="EK490" s="510"/>
      <c r="EL490" s="510"/>
      <c r="EM490" s="510"/>
      <c r="EN490" s="510"/>
      <c r="EO490" s="510"/>
      <c r="EP490" s="510"/>
      <c r="EQ490" s="510"/>
      <c r="ER490" s="510"/>
      <c r="ES490" s="510"/>
      <c r="ET490" s="510"/>
      <c r="EU490" s="510"/>
      <c r="EV490" s="510"/>
      <c r="EW490" s="510"/>
      <c r="EX490" s="510"/>
      <c r="EY490" s="510"/>
      <c r="EZ490" s="510"/>
      <c r="FA490" s="510"/>
      <c r="FB490" s="510"/>
      <c r="FC490" s="510"/>
      <c r="FD490" s="510"/>
      <c r="FE490" s="510"/>
      <c r="FF490" s="510"/>
      <c r="FG490" s="510"/>
      <c r="FH490" s="510"/>
      <c r="FI490" s="510"/>
      <c r="FJ490" s="503"/>
      <c r="FK490" s="503"/>
      <c r="FL490" s="503"/>
      <c r="FM490" s="503"/>
      <c r="FN490" s="503"/>
      <c r="FO490" s="503"/>
      <c r="FP490" s="503"/>
      <c r="FQ490" s="503"/>
      <c r="FR490" s="503"/>
      <c r="FS490" s="503"/>
      <c r="FT490" s="503"/>
      <c r="FU490" s="503"/>
      <c r="FV490" s="503"/>
      <c r="FW490" s="503"/>
      <c r="FX490" s="503"/>
      <c r="FY490" s="503"/>
      <c r="FZ490" s="503"/>
      <c r="GA490" s="503"/>
      <c r="GB490" s="503"/>
      <c r="GC490" s="503"/>
      <c r="GD490" s="503"/>
      <c r="GE490" s="503"/>
      <c r="GF490" s="503"/>
      <c r="GG490" s="503"/>
      <c r="GH490" s="503"/>
      <c r="GI490" s="503"/>
      <c r="GJ490" s="503"/>
      <c r="GK490" s="503"/>
      <c r="GL490" s="503"/>
      <c r="GM490" s="503"/>
      <c r="GN490" s="503"/>
      <c r="GO490" s="503"/>
      <c r="GP490" s="503"/>
      <c r="GQ490" s="503"/>
      <c r="GR490" s="503"/>
      <c r="GS490" s="503"/>
      <c r="GT490" s="503"/>
      <c r="GU490" s="503"/>
      <c r="GV490" s="503"/>
      <c r="GW490" s="503"/>
      <c r="GX490" s="503"/>
      <c r="GY490" s="503"/>
      <c r="GZ490" s="503"/>
      <c r="HA490" s="503"/>
      <c r="HB490" s="503"/>
      <c r="HC490" s="503"/>
      <c r="HD490" s="503"/>
      <c r="HE490" s="503"/>
      <c r="HF490" s="503"/>
      <c r="HG490" s="503"/>
      <c r="HH490" s="503"/>
      <c r="HI490" s="503"/>
      <c r="HJ490" s="503"/>
      <c r="HK490" s="503"/>
      <c r="HL490" s="503"/>
      <c r="HM490" s="503"/>
      <c r="HN490" s="503"/>
      <c r="HO490" s="503"/>
      <c r="HP490" s="503"/>
      <c r="HQ490" s="503"/>
      <c r="HR490" s="503"/>
      <c r="HS490" s="503"/>
      <c r="HT490" s="503"/>
      <c r="HU490" s="503"/>
      <c r="HV490" s="503"/>
      <c r="HW490" s="503"/>
      <c r="HX490" s="503"/>
      <c r="HY490" s="503"/>
      <c r="HZ490" s="503"/>
      <c r="IA490" s="503"/>
      <c r="IB490" s="503"/>
      <c r="IC490" s="503"/>
      <c r="ID490" s="503"/>
      <c r="IE490" s="503"/>
      <c r="IF490" s="503"/>
      <c r="IG490" s="503"/>
      <c r="IH490" s="503"/>
      <c r="II490" s="503"/>
      <c r="IJ490" s="503"/>
      <c r="IK490" s="503"/>
      <c r="IL490" s="503"/>
      <c r="IM490" s="503"/>
      <c r="IN490" s="503"/>
      <c r="IO490" s="503"/>
    </row>
    <row r="491" spans="1:249" s="508" customFormat="1" x14ac:dyDescent="0.25">
      <c r="A491" s="503"/>
      <c r="B491" s="503"/>
      <c r="C491" s="504"/>
      <c r="D491" s="503"/>
      <c r="E491" s="503"/>
      <c r="F491" s="505"/>
      <c r="G491" s="503"/>
      <c r="H491" s="503"/>
      <c r="I491" s="503"/>
      <c r="J491" s="503"/>
      <c r="K491" s="503"/>
      <c r="L491" s="503"/>
      <c r="M491" s="503"/>
      <c r="N491" s="503"/>
      <c r="O491" s="503"/>
      <c r="P491" s="503"/>
      <c r="Q491" s="503"/>
      <c r="R491" s="503"/>
      <c r="S491" s="858"/>
      <c r="T491" s="510"/>
      <c r="U491" s="506"/>
      <c r="V491" s="314"/>
      <c r="W491" s="314"/>
      <c r="X491" s="314"/>
      <c r="Y491" s="314"/>
      <c r="Z491" s="314"/>
      <c r="AA491" s="314"/>
      <c r="AB491" s="510"/>
      <c r="AC491" s="510"/>
      <c r="AD491" s="510"/>
      <c r="AE491" s="507"/>
      <c r="AF491" s="507"/>
      <c r="AG491" s="507"/>
      <c r="AH491" s="507"/>
      <c r="AI491" s="507"/>
      <c r="AJ491" s="507"/>
      <c r="AK491" s="507"/>
      <c r="AL491" s="507"/>
      <c r="AM491" s="507"/>
      <c r="AN491" s="507"/>
      <c r="AO491" s="507"/>
      <c r="AP491" s="507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10"/>
      <c r="BC491" s="510"/>
      <c r="BD491" s="510"/>
      <c r="BE491" s="510"/>
      <c r="BF491" s="510"/>
      <c r="BG491" s="510"/>
      <c r="BH491" s="510"/>
      <c r="BI491" s="510"/>
      <c r="BJ491" s="510"/>
      <c r="BK491" s="510"/>
      <c r="BL491" s="510"/>
      <c r="BM491" s="510"/>
      <c r="BN491" s="510"/>
      <c r="BO491" s="510"/>
      <c r="BP491" s="510"/>
      <c r="BQ491" s="510"/>
      <c r="BR491" s="510"/>
      <c r="BS491" s="510"/>
      <c r="BT491" s="510"/>
      <c r="BU491" s="510"/>
      <c r="BV491" s="510"/>
      <c r="BW491" s="510"/>
      <c r="BX491" s="510"/>
      <c r="BY491" s="510"/>
      <c r="BZ491" s="510"/>
      <c r="CA491" s="510"/>
      <c r="CB491" s="510"/>
      <c r="CC491" s="510"/>
      <c r="CD491" s="510"/>
      <c r="CE491" s="510"/>
      <c r="CF491" s="510"/>
      <c r="CG491" s="510"/>
      <c r="CH491" s="510"/>
      <c r="CI491" s="510"/>
      <c r="CJ491" s="510"/>
      <c r="CK491" s="510"/>
      <c r="CL491" s="510"/>
      <c r="CM491" s="510"/>
      <c r="CN491" s="510"/>
      <c r="CO491" s="510"/>
      <c r="CP491" s="510"/>
      <c r="CQ491" s="510"/>
      <c r="CR491" s="510"/>
      <c r="CS491" s="510"/>
      <c r="CT491" s="510"/>
      <c r="CU491" s="510"/>
      <c r="CV491" s="510"/>
      <c r="CW491" s="510"/>
      <c r="CX491" s="510"/>
      <c r="CY491" s="510"/>
      <c r="CZ491" s="510"/>
      <c r="DA491" s="510"/>
      <c r="DB491" s="510"/>
      <c r="DC491" s="510"/>
      <c r="DD491" s="510"/>
      <c r="DE491" s="510"/>
      <c r="DF491" s="510"/>
      <c r="DG491" s="510"/>
      <c r="DH491" s="510"/>
      <c r="DI491" s="510"/>
      <c r="DJ491" s="510"/>
      <c r="DK491" s="510"/>
      <c r="DL491" s="510"/>
      <c r="DM491" s="510"/>
      <c r="DN491" s="510"/>
      <c r="DO491" s="510"/>
      <c r="DP491" s="510"/>
      <c r="DQ491" s="510"/>
      <c r="DR491" s="510"/>
      <c r="DS491" s="510"/>
      <c r="DT491" s="510"/>
      <c r="DU491" s="510"/>
      <c r="DV491" s="510"/>
      <c r="DW491" s="510"/>
      <c r="DX491" s="510"/>
      <c r="DY491" s="510"/>
      <c r="DZ491" s="510"/>
      <c r="EA491" s="510"/>
      <c r="EB491" s="510"/>
      <c r="EC491" s="510"/>
      <c r="ED491" s="510"/>
      <c r="EE491" s="510"/>
      <c r="EF491" s="510"/>
      <c r="EG491" s="510"/>
      <c r="EH491" s="510"/>
      <c r="EI491" s="510"/>
      <c r="EJ491" s="510"/>
      <c r="EK491" s="510"/>
      <c r="EL491" s="510"/>
      <c r="EM491" s="510"/>
      <c r="EN491" s="510"/>
      <c r="EO491" s="510"/>
      <c r="EP491" s="510"/>
      <c r="EQ491" s="510"/>
      <c r="ER491" s="510"/>
      <c r="ES491" s="510"/>
      <c r="ET491" s="510"/>
      <c r="EU491" s="510"/>
      <c r="EV491" s="510"/>
      <c r="EW491" s="510"/>
      <c r="EX491" s="510"/>
      <c r="EY491" s="510"/>
      <c r="EZ491" s="510"/>
      <c r="FA491" s="510"/>
      <c r="FB491" s="510"/>
      <c r="FC491" s="510"/>
      <c r="FD491" s="510"/>
      <c r="FE491" s="510"/>
      <c r="FF491" s="510"/>
      <c r="FG491" s="510"/>
      <c r="FH491" s="510"/>
      <c r="FI491" s="510"/>
      <c r="FJ491" s="503"/>
      <c r="FK491" s="503"/>
      <c r="FL491" s="503"/>
      <c r="FM491" s="503"/>
      <c r="FN491" s="503"/>
      <c r="FO491" s="503"/>
      <c r="FP491" s="503"/>
      <c r="FQ491" s="503"/>
      <c r="FR491" s="503"/>
      <c r="FS491" s="503"/>
      <c r="FT491" s="503"/>
      <c r="FU491" s="503"/>
      <c r="FV491" s="503"/>
      <c r="FW491" s="503"/>
      <c r="FX491" s="503"/>
      <c r="FY491" s="503"/>
      <c r="FZ491" s="503"/>
      <c r="GA491" s="503"/>
      <c r="GB491" s="503"/>
      <c r="GC491" s="503"/>
      <c r="GD491" s="503"/>
      <c r="GE491" s="503"/>
      <c r="GF491" s="503"/>
      <c r="GG491" s="503"/>
      <c r="GH491" s="503"/>
      <c r="GI491" s="503"/>
      <c r="GJ491" s="503"/>
      <c r="GK491" s="503"/>
      <c r="GL491" s="503"/>
      <c r="GM491" s="503"/>
      <c r="GN491" s="503"/>
      <c r="GO491" s="503"/>
      <c r="GP491" s="503"/>
      <c r="GQ491" s="503"/>
      <c r="GR491" s="503"/>
      <c r="GS491" s="503"/>
      <c r="GT491" s="503"/>
      <c r="GU491" s="503"/>
      <c r="GV491" s="503"/>
      <c r="GW491" s="503"/>
      <c r="GX491" s="503"/>
      <c r="GY491" s="503"/>
      <c r="GZ491" s="503"/>
      <c r="HA491" s="503"/>
      <c r="HB491" s="503"/>
      <c r="HC491" s="503"/>
      <c r="HD491" s="503"/>
      <c r="HE491" s="503"/>
      <c r="HF491" s="503"/>
      <c r="HG491" s="503"/>
      <c r="HH491" s="503"/>
      <c r="HI491" s="503"/>
      <c r="HJ491" s="503"/>
      <c r="HK491" s="503"/>
      <c r="HL491" s="503"/>
      <c r="HM491" s="503"/>
      <c r="HN491" s="503"/>
      <c r="HO491" s="503"/>
      <c r="HP491" s="503"/>
      <c r="HQ491" s="503"/>
      <c r="HR491" s="503"/>
      <c r="HS491" s="503"/>
      <c r="HT491" s="503"/>
      <c r="HU491" s="503"/>
      <c r="HV491" s="503"/>
      <c r="HW491" s="503"/>
      <c r="HX491" s="503"/>
      <c r="HY491" s="503"/>
      <c r="HZ491" s="503"/>
      <c r="IA491" s="503"/>
      <c r="IB491" s="503"/>
      <c r="IC491" s="503"/>
      <c r="ID491" s="503"/>
      <c r="IE491" s="503"/>
      <c r="IF491" s="503"/>
      <c r="IG491" s="503"/>
      <c r="IH491" s="503"/>
      <c r="II491" s="503"/>
      <c r="IJ491" s="503"/>
      <c r="IK491" s="503"/>
      <c r="IL491" s="503"/>
      <c r="IM491" s="503"/>
      <c r="IN491" s="503"/>
      <c r="IO491" s="503"/>
    </row>
    <row r="492" spans="1:249" s="508" customFormat="1" x14ac:dyDescent="0.25">
      <c r="A492" s="503"/>
      <c r="B492" s="503"/>
      <c r="C492" s="504"/>
      <c r="D492" s="503"/>
      <c r="E492" s="503"/>
      <c r="F492" s="505"/>
      <c r="G492" s="503"/>
      <c r="H492" s="503"/>
      <c r="I492" s="503"/>
      <c r="J492" s="503"/>
      <c r="K492" s="503"/>
      <c r="L492" s="503"/>
      <c r="M492" s="503"/>
      <c r="N492" s="503"/>
      <c r="O492" s="503"/>
      <c r="P492" s="503"/>
      <c r="Q492" s="503"/>
      <c r="R492" s="503"/>
      <c r="S492" s="858"/>
      <c r="T492" s="510"/>
      <c r="U492" s="506"/>
      <c r="V492" s="314"/>
      <c r="W492" s="314"/>
      <c r="X492" s="314"/>
      <c r="Y492" s="314"/>
      <c r="Z492" s="314"/>
      <c r="AA492" s="314"/>
      <c r="AB492" s="510"/>
      <c r="AC492" s="510"/>
      <c r="AD492" s="510"/>
      <c r="AE492" s="507"/>
      <c r="AF492" s="507"/>
      <c r="AG492" s="507"/>
      <c r="AH492" s="507"/>
      <c r="AI492" s="507"/>
      <c r="AJ492" s="507"/>
      <c r="AK492" s="507"/>
      <c r="AL492" s="507"/>
      <c r="AM492" s="507"/>
      <c r="AN492" s="507"/>
      <c r="AO492" s="507"/>
      <c r="AP492" s="507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10"/>
      <c r="BC492" s="510"/>
      <c r="BD492" s="510"/>
      <c r="BE492" s="510"/>
      <c r="BF492" s="510"/>
      <c r="BG492" s="510"/>
      <c r="BH492" s="510"/>
      <c r="BI492" s="510"/>
      <c r="BJ492" s="510"/>
      <c r="BK492" s="510"/>
      <c r="BL492" s="510"/>
      <c r="BM492" s="510"/>
      <c r="BN492" s="510"/>
      <c r="BO492" s="510"/>
      <c r="BP492" s="510"/>
      <c r="BQ492" s="510"/>
      <c r="BR492" s="510"/>
      <c r="BS492" s="510"/>
      <c r="BT492" s="510"/>
      <c r="BU492" s="510"/>
      <c r="BV492" s="510"/>
      <c r="BW492" s="510"/>
      <c r="BX492" s="510"/>
      <c r="BY492" s="510"/>
      <c r="BZ492" s="510"/>
      <c r="CA492" s="510"/>
      <c r="CB492" s="510"/>
      <c r="CC492" s="510"/>
      <c r="CD492" s="510"/>
      <c r="CE492" s="510"/>
      <c r="CF492" s="510"/>
      <c r="CG492" s="510"/>
      <c r="CH492" s="510"/>
      <c r="CI492" s="510"/>
      <c r="CJ492" s="510"/>
      <c r="CK492" s="510"/>
      <c r="CL492" s="510"/>
      <c r="CM492" s="510"/>
      <c r="CN492" s="510"/>
      <c r="CO492" s="510"/>
      <c r="CP492" s="510"/>
      <c r="CQ492" s="510"/>
      <c r="CR492" s="510"/>
      <c r="CS492" s="510"/>
      <c r="CT492" s="510"/>
      <c r="CU492" s="510"/>
      <c r="CV492" s="510"/>
      <c r="CW492" s="510"/>
      <c r="CX492" s="510"/>
      <c r="CY492" s="510"/>
      <c r="CZ492" s="510"/>
      <c r="DA492" s="510"/>
      <c r="DB492" s="510"/>
      <c r="DC492" s="510"/>
      <c r="DD492" s="510"/>
      <c r="DE492" s="510"/>
      <c r="DF492" s="510"/>
      <c r="DG492" s="510"/>
      <c r="DH492" s="510"/>
      <c r="DI492" s="510"/>
      <c r="DJ492" s="510"/>
      <c r="DK492" s="510"/>
      <c r="DL492" s="510"/>
      <c r="DM492" s="510"/>
      <c r="DN492" s="510"/>
      <c r="DO492" s="510"/>
      <c r="DP492" s="510"/>
      <c r="DQ492" s="510"/>
      <c r="DR492" s="510"/>
      <c r="DS492" s="510"/>
      <c r="DT492" s="510"/>
      <c r="DU492" s="510"/>
      <c r="DV492" s="510"/>
      <c r="DW492" s="510"/>
      <c r="DX492" s="510"/>
      <c r="DY492" s="510"/>
      <c r="DZ492" s="510"/>
      <c r="EA492" s="510"/>
      <c r="EB492" s="510"/>
      <c r="EC492" s="510"/>
      <c r="ED492" s="510"/>
      <c r="EE492" s="510"/>
      <c r="EF492" s="510"/>
      <c r="EG492" s="510"/>
      <c r="EH492" s="510"/>
      <c r="EI492" s="510"/>
      <c r="EJ492" s="510"/>
      <c r="EK492" s="510"/>
      <c r="EL492" s="510"/>
      <c r="EM492" s="510"/>
      <c r="EN492" s="510"/>
      <c r="EO492" s="510"/>
      <c r="EP492" s="510"/>
      <c r="EQ492" s="510"/>
      <c r="ER492" s="510"/>
      <c r="ES492" s="510"/>
      <c r="ET492" s="510"/>
      <c r="EU492" s="510"/>
      <c r="EV492" s="510"/>
      <c r="EW492" s="510"/>
      <c r="EX492" s="510"/>
      <c r="EY492" s="510"/>
      <c r="EZ492" s="510"/>
      <c r="FA492" s="510"/>
      <c r="FB492" s="510"/>
      <c r="FC492" s="510"/>
      <c r="FD492" s="510"/>
      <c r="FE492" s="510"/>
      <c r="FF492" s="510"/>
      <c r="FG492" s="510"/>
      <c r="FH492" s="510"/>
      <c r="FI492" s="510"/>
      <c r="FJ492" s="503"/>
      <c r="FK492" s="503"/>
      <c r="FL492" s="503"/>
      <c r="FM492" s="503"/>
      <c r="FN492" s="503"/>
      <c r="FO492" s="503"/>
      <c r="FP492" s="503"/>
      <c r="FQ492" s="503"/>
      <c r="FR492" s="503"/>
      <c r="FS492" s="503"/>
      <c r="FT492" s="503"/>
      <c r="FU492" s="503"/>
      <c r="FV492" s="503"/>
      <c r="FW492" s="503"/>
      <c r="FX492" s="503"/>
      <c r="FY492" s="503"/>
      <c r="FZ492" s="503"/>
      <c r="GA492" s="503"/>
      <c r="GB492" s="503"/>
      <c r="GC492" s="503"/>
      <c r="GD492" s="503"/>
      <c r="GE492" s="503"/>
      <c r="GF492" s="503"/>
      <c r="GG492" s="503"/>
      <c r="GH492" s="503"/>
      <c r="GI492" s="503"/>
      <c r="GJ492" s="503"/>
      <c r="GK492" s="503"/>
      <c r="GL492" s="503"/>
      <c r="GM492" s="503"/>
      <c r="GN492" s="503"/>
      <c r="GO492" s="503"/>
      <c r="GP492" s="503"/>
      <c r="GQ492" s="503"/>
      <c r="GR492" s="503"/>
      <c r="GS492" s="503"/>
      <c r="GT492" s="503"/>
      <c r="GU492" s="503"/>
      <c r="GV492" s="503"/>
      <c r="GW492" s="503"/>
      <c r="GX492" s="503"/>
      <c r="GY492" s="503"/>
      <c r="GZ492" s="503"/>
      <c r="HA492" s="503"/>
      <c r="HB492" s="503"/>
      <c r="HC492" s="503"/>
      <c r="HD492" s="503"/>
      <c r="HE492" s="503"/>
      <c r="HF492" s="503"/>
      <c r="HG492" s="503"/>
      <c r="HH492" s="503"/>
      <c r="HI492" s="503"/>
      <c r="HJ492" s="503"/>
      <c r="HK492" s="503"/>
      <c r="HL492" s="503"/>
      <c r="HM492" s="503"/>
      <c r="HN492" s="503"/>
      <c r="HO492" s="503"/>
      <c r="HP492" s="503"/>
      <c r="HQ492" s="503"/>
      <c r="HR492" s="503"/>
      <c r="HS492" s="503"/>
      <c r="HT492" s="503"/>
      <c r="HU492" s="503"/>
      <c r="HV492" s="503"/>
      <c r="HW492" s="503"/>
      <c r="HX492" s="503"/>
      <c r="HY492" s="503"/>
      <c r="HZ492" s="503"/>
      <c r="IA492" s="503"/>
      <c r="IB492" s="503"/>
      <c r="IC492" s="503"/>
      <c r="ID492" s="503"/>
      <c r="IE492" s="503"/>
      <c r="IF492" s="503"/>
      <c r="IG492" s="503"/>
      <c r="IH492" s="503"/>
      <c r="II492" s="503"/>
      <c r="IJ492" s="503"/>
      <c r="IK492" s="503"/>
      <c r="IL492" s="503"/>
      <c r="IM492" s="503"/>
      <c r="IN492" s="503"/>
      <c r="IO492" s="503"/>
    </row>
    <row r="493" spans="1:249" s="508" customFormat="1" x14ac:dyDescent="0.25">
      <c r="A493" s="503"/>
      <c r="B493" s="503"/>
      <c r="C493" s="504"/>
      <c r="D493" s="503"/>
      <c r="E493" s="503"/>
      <c r="F493" s="505"/>
      <c r="G493" s="503"/>
      <c r="H493" s="503"/>
      <c r="I493" s="503"/>
      <c r="J493" s="503"/>
      <c r="K493" s="503"/>
      <c r="L493" s="503"/>
      <c r="M493" s="503"/>
      <c r="N493" s="503"/>
      <c r="O493" s="503"/>
      <c r="P493" s="503"/>
      <c r="Q493" s="503"/>
      <c r="R493" s="503"/>
      <c r="S493" s="858"/>
      <c r="T493" s="510"/>
      <c r="U493" s="506"/>
      <c r="V493" s="314"/>
      <c r="W493" s="314"/>
      <c r="X493" s="314"/>
      <c r="Y493" s="314"/>
      <c r="Z493" s="314"/>
      <c r="AA493" s="314"/>
      <c r="AB493" s="510"/>
      <c r="AC493" s="510"/>
      <c r="AD493" s="510"/>
      <c r="AE493" s="507"/>
      <c r="AF493" s="507"/>
      <c r="AG493" s="507"/>
      <c r="AH493" s="507"/>
      <c r="AI493" s="507"/>
      <c r="AJ493" s="507"/>
      <c r="AK493" s="507"/>
      <c r="AL493" s="507"/>
      <c r="AM493" s="507"/>
      <c r="AN493" s="507"/>
      <c r="AO493" s="507"/>
      <c r="AP493" s="507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10"/>
      <c r="BC493" s="510"/>
      <c r="BD493" s="510"/>
      <c r="BE493" s="510"/>
      <c r="BF493" s="510"/>
      <c r="BG493" s="510"/>
      <c r="BH493" s="510"/>
      <c r="BI493" s="510"/>
      <c r="BJ493" s="510"/>
      <c r="BK493" s="510"/>
      <c r="BL493" s="510"/>
      <c r="BM493" s="510"/>
      <c r="BN493" s="510"/>
      <c r="BO493" s="510"/>
      <c r="BP493" s="510"/>
      <c r="BQ493" s="510"/>
      <c r="BR493" s="510"/>
      <c r="BS493" s="510"/>
      <c r="BT493" s="510"/>
      <c r="BU493" s="510"/>
      <c r="BV493" s="510"/>
      <c r="BW493" s="510"/>
      <c r="BX493" s="510"/>
      <c r="BY493" s="510"/>
      <c r="BZ493" s="510"/>
      <c r="CA493" s="510"/>
      <c r="CB493" s="510"/>
      <c r="CC493" s="510"/>
      <c r="CD493" s="510"/>
      <c r="CE493" s="510"/>
      <c r="CF493" s="510"/>
      <c r="CG493" s="510"/>
      <c r="CH493" s="510"/>
      <c r="CI493" s="510"/>
      <c r="CJ493" s="510"/>
      <c r="CK493" s="510"/>
      <c r="CL493" s="510"/>
      <c r="CM493" s="510"/>
      <c r="CN493" s="510"/>
      <c r="CO493" s="510"/>
      <c r="CP493" s="510"/>
      <c r="CQ493" s="510"/>
      <c r="CR493" s="510"/>
      <c r="CS493" s="510"/>
      <c r="CT493" s="510"/>
      <c r="CU493" s="510"/>
      <c r="CV493" s="510"/>
      <c r="CW493" s="510"/>
      <c r="CX493" s="510"/>
      <c r="CY493" s="510"/>
      <c r="CZ493" s="510"/>
      <c r="DA493" s="510"/>
      <c r="DB493" s="510"/>
      <c r="DC493" s="510"/>
      <c r="DD493" s="510"/>
      <c r="DE493" s="510"/>
      <c r="DF493" s="510"/>
      <c r="DG493" s="510"/>
      <c r="DH493" s="510"/>
      <c r="DI493" s="510"/>
      <c r="DJ493" s="510"/>
      <c r="DK493" s="510"/>
      <c r="DL493" s="510"/>
      <c r="DM493" s="510"/>
      <c r="DN493" s="510"/>
      <c r="DO493" s="510"/>
      <c r="DP493" s="510"/>
      <c r="DQ493" s="510"/>
      <c r="DR493" s="510"/>
      <c r="DS493" s="510"/>
      <c r="DT493" s="510"/>
      <c r="DU493" s="510"/>
      <c r="DV493" s="510"/>
      <c r="DW493" s="510"/>
      <c r="DX493" s="510"/>
      <c r="DY493" s="510"/>
      <c r="DZ493" s="510"/>
      <c r="EA493" s="510"/>
      <c r="EB493" s="510"/>
      <c r="EC493" s="510"/>
      <c r="ED493" s="510"/>
      <c r="EE493" s="510"/>
      <c r="EF493" s="510"/>
      <c r="EG493" s="510"/>
      <c r="EH493" s="510"/>
      <c r="EI493" s="510"/>
      <c r="EJ493" s="510"/>
      <c r="EK493" s="510"/>
      <c r="EL493" s="510"/>
      <c r="EM493" s="510"/>
      <c r="EN493" s="510"/>
      <c r="EO493" s="510"/>
      <c r="EP493" s="510"/>
      <c r="EQ493" s="510"/>
      <c r="ER493" s="510"/>
      <c r="ES493" s="510"/>
      <c r="ET493" s="510"/>
      <c r="EU493" s="510"/>
      <c r="EV493" s="510"/>
      <c r="EW493" s="510"/>
      <c r="EX493" s="510"/>
      <c r="EY493" s="510"/>
      <c r="EZ493" s="510"/>
      <c r="FA493" s="510"/>
      <c r="FB493" s="510"/>
      <c r="FC493" s="510"/>
      <c r="FD493" s="510"/>
      <c r="FE493" s="510"/>
      <c r="FF493" s="510"/>
      <c r="FG493" s="510"/>
      <c r="FH493" s="510"/>
      <c r="FI493" s="510"/>
      <c r="FJ493" s="503"/>
      <c r="FK493" s="503"/>
      <c r="FL493" s="503"/>
      <c r="FM493" s="503"/>
      <c r="FN493" s="503"/>
      <c r="FO493" s="503"/>
      <c r="FP493" s="503"/>
      <c r="FQ493" s="503"/>
      <c r="FR493" s="503"/>
      <c r="FS493" s="503"/>
      <c r="FT493" s="503"/>
      <c r="FU493" s="503"/>
      <c r="FV493" s="503"/>
      <c r="FW493" s="503"/>
      <c r="FX493" s="503"/>
      <c r="FY493" s="503"/>
      <c r="FZ493" s="503"/>
      <c r="GA493" s="503"/>
      <c r="GB493" s="503"/>
      <c r="GC493" s="503"/>
      <c r="GD493" s="503"/>
      <c r="GE493" s="503"/>
      <c r="GF493" s="503"/>
      <c r="GG493" s="503"/>
      <c r="GH493" s="503"/>
      <c r="GI493" s="503"/>
      <c r="GJ493" s="503"/>
      <c r="GK493" s="503"/>
      <c r="GL493" s="503"/>
      <c r="GM493" s="503"/>
      <c r="GN493" s="503"/>
      <c r="GO493" s="503"/>
      <c r="GP493" s="503"/>
      <c r="GQ493" s="503"/>
      <c r="GR493" s="503"/>
      <c r="GS493" s="503"/>
      <c r="GT493" s="503"/>
      <c r="GU493" s="503"/>
      <c r="GV493" s="503"/>
      <c r="GW493" s="503"/>
      <c r="GX493" s="503"/>
      <c r="GY493" s="503"/>
      <c r="GZ493" s="503"/>
      <c r="HA493" s="503"/>
      <c r="HB493" s="503"/>
      <c r="HC493" s="503"/>
      <c r="HD493" s="503"/>
      <c r="HE493" s="503"/>
      <c r="HF493" s="503"/>
      <c r="HG493" s="503"/>
      <c r="HH493" s="503"/>
      <c r="HI493" s="503"/>
      <c r="HJ493" s="503"/>
      <c r="HK493" s="503"/>
      <c r="HL493" s="503"/>
      <c r="HM493" s="503"/>
      <c r="HN493" s="503"/>
      <c r="HO493" s="503"/>
      <c r="HP493" s="503"/>
      <c r="HQ493" s="503"/>
      <c r="HR493" s="503"/>
      <c r="HS493" s="503"/>
      <c r="HT493" s="503"/>
      <c r="HU493" s="503"/>
      <c r="HV493" s="503"/>
      <c r="HW493" s="503"/>
      <c r="HX493" s="503"/>
      <c r="HY493" s="503"/>
      <c r="HZ493" s="503"/>
      <c r="IA493" s="503"/>
      <c r="IB493" s="503"/>
      <c r="IC493" s="503"/>
      <c r="ID493" s="503"/>
      <c r="IE493" s="503"/>
      <c r="IF493" s="503"/>
      <c r="IG493" s="503"/>
      <c r="IH493" s="503"/>
      <c r="II493" s="503"/>
      <c r="IJ493" s="503"/>
      <c r="IK493" s="503"/>
      <c r="IL493" s="503"/>
      <c r="IM493" s="503"/>
      <c r="IN493" s="503"/>
      <c r="IO493" s="503"/>
    </row>
    <row r="494" spans="1:249" s="508" customFormat="1" x14ac:dyDescent="0.25">
      <c r="A494" s="503"/>
      <c r="B494" s="503"/>
      <c r="C494" s="504"/>
      <c r="D494" s="503"/>
      <c r="E494" s="503"/>
      <c r="F494" s="505"/>
      <c r="G494" s="503"/>
      <c r="H494" s="503"/>
      <c r="I494" s="503"/>
      <c r="J494" s="503"/>
      <c r="K494" s="503"/>
      <c r="L494" s="503"/>
      <c r="M494" s="503"/>
      <c r="N494" s="503"/>
      <c r="O494" s="503"/>
      <c r="P494" s="503"/>
      <c r="Q494" s="503"/>
      <c r="R494" s="503"/>
      <c r="S494" s="858"/>
      <c r="T494" s="510"/>
      <c r="U494" s="506"/>
      <c r="V494" s="314"/>
      <c r="W494" s="314"/>
      <c r="X494" s="314"/>
      <c r="Y494" s="314"/>
      <c r="Z494" s="314"/>
      <c r="AA494" s="314"/>
      <c r="AB494" s="510"/>
      <c r="AC494" s="510"/>
      <c r="AD494" s="510"/>
      <c r="AE494" s="507"/>
      <c r="AF494" s="507"/>
      <c r="AG494" s="507"/>
      <c r="AH494" s="507"/>
      <c r="AI494" s="507"/>
      <c r="AJ494" s="507"/>
      <c r="AK494" s="507"/>
      <c r="AL494" s="507"/>
      <c r="AM494" s="507"/>
      <c r="AN494" s="507"/>
      <c r="AO494" s="507"/>
      <c r="AP494" s="507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10"/>
      <c r="BC494" s="510"/>
      <c r="BD494" s="510"/>
      <c r="BE494" s="510"/>
      <c r="BF494" s="510"/>
      <c r="BG494" s="510"/>
      <c r="BH494" s="510"/>
      <c r="BI494" s="510"/>
      <c r="BJ494" s="510"/>
      <c r="BK494" s="510"/>
      <c r="BL494" s="510"/>
      <c r="BM494" s="510"/>
      <c r="BN494" s="510"/>
      <c r="BO494" s="510"/>
      <c r="BP494" s="510"/>
      <c r="BQ494" s="510"/>
      <c r="BR494" s="510"/>
      <c r="BS494" s="510"/>
      <c r="BT494" s="510"/>
      <c r="BU494" s="510"/>
      <c r="BV494" s="510"/>
      <c r="BW494" s="510"/>
      <c r="BX494" s="510"/>
      <c r="BY494" s="510"/>
      <c r="BZ494" s="510"/>
      <c r="CA494" s="510"/>
      <c r="CB494" s="510"/>
      <c r="CC494" s="510"/>
      <c r="CD494" s="510"/>
      <c r="CE494" s="510"/>
      <c r="CF494" s="510"/>
      <c r="CG494" s="510"/>
      <c r="CH494" s="510"/>
      <c r="CI494" s="510"/>
      <c r="CJ494" s="510"/>
      <c r="CK494" s="510"/>
      <c r="CL494" s="510"/>
      <c r="CM494" s="510"/>
      <c r="CN494" s="510"/>
      <c r="CO494" s="510"/>
      <c r="CP494" s="510"/>
      <c r="CQ494" s="510"/>
      <c r="CR494" s="510"/>
      <c r="CS494" s="510"/>
      <c r="CT494" s="510"/>
      <c r="CU494" s="510"/>
      <c r="CV494" s="510"/>
      <c r="CW494" s="510"/>
      <c r="CX494" s="510"/>
      <c r="CY494" s="510"/>
      <c r="CZ494" s="510"/>
      <c r="DA494" s="510"/>
      <c r="DB494" s="510"/>
      <c r="DC494" s="510"/>
      <c r="DD494" s="510"/>
      <c r="DE494" s="510"/>
      <c r="DF494" s="510"/>
      <c r="DG494" s="510"/>
      <c r="DH494" s="510"/>
      <c r="DI494" s="510"/>
      <c r="DJ494" s="510"/>
      <c r="DK494" s="510"/>
      <c r="DL494" s="510"/>
      <c r="DM494" s="510"/>
      <c r="DN494" s="510"/>
      <c r="DO494" s="510"/>
      <c r="DP494" s="510"/>
      <c r="DQ494" s="510"/>
      <c r="DR494" s="510"/>
      <c r="DS494" s="510"/>
      <c r="DT494" s="510"/>
      <c r="DU494" s="510"/>
      <c r="DV494" s="510"/>
      <c r="DW494" s="510"/>
      <c r="DX494" s="510"/>
      <c r="DY494" s="510"/>
      <c r="DZ494" s="510"/>
      <c r="EA494" s="510"/>
      <c r="EB494" s="510"/>
      <c r="EC494" s="510"/>
      <c r="ED494" s="510"/>
      <c r="EE494" s="510"/>
      <c r="EF494" s="510"/>
      <c r="EG494" s="510"/>
      <c r="EH494" s="510"/>
      <c r="EI494" s="510"/>
      <c r="EJ494" s="510"/>
      <c r="EK494" s="510"/>
      <c r="EL494" s="510"/>
      <c r="EM494" s="510"/>
      <c r="EN494" s="510"/>
      <c r="EO494" s="510"/>
      <c r="EP494" s="510"/>
      <c r="EQ494" s="510"/>
      <c r="ER494" s="510"/>
      <c r="ES494" s="510"/>
      <c r="ET494" s="510"/>
      <c r="EU494" s="510"/>
      <c r="EV494" s="510"/>
      <c r="EW494" s="510"/>
      <c r="EX494" s="510"/>
      <c r="EY494" s="510"/>
      <c r="EZ494" s="510"/>
      <c r="FA494" s="510"/>
      <c r="FB494" s="510"/>
      <c r="FC494" s="510"/>
      <c r="FD494" s="510"/>
      <c r="FE494" s="510"/>
      <c r="FF494" s="510"/>
      <c r="FG494" s="510"/>
      <c r="FH494" s="510"/>
      <c r="FI494" s="510"/>
      <c r="FJ494" s="503"/>
      <c r="FK494" s="503"/>
      <c r="FL494" s="503"/>
      <c r="FM494" s="503"/>
      <c r="FN494" s="503"/>
      <c r="FO494" s="503"/>
      <c r="FP494" s="503"/>
      <c r="FQ494" s="503"/>
      <c r="FR494" s="503"/>
      <c r="FS494" s="503"/>
      <c r="FT494" s="503"/>
      <c r="FU494" s="503"/>
      <c r="FV494" s="503"/>
      <c r="FW494" s="503"/>
      <c r="FX494" s="503"/>
      <c r="FY494" s="503"/>
      <c r="FZ494" s="503"/>
      <c r="GA494" s="503"/>
      <c r="GB494" s="503"/>
      <c r="GC494" s="503"/>
      <c r="GD494" s="503"/>
      <c r="GE494" s="503"/>
      <c r="GF494" s="503"/>
      <c r="GG494" s="503"/>
      <c r="GH494" s="503"/>
      <c r="GI494" s="503"/>
      <c r="GJ494" s="503"/>
      <c r="GK494" s="503"/>
      <c r="GL494" s="503"/>
      <c r="GM494" s="503"/>
      <c r="GN494" s="503"/>
      <c r="GO494" s="503"/>
      <c r="GP494" s="503"/>
      <c r="GQ494" s="503"/>
      <c r="GR494" s="503"/>
      <c r="GS494" s="503"/>
      <c r="GT494" s="503"/>
      <c r="GU494" s="503"/>
      <c r="GV494" s="503"/>
      <c r="GW494" s="503"/>
      <c r="GX494" s="503"/>
      <c r="GY494" s="503"/>
      <c r="GZ494" s="503"/>
      <c r="HA494" s="503"/>
      <c r="HB494" s="503"/>
      <c r="HC494" s="503"/>
      <c r="HD494" s="503"/>
      <c r="HE494" s="503"/>
      <c r="HF494" s="503"/>
      <c r="HG494" s="503"/>
      <c r="HH494" s="503"/>
      <c r="HI494" s="503"/>
      <c r="HJ494" s="503"/>
      <c r="HK494" s="503"/>
      <c r="HL494" s="503"/>
      <c r="HM494" s="503"/>
      <c r="HN494" s="503"/>
      <c r="HO494" s="503"/>
      <c r="HP494" s="503"/>
      <c r="HQ494" s="503"/>
      <c r="HR494" s="503"/>
      <c r="HS494" s="503"/>
      <c r="HT494" s="503"/>
      <c r="HU494" s="503"/>
      <c r="HV494" s="503"/>
      <c r="HW494" s="503"/>
      <c r="HX494" s="503"/>
      <c r="HY494" s="503"/>
      <c r="HZ494" s="503"/>
      <c r="IA494" s="503"/>
      <c r="IB494" s="503"/>
      <c r="IC494" s="503"/>
      <c r="ID494" s="503"/>
      <c r="IE494" s="503"/>
      <c r="IF494" s="503"/>
      <c r="IG494" s="503"/>
      <c r="IH494" s="503"/>
      <c r="II494" s="503"/>
      <c r="IJ494" s="503"/>
      <c r="IK494" s="503"/>
      <c r="IL494" s="503"/>
      <c r="IM494" s="503"/>
      <c r="IN494" s="503"/>
      <c r="IO494" s="503"/>
    </row>
    <row r="495" spans="1:249" s="508" customFormat="1" x14ac:dyDescent="0.25">
      <c r="A495" s="503"/>
      <c r="B495" s="503"/>
      <c r="C495" s="504"/>
      <c r="D495" s="503"/>
      <c r="E495" s="503"/>
      <c r="F495" s="505"/>
      <c r="G495" s="503"/>
      <c r="H495" s="503"/>
      <c r="I495" s="503"/>
      <c r="J495" s="503"/>
      <c r="K495" s="503"/>
      <c r="L495" s="503"/>
      <c r="M495" s="503"/>
      <c r="N495" s="503"/>
      <c r="O495" s="503"/>
      <c r="P495" s="503"/>
      <c r="Q495" s="503"/>
      <c r="R495" s="503"/>
      <c r="S495" s="858"/>
      <c r="T495" s="510"/>
      <c r="U495" s="506"/>
      <c r="V495" s="314"/>
      <c r="W495" s="314"/>
      <c r="X495" s="314"/>
      <c r="Y495" s="314"/>
      <c r="Z495" s="314"/>
      <c r="AA495" s="314"/>
      <c r="AB495" s="510"/>
      <c r="AC495" s="510"/>
      <c r="AD495" s="510"/>
      <c r="AE495" s="507"/>
      <c r="AF495" s="507"/>
      <c r="AG495" s="507"/>
      <c r="AH495" s="507"/>
      <c r="AI495" s="507"/>
      <c r="AJ495" s="507"/>
      <c r="AK495" s="507"/>
      <c r="AL495" s="507"/>
      <c r="AM495" s="507"/>
      <c r="AN495" s="507"/>
      <c r="AO495" s="507"/>
      <c r="AP495" s="507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10"/>
      <c r="BC495" s="510"/>
      <c r="BD495" s="510"/>
      <c r="BE495" s="510"/>
      <c r="BF495" s="510"/>
      <c r="BG495" s="510"/>
      <c r="BH495" s="510"/>
      <c r="BI495" s="510"/>
      <c r="BJ495" s="510"/>
      <c r="BK495" s="510"/>
      <c r="BL495" s="510"/>
      <c r="BM495" s="510"/>
      <c r="BN495" s="510"/>
      <c r="BO495" s="510"/>
      <c r="BP495" s="510"/>
      <c r="BQ495" s="510"/>
      <c r="BR495" s="510"/>
      <c r="BS495" s="510"/>
      <c r="BT495" s="510"/>
      <c r="BU495" s="510"/>
      <c r="BV495" s="510"/>
      <c r="BW495" s="510"/>
      <c r="BX495" s="510"/>
      <c r="BY495" s="510"/>
      <c r="BZ495" s="510"/>
      <c r="CA495" s="510"/>
      <c r="CB495" s="510"/>
      <c r="CC495" s="510"/>
      <c r="CD495" s="510"/>
      <c r="CE495" s="510"/>
      <c r="CF495" s="510"/>
      <c r="CG495" s="510"/>
      <c r="CH495" s="510"/>
      <c r="CI495" s="510"/>
      <c r="CJ495" s="510"/>
      <c r="CK495" s="510"/>
      <c r="CL495" s="510"/>
      <c r="CM495" s="510"/>
      <c r="CN495" s="510"/>
      <c r="CO495" s="510"/>
      <c r="CP495" s="510"/>
      <c r="CQ495" s="510"/>
      <c r="CR495" s="510"/>
      <c r="CS495" s="510"/>
      <c r="CT495" s="510"/>
      <c r="CU495" s="510"/>
      <c r="CV495" s="510"/>
      <c r="CW495" s="510"/>
      <c r="CX495" s="510"/>
      <c r="CY495" s="510"/>
      <c r="CZ495" s="510"/>
      <c r="DA495" s="510"/>
      <c r="DB495" s="510"/>
      <c r="DC495" s="510"/>
      <c r="DD495" s="510"/>
      <c r="DE495" s="510"/>
      <c r="DF495" s="510"/>
      <c r="DG495" s="510"/>
      <c r="DH495" s="510"/>
      <c r="DI495" s="510"/>
      <c r="DJ495" s="510"/>
      <c r="DK495" s="510"/>
      <c r="DL495" s="510"/>
      <c r="DM495" s="510"/>
      <c r="DN495" s="510"/>
      <c r="DO495" s="510"/>
      <c r="DP495" s="510"/>
      <c r="DQ495" s="510"/>
      <c r="DR495" s="510"/>
      <c r="DS495" s="510"/>
      <c r="DT495" s="510"/>
      <c r="DU495" s="510"/>
      <c r="DV495" s="510"/>
      <c r="DW495" s="510"/>
      <c r="DX495" s="510"/>
      <c r="DY495" s="510"/>
      <c r="DZ495" s="510"/>
      <c r="EA495" s="510"/>
      <c r="EB495" s="510"/>
      <c r="EC495" s="510"/>
      <c r="ED495" s="510"/>
      <c r="EE495" s="510"/>
      <c r="EF495" s="510"/>
      <c r="EG495" s="510"/>
      <c r="EH495" s="510"/>
      <c r="EI495" s="510"/>
      <c r="EJ495" s="510"/>
      <c r="EK495" s="510"/>
      <c r="EL495" s="510"/>
      <c r="EM495" s="510"/>
      <c r="EN495" s="510"/>
      <c r="EO495" s="510"/>
      <c r="EP495" s="510"/>
      <c r="EQ495" s="510"/>
      <c r="ER495" s="510"/>
      <c r="ES495" s="510"/>
      <c r="ET495" s="510"/>
      <c r="EU495" s="510"/>
      <c r="EV495" s="510"/>
      <c r="EW495" s="510"/>
      <c r="EX495" s="510"/>
      <c r="EY495" s="510"/>
      <c r="EZ495" s="510"/>
      <c r="FA495" s="510"/>
      <c r="FB495" s="510"/>
      <c r="FC495" s="510"/>
      <c r="FD495" s="510"/>
      <c r="FE495" s="510"/>
      <c r="FF495" s="510"/>
      <c r="FG495" s="510"/>
      <c r="FH495" s="510"/>
      <c r="FI495" s="510"/>
      <c r="FJ495" s="503"/>
      <c r="FK495" s="503"/>
      <c r="FL495" s="503"/>
      <c r="FM495" s="503"/>
      <c r="FN495" s="503"/>
      <c r="FO495" s="503"/>
      <c r="FP495" s="503"/>
      <c r="FQ495" s="503"/>
      <c r="FR495" s="503"/>
      <c r="FS495" s="503"/>
      <c r="FT495" s="503"/>
      <c r="FU495" s="503"/>
      <c r="FV495" s="503"/>
      <c r="FW495" s="503"/>
      <c r="FX495" s="503"/>
      <c r="FY495" s="503"/>
      <c r="FZ495" s="503"/>
      <c r="GA495" s="503"/>
      <c r="GB495" s="503"/>
      <c r="GC495" s="503"/>
      <c r="GD495" s="503"/>
      <c r="GE495" s="503"/>
      <c r="GF495" s="503"/>
      <c r="GG495" s="503"/>
      <c r="GH495" s="503"/>
      <c r="GI495" s="503"/>
      <c r="GJ495" s="503"/>
      <c r="GK495" s="503"/>
      <c r="GL495" s="503"/>
      <c r="GM495" s="503"/>
      <c r="GN495" s="503"/>
      <c r="GO495" s="503"/>
      <c r="GP495" s="503"/>
      <c r="GQ495" s="503"/>
      <c r="GR495" s="503"/>
      <c r="GS495" s="503"/>
      <c r="GT495" s="503"/>
      <c r="GU495" s="503"/>
      <c r="GV495" s="503"/>
      <c r="GW495" s="503"/>
      <c r="GX495" s="503"/>
      <c r="GY495" s="503"/>
      <c r="GZ495" s="503"/>
      <c r="HA495" s="503"/>
      <c r="HB495" s="503"/>
      <c r="HC495" s="503"/>
      <c r="HD495" s="503"/>
      <c r="HE495" s="503"/>
      <c r="HF495" s="503"/>
      <c r="HG495" s="503"/>
      <c r="HH495" s="503"/>
      <c r="HI495" s="503"/>
      <c r="HJ495" s="503"/>
      <c r="HK495" s="503"/>
      <c r="HL495" s="503"/>
      <c r="HM495" s="503"/>
      <c r="HN495" s="503"/>
      <c r="HO495" s="503"/>
      <c r="HP495" s="503"/>
      <c r="HQ495" s="503"/>
      <c r="HR495" s="503"/>
      <c r="HS495" s="503"/>
      <c r="HT495" s="503"/>
      <c r="HU495" s="503"/>
      <c r="HV495" s="503"/>
      <c r="HW495" s="503"/>
      <c r="HX495" s="503"/>
      <c r="HY495" s="503"/>
      <c r="HZ495" s="503"/>
      <c r="IA495" s="503"/>
      <c r="IB495" s="503"/>
      <c r="IC495" s="503"/>
      <c r="ID495" s="503"/>
      <c r="IE495" s="503"/>
      <c r="IF495" s="503"/>
      <c r="IG495" s="503"/>
      <c r="IH495" s="503"/>
      <c r="II495" s="503"/>
      <c r="IJ495" s="503"/>
      <c r="IK495" s="503"/>
      <c r="IL495" s="503"/>
      <c r="IM495" s="503"/>
      <c r="IN495" s="503"/>
      <c r="IO495" s="503"/>
    </row>
    <row r="496" spans="1:249" s="508" customFormat="1" x14ac:dyDescent="0.25">
      <c r="A496" s="503"/>
      <c r="B496" s="503"/>
      <c r="C496" s="504"/>
      <c r="D496" s="503"/>
      <c r="E496" s="503"/>
      <c r="F496" s="505"/>
      <c r="G496" s="503"/>
      <c r="H496" s="503"/>
      <c r="I496" s="503"/>
      <c r="J496" s="503"/>
      <c r="K496" s="503"/>
      <c r="L496" s="503"/>
      <c r="M496" s="503"/>
      <c r="N496" s="503"/>
      <c r="O496" s="503"/>
      <c r="P496" s="503"/>
      <c r="Q496" s="503"/>
      <c r="R496" s="503"/>
      <c r="S496" s="858"/>
      <c r="T496" s="510"/>
      <c r="U496" s="506"/>
      <c r="V496" s="314"/>
      <c r="W496" s="314"/>
      <c r="X496" s="314"/>
      <c r="Y496" s="314"/>
      <c r="Z496" s="314"/>
      <c r="AA496" s="314"/>
      <c r="AB496" s="510"/>
      <c r="AC496" s="510"/>
      <c r="AD496" s="510"/>
      <c r="AE496" s="507"/>
      <c r="AF496" s="507"/>
      <c r="AG496" s="507"/>
      <c r="AH496" s="507"/>
      <c r="AI496" s="507"/>
      <c r="AJ496" s="507"/>
      <c r="AK496" s="507"/>
      <c r="AL496" s="507"/>
      <c r="AM496" s="507"/>
      <c r="AN496" s="507"/>
      <c r="AO496" s="507"/>
      <c r="AP496" s="507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10"/>
      <c r="BC496" s="510"/>
      <c r="BD496" s="510"/>
      <c r="BE496" s="510"/>
      <c r="BF496" s="510"/>
      <c r="BG496" s="510"/>
      <c r="BH496" s="510"/>
      <c r="BI496" s="510"/>
      <c r="BJ496" s="510"/>
      <c r="BK496" s="510"/>
      <c r="BL496" s="510"/>
      <c r="BM496" s="510"/>
      <c r="BN496" s="510"/>
      <c r="BO496" s="510"/>
      <c r="BP496" s="510"/>
      <c r="BQ496" s="510"/>
      <c r="BR496" s="510"/>
      <c r="BS496" s="510"/>
      <c r="BT496" s="510"/>
      <c r="BU496" s="510"/>
      <c r="BV496" s="510"/>
      <c r="BW496" s="510"/>
      <c r="BX496" s="510"/>
      <c r="BY496" s="510"/>
      <c r="BZ496" s="510"/>
      <c r="CA496" s="510"/>
      <c r="CB496" s="510"/>
      <c r="CC496" s="510"/>
      <c r="CD496" s="510"/>
      <c r="CE496" s="510"/>
      <c r="CF496" s="510"/>
      <c r="CG496" s="510"/>
      <c r="CH496" s="510"/>
      <c r="CI496" s="510"/>
      <c r="CJ496" s="510"/>
      <c r="CK496" s="510"/>
      <c r="CL496" s="510"/>
      <c r="CM496" s="510"/>
      <c r="CN496" s="510"/>
      <c r="CO496" s="510"/>
      <c r="CP496" s="510"/>
      <c r="CQ496" s="510"/>
      <c r="CR496" s="510"/>
      <c r="CS496" s="510"/>
      <c r="CT496" s="510"/>
      <c r="CU496" s="510"/>
      <c r="CV496" s="510"/>
      <c r="CW496" s="510"/>
      <c r="CX496" s="510"/>
      <c r="CY496" s="510"/>
      <c r="CZ496" s="510"/>
      <c r="DA496" s="510"/>
      <c r="DB496" s="510"/>
      <c r="DC496" s="510"/>
      <c r="DD496" s="510"/>
      <c r="DE496" s="510"/>
      <c r="DF496" s="510"/>
      <c r="DG496" s="510"/>
      <c r="DH496" s="510"/>
      <c r="DI496" s="510"/>
      <c r="DJ496" s="510"/>
      <c r="DK496" s="510"/>
      <c r="DL496" s="510"/>
      <c r="DM496" s="510"/>
      <c r="DN496" s="510"/>
      <c r="DO496" s="510"/>
      <c r="DP496" s="510"/>
      <c r="DQ496" s="510"/>
      <c r="DR496" s="510"/>
      <c r="DS496" s="510"/>
      <c r="DT496" s="510"/>
      <c r="DU496" s="510"/>
      <c r="DV496" s="510"/>
      <c r="DW496" s="510"/>
      <c r="DX496" s="510"/>
      <c r="DY496" s="510"/>
      <c r="DZ496" s="510"/>
      <c r="EA496" s="510"/>
      <c r="EB496" s="510"/>
      <c r="EC496" s="510"/>
      <c r="ED496" s="510"/>
      <c r="EE496" s="510"/>
      <c r="EF496" s="510"/>
      <c r="EG496" s="510"/>
      <c r="EH496" s="510"/>
      <c r="EI496" s="510"/>
      <c r="EJ496" s="510"/>
      <c r="EK496" s="510"/>
      <c r="EL496" s="510"/>
      <c r="EM496" s="510"/>
      <c r="EN496" s="510"/>
      <c r="EO496" s="510"/>
      <c r="EP496" s="510"/>
      <c r="EQ496" s="510"/>
      <c r="ER496" s="510"/>
      <c r="ES496" s="510"/>
      <c r="ET496" s="510"/>
      <c r="EU496" s="510"/>
      <c r="EV496" s="510"/>
      <c r="EW496" s="510"/>
      <c r="EX496" s="510"/>
      <c r="EY496" s="510"/>
      <c r="EZ496" s="510"/>
      <c r="FA496" s="510"/>
      <c r="FB496" s="510"/>
      <c r="FC496" s="510"/>
      <c r="FD496" s="510"/>
      <c r="FE496" s="510"/>
      <c r="FF496" s="510"/>
      <c r="FG496" s="510"/>
      <c r="FH496" s="510"/>
      <c r="FI496" s="510"/>
      <c r="FJ496" s="503"/>
      <c r="FK496" s="503"/>
      <c r="FL496" s="503"/>
      <c r="FM496" s="503"/>
      <c r="FN496" s="503"/>
      <c r="FO496" s="503"/>
      <c r="FP496" s="503"/>
      <c r="FQ496" s="503"/>
      <c r="FR496" s="503"/>
      <c r="FS496" s="503"/>
      <c r="FT496" s="503"/>
      <c r="FU496" s="503"/>
      <c r="FV496" s="503"/>
      <c r="FW496" s="503"/>
      <c r="FX496" s="503"/>
      <c r="FY496" s="503"/>
      <c r="FZ496" s="503"/>
      <c r="GA496" s="503"/>
      <c r="GB496" s="503"/>
      <c r="GC496" s="503"/>
      <c r="GD496" s="503"/>
      <c r="GE496" s="503"/>
      <c r="GF496" s="503"/>
      <c r="GG496" s="503"/>
      <c r="GH496" s="503"/>
      <c r="GI496" s="503"/>
      <c r="GJ496" s="503"/>
      <c r="GK496" s="503"/>
      <c r="GL496" s="503"/>
      <c r="GM496" s="503"/>
      <c r="GN496" s="503"/>
      <c r="GO496" s="503"/>
      <c r="GP496" s="503"/>
      <c r="GQ496" s="503"/>
      <c r="GR496" s="503"/>
      <c r="GS496" s="503"/>
      <c r="GT496" s="503"/>
      <c r="GU496" s="503"/>
      <c r="GV496" s="503"/>
      <c r="GW496" s="503"/>
      <c r="GX496" s="503"/>
      <c r="GY496" s="503"/>
      <c r="GZ496" s="503"/>
      <c r="HA496" s="503"/>
      <c r="HB496" s="503"/>
      <c r="HC496" s="503"/>
      <c r="HD496" s="503"/>
      <c r="HE496" s="503"/>
      <c r="HF496" s="503"/>
      <c r="HG496" s="503"/>
      <c r="HH496" s="503"/>
      <c r="HI496" s="503"/>
      <c r="HJ496" s="503"/>
      <c r="HK496" s="503"/>
      <c r="HL496" s="503"/>
      <c r="HM496" s="503"/>
      <c r="HN496" s="503"/>
      <c r="HO496" s="503"/>
      <c r="HP496" s="503"/>
      <c r="HQ496" s="503"/>
      <c r="HR496" s="503"/>
      <c r="HS496" s="503"/>
      <c r="HT496" s="503"/>
      <c r="HU496" s="503"/>
      <c r="HV496" s="503"/>
      <c r="HW496" s="503"/>
      <c r="HX496" s="503"/>
      <c r="HY496" s="503"/>
      <c r="HZ496" s="503"/>
      <c r="IA496" s="503"/>
      <c r="IB496" s="503"/>
      <c r="IC496" s="503"/>
      <c r="ID496" s="503"/>
      <c r="IE496" s="503"/>
      <c r="IF496" s="503"/>
      <c r="IG496" s="503"/>
      <c r="IH496" s="503"/>
      <c r="II496" s="503"/>
      <c r="IJ496" s="503"/>
      <c r="IK496" s="503"/>
      <c r="IL496" s="503"/>
      <c r="IM496" s="503"/>
      <c r="IN496" s="503"/>
      <c r="IO496" s="503"/>
    </row>
    <row r="497" spans="1:249" s="508" customFormat="1" x14ac:dyDescent="0.25">
      <c r="A497" s="503"/>
      <c r="B497" s="503"/>
      <c r="C497" s="504"/>
      <c r="D497" s="503"/>
      <c r="E497" s="503"/>
      <c r="F497" s="505"/>
      <c r="G497" s="503"/>
      <c r="H497" s="503"/>
      <c r="I497" s="503"/>
      <c r="J497" s="503"/>
      <c r="K497" s="503"/>
      <c r="L497" s="503"/>
      <c r="M497" s="503"/>
      <c r="N497" s="503"/>
      <c r="O497" s="503"/>
      <c r="P497" s="503"/>
      <c r="Q497" s="503"/>
      <c r="R497" s="503"/>
      <c r="S497" s="858"/>
      <c r="T497" s="510"/>
      <c r="U497" s="506"/>
      <c r="V497" s="314"/>
      <c r="W497" s="314"/>
      <c r="X497" s="314"/>
      <c r="Y497" s="314"/>
      <c r="Z497" s="314"/>
      <c r="AA497" s="314"/>
      <c r="AB497" s="510"/>
      <c r="AC497" s="510"/>
      <c r="AD497" s="510"/>
      <c r="AE497" s="507"/>
      <c r="AF497" s="507"/>
      <c r="AG497" s="507"/>
      <c r="AH497" s="507"/>
      <c r="AI497" s="507"/>
      <c r="AJ497" s="507"/>
      <c r="AK497" s="507"/>
      <c r="AL497" s="507"/>
      <c r="AM497" s="507"/>
      <c r="AN497" s="507"/>
      <c r="AO497" s="507"/>
      <c r="AP497" s="507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10"/>
      <c r="BC497" s="510"/>
      <c r="BD497" s="510"/>
      <c r="BE497" s="510"/>
      <c r="BF497" s="510"/>
      <c r="BG497" s="510"/>
      <c r="BH497" s="510"/>
      <c r="BI497" s="510"/>
      <c r="BJ497" s="510"/>
      <c r="BK497" s="510"/>
      <c r="BL497" s="510"/>
      <c r="BM497" s="510"/>
      <c r="BN497" s="510"/>
      <c r="BO497" s="510"/>
      <c r="BP497" s="510"/>
      <c r="BQ497" s="510"/>
      <c r="BR497" s="510"/>
      <c r="BS497" s="510"/>
      <c r="BT497" s="510"/>
      <c r="BU497" s="510"/>
      <c r="BV497" s="510"/>
      <c r="BW497" s="510"/>
      <c r="BX497" s="510"/>
      <c r="BY497" s="510"/>
      <c r="BZ497" s="510"/>
      <c r="CA497" s="510"/>
      <c r="CB497" s="510"/>
      <c r="CC497" s="510"/>
      <c r="CD497" s="510"/>
      <c r="CE497" s="510"/>
      <c r="CF497" s="510"/>
      <c r="CG497" s="510"/>
      <c r="CH497" s="510"/>
      <c r="CI497" s="510"/>
      <c r="CJ497" s="510"/>
      <c r="CK497" s="510"/>
      <c r="CL497" s="510"/>
      <c r="CM497" s="510"/>
      <c r="CN497" s="510"/>
      <c r="CO497" s="510"/>
      <c r="CP497" s="510"/>
      <c r="CQ497" s="510"/>
      <c r="CR497" s="510"/>
      <c r="CS497" s="510"/>
      <c r="CT497" s="510"/>
      <c r="CU497" s="510"/>
      <c r="CV497" s="510"/>
      <c r="CW497" s="510"/>
      <c r="CX497" s="510"/>
      <c r="CY497" s="510"/>
      <c r="CZ497" s="510"/>
      <c r="DA497" s="510"/>
      <c r="DB497" s="510"/>
      <c r="DC497" s="510"/>
      <c r="DD497" s="510"/>
      <c r="DE497" s="510"/>
      <c r="DF497" s="510"/>
      <c r="DG497" s="510"/>
      <c r="DH497" s="510"/>
      <c r="DI497" s="510"/>
      <c r="DJ497" s="510"/>
      <c r="DK497" s="510"/>
      <c r="DL497" s="510"/>
      <c r="DM497" s="510"/>
      <c r="DN497" s="510"/>
      <c r="DO497" s="510"/>
      <c r="DP497" s="510"/>
      <c r="DQ497" s="510"/>
      <c r="DR497" s="510"/>
      <c r="DS497" s="510"/>
      <c r="DT497" s="510"/>
      <c r="DU497" s="510"/>
      <c r="DV497" s="510"/>
      <c r="DW497" s="510"/>
      <c r="DX497" s="510"/>
      <c r="DY497" s="510"/>
      <c r="DZ497" s="510"/>
      <c r="EA497" s="510"/>
      <c r="EB497" s="510"/>
      <c r="EC497" s="510"/>
      <c r="ED497" s="510"/>
      <c r="EE497" s="510"/>
      <c r="EF497" s="510"/>
      <c r="EG497" s="510"/>
      <c r="EH497" s="510"/>
      <c r="EI497" s="510"/>
      <c r="EJ497" s="510"/>
      <c r="EK497" s="510"/>
      <c r="EL497" s="510"/>
      <c r="EM497" s="510"/>
      <c r="EN497" s="510"/>
      <c r="EO497" s="510"/>
      <c r="EP497" s="510"/>
      <c r="EQ497" s="510"/>
      <c r="ER497" s="510"/>
      <c r="ES497" s="510"/>
      <c r="ET497" s="510"/>
      <c r="EU497" s="510"/>
      <c r="EV497" s="510"/>
      <c r="EW497" s="510"/>
      <c r="EX497" s="510"/>
      <c r="EY497" s="510"/>
      <c r="EZ497" s="510"/>
      <c r="FA497" s="510"/>
      <c r="FB497" s="510"/>
      <c r="FC497" s="510"/>
      <c r="FD497" s="510"/>
      <c r="FE497" s="510"/>
      <c r="FF497" s="510"/>
      <c r="FG497" s="510"/>
      <c r="FH497" s="510"/>
      <c r="FI497" s="510"/>
      <c r="FJ497" s="503"/>
      <c r="FK497" s="503"/>
      <c r="FL497" s="503"/>
      <c r="FM497" s="503"/>
      <c r="FN497" s="503"/>
      <c r="FO497" s="503"/>
      <c r="FP497" s="503"/>
      <c r="FQ497" s="503"/>
      <c r="FR497" s="503"/>
      <c r="FS497" s="503"/>
      <c r="FT497" s="503"/>
      <c r="FU497" s="503"/>
      <c r="FV497" s="503"/>
      <c r="FW497" s="503"/>
      <c r="FX497" s="503"/>
      <c r="FY497" s="503"/>
      <c r="FZ497" s="503"/>
      <c r="GA497" s="503"/>
      <c r="GB497" s="503"/>
      <c r="GC497" s="503"/>
      <c r="GD497" s="503"/>
      <c r="GE497" s="503"/>
      <c r="GF497" s="503"/>
      <c r="GG497" s="503"/>
      <c r="GH497" s="503"/>
      <c r="GI497" s="503"/>
      <c r="GJ497" s="503"/>
      <c r="GK497" s="503"/>
      <c r="GL497" s="503"/>
      <c r="GM497" s="503"/>
      <c r="GN497" s="503"/>
      <c r="GO497" s="503"/>
      <c r="GP497" s="503"/>
      <c r="GQ497" s="503"/>
      <c r="GR497" s="503"/>
      <c r="GS497" s="503"/>
      <c r="GT497" s="503"/>
      <c r="GU497" s="503"/>
      <c r="GV497" s="503"/>
      <c r="GW497" s="503"/>
      <c r="GX497" s="503"/>
      <c r="GY497" s="503"/>
      <c r="GZ497" s="503"/>
      <c r="HA497" s="503"/>
      <c r="HB497" s="503"/>
      <c r="HC497" s="503"/>
      <c r="HD497" s="503"/>
      <c r="HE497" s="503"/>
      <c r="HF497" s="503"/>
      <c r="HG497" s="503"/>
      <c r="HH497" s="503"/>
      <c r="HI497" s="503"/>
      <c r="HJ497" s="503"/>
      <c r="HK497" s="503"/>
      <c r="HL497" s="503"/>
      <c r="HM497" s="503"/>
      <c r="HN497" s="503"/>
      <c r="HO497" s="503"/>
      <c r="HP497" s="503"/>
      <c r="HQ497" s="503"/>
      <c r="HR497" s="503"/>
      <c r="HS497" s="503"/>
      <c r="HT497" s="503"/>
      <c r="HU497" s="503"/>
      <c r="HV497" s="503"/>
      <c r="HW497" s="503"/>
      <c r="HX497" s="503"/>
      <c r="HY497" s="503"/>
      <c r="HZ497" s="503"/>
      <c r="IA497" s="503"/>
      <c r="IB497" s="503"/>
      <c r="IC497" s="503"/>
      <c r="ID497" s="503"/>
      <c r="IE497" s="503"/>
      <c r="IF497" s="503"/>
      <c r="IG497" s="503"/>
      <c r="IH497" s="503"/>
      <c r="II497" s="503"/>
      <c r="IJ497" s="503"/>
      <c r="IK497" s="503"/>
      <c r="IL497" s="503"/>
      <c r="IM497" s="503"/>
      <c r="IN497" s="503"/>
      <c r="IO497" s="503"/>
    </row>
    <row r="498" spans="1:249" s="508" customFormat="1" x14ac:dyDescent="0.25">
      <c r="A498" s="503"/>
      <c r="B498" s="503"/>
      <c r="C498" s="504"/>
      <c r="D498" s="503"/>
      <c r="E498" s="503"/>
      <c r="F498" s="505"/>
      <c r="G498" s="503"/>
      <c r="H498" s="503"/>
      <c r="I498" s="503"/>
      <c r="J498" s="503"/>
      <c r="K498" s="503"/>
      <c r="L498" s="503"/>
      <c r="M498" s="503"/>
      <c r="N498" s="503"/>
      <c r="O498" s="503"/>
      <c r="P498" s="503"/>
      <c r="Q498" s="503"/>
      <c r="R498" s="503"/>
      <c r="S498" s="858"/>
      <c r="T498" s="510"/>
      <c r="U498" s="506"/>
      <c r="V498" s="314"/>
      <c r="W498" s="314"/>
      <c r="X498" s="314"/>
      <c r="Y498" s="314"/>
      <c r="Z498" s="314"/>
      <c r="AA498" s="314"/>
      <c r="AB498" s="510"/>
      <c r="AC498" s="510"/>
      <c r="AD498" s="510"/>
      <c r="AE498" s="507"/>
      <c r="AF498" s="507"/>
      <c r="AG498" s="507"/>
      <c r="AH498" s="507"/>
      <c r="AI498" s="507"/>
      <c r="AJ498" s="507"/>
      <c r="AK498" s="507"/>
      <c r="AL498" s="507"/>
      <c r="AM498" s="507"/>
      <c r="AN498" s="507"/>
      <c r="AO498" s="507"/>
      <c r="AP498" s="507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10"/>
      <c r="BC498" s="510"/>
      <c r="BD498" s="510"/>
      <c r="BE498" s="510"/>
      <c r="BF498" s="510"/>
      <c r="BG498" s="510"/>
      <c r="BH498" s="510"/>
      <c r="BI498" s="510"/>
      <c r="BJ498" s="510"/>
      <c r="BK498" s="510"/>
      <c r="BL498" s="510"/>
      <c r="BM498" s="510"/>
      <c r="BN498" s="510"/>
      <c r="BO498" s="510"/>
      <c r="BP498" s="510"/>
      <c r="BQ498" s="510"/>
      <c r="BR498" s="510"/>
      <c r="BS498" s="510"/>
      <c r="BT498" s="510"/>
      <c r="BU498" s="510"/>
      <c r="BV498" s="510"/>
      <c r="BW498" s="510"/>
      <c r="BX498" s="510"/>
      <c r="BY498" s="510"/>
      <c r="BZ498" s="510"/>
      <c r="CA498" s="510"/>
      <c r="CB498" s="510"/>
      <c r="CC498" s="510"/>
      <c r="CD498" s="510"/>
      <c r="CE498" s="510"/>
      <c r="CF498" s="510"/>
      <c r="CG498" s="510"/>
      <c r="CH498" s="510"/>
      <c r="CI498" s="510"/>
      <c r="CJ498" s="510"/>
      <c r="CK498" s="510"/>
      <c r="CL498" s="510"/>
      <c r="CM498" s="510"/>
      <c r="CN498" s="510"/>
      <c r="CO498" s="510"/>
      <c r="CP498" s="510"/>
      <c r="CQ498" s="510"/>
      <c r="CR498" s="510"/>
      <c r="CS498" s="510"/>
      <c r="CT498" s="510"/>
      <c r="CU498" s="510"/>
      <c r="CV498" s="510"/>
      <c r="CW498" s="510"/>
      <c r="CX498" s="510"/>
      <c r="CY498" s="510"/>
      <c r="CZ498" s="510"/>
      <c r="DA498" s="510"/>
      <c r="DB498" s="510"/>
      <c r="DC498" s="510"/>
      <c r="DD498" s="510"/>
      <c r="DE498" s="510"/>
      <c r="DF498" s="510"/>
      <c r="DG498" s="510"/>
      <c r="DH498" s="510"/>
      <c r="DI498" s="510"/>
      <c r="DJ498" s="510"/>
      <c r="DK498" s="510"/>
      <c r="DL498" s="510"/>
      <c r="DM498" s="510"/>
      <c r="DN498" s="510"/>
      <c r="DO498" s="510"/>
      <c r="DP498" s="510"/>
      <c r="DQ498" s="510"/>
      <c r="DR498" s="510"/>
      <c r="DS498" s="510"/>
      <c r="DT498" s="510"/>
      <c r="DU498" s="510"/>
      <c r="DV498" s="510"/>
      <c r="DW498" s="510"/>
      <c r="DX498" s="510"/>
      <c r="DY498" s="510"/>
      <c r="DZ498" s="510"/>
      <c r="EA498" s="510"/>
      <c r="EB498" s="510"/>
      <c r="EC498" s="510"/>
      <c r="ED498" s="510"/>
      <c r="EE498" s="510"/>
      <c r="EF498" s="510"/>
      <c r="EG498" s="510"/>
      <c r="EH498" s="510"/>
      <c r="EI498" s="510"/>
      <c r="EJ498" s="510"/>
      <c r="EK498" s="510"/>
      <c r="EL498" s="510"/>
      <c r="EM498" s="510"/>
      <c r="EN498" s="510"/>
      <c r="EO498" s="510"/>
      <c r="EP498" s="510"/>
      <c r="EQ498" s="510"/>
      <c r="ER498" s="510"/>
      <c r="ES498" s="510"/>
      <c r="ET498" s="510"/>
      <c r="EU498" s="510"/>
      <c r="EV498" s="510"/>
      <c r="EW498" s="510"/>
      <c r="EX498" s="510"/>
      <c r="EY498" s="510"/>
      <c r="EZ498" s="510"/>
      <c r="FA498" s="510"/>
      <c r="FB498" s="510"/>
      <c r="FC498" s="510"/>
      <c r="FD498" s="510"/>
      <c r="FE498" s="510"/>
      <c r="FF498" s="510"/>
      <c r="FG498" s="510"/>
      <c r="FH498" s="510"/>
      <c r="FI498" s="510"/>
      <c r="FJ498" s="503"/>
      <c r="FK498" s="503"/>
      <c r="FL498" s="503"/>
      <c r="FM498" s="503"/>
      <c r="FN498" s="503"/>
      <c r="FO498" s="503"/>
      <c r="FP498" s="503"/>
      <c r="FQ498" s="503"/>
      <c r="FR498" s="503"/>
      <c r="FS498" s="503"/>
      <c r="FT498" s="503"/>
      <c r="FU498" s="503"/>
      <c r="FV498" s="503"/>
      <c r="FW498" s="503"/>
      <c r="FX498" s="503"/>
      <c r="FY498" s="503"/>
      <c r="FZ498" s="503"/>
      <c r="GA498" s="503"/>
      <c r="GB498" s="503"/>
      <c r="GC498" s="503"/>
      <c r="GD498" s="503"/>
      <c r="GE498" s="503"/>
      <c r="GF498" s="503"/>
      <c r="GG498" s="503"/>
      <c r="GH498" s="503"/>
      <c r="GI498" s="503"/>
      <c r="GJ498" s="503"/>
      <c r="GK498" s="503"/>
      <c r="GL498" s="503"/>
      <c r="GM498" s="503"/>
      <c r="GN498" s="503"/>
      <c r="GO498" s="503"/>
      <c r="GP498" s="503"/>
      <c r="GQ498" s="503"/>
      <c r="GR498" s="503"/>
      <c r="GS498" s="503"/>
      <c r="GT498" s="503"/>
      <c r="GU498" s="503"/>
      <c r="GV498" s="503"/>
      <c r="GW498" s="503"/>
      <c r="GX498" s="503"/>
      <c r="GY498" s="503"/>
      <c r="GZ498" s="503"/>
      <c r="HA498" s="503"/>
      <c r="HB498" s="503"/>
      <c r="HC498" s="503"/>
      <c r="HD498" s="503"/>
      <c r="HE498" s="503"/>
      <c r="HF498" s="503"/>
      <c r="HG498" s="503"/>
      <c r="HH498" s="503"/>
      <c r="HI498" s="503"/>
      <c r="HJ498" s="503"/>
      <c r="HK498" s="503"/>
      <c r="HL498" s="503"/>
      <c r="HM498" s="503"/>
      <c r="HN498" s="503"/>
      <c r="HO498" s="503"/>
      <c r="HP498" s="503"/>
      <c r="HQ498" s="503"/>
      <c r="HR498" s="503"/>
      <c r="HS498" s="503"/>
      <c r="HT498" s="503"/>
      <c r="HU498" s="503"/>
      <c r="HV498" s="503"/>
      <c r="HW498" s="503"/>
      <c r="HX498" s="503"/>
      <c r="HY498" s="503"/>
      <c r="HZ498" s="503"/>
      <c r="IA498" s="503"/>
      <c r="IB498" s="503"/>
      <c r="IC498" s="503"/>
      <c r="ID498" s="503"/>
      <c r="IE498" s="503"/>
      <c r="IF498" s="503"/>
      <c r="IG498" s="503"/>
      <c r="IH498" s="503"/>
      <c r="II498" s="503"/>
      <c r="IJ498" s="503"/>
      <c r="IK498" s="503"/>
      <c r="IL498" s="503"/>
      <c r="IM498" s="503"/>
      <c r="IN498" s="503"/>
      <c r="IO498" s="503"/>
    </row>
    <row r="499" spans="1:249" s="508" customFormat="1" x14ac:dyDescent="0.25">
      <c r="A499" s="503"/>
      <c r="B499" s="503"/>
      <c r="C499" s="504"/>
      <c r="D499" s="503"/>
      <c r="E499" s="503"/>
      <c r="F499" s="505"/>
      <c r="G499" s="503"/>
      <c r="H499" s="503"/>
      <c r="I499" s="503"/>
      <c r="J499" s="503"/>
      <c r="K499" s="503"/>
      <c r="L499" s="503"/>
      <c r="M499" s="503"/>
      <c r="N499" s="503"/>
      <c r="O499" s="503"/>
      <c r="P499" s="503"/>
      <c r="Q499" s="503"/>
      <c r="R499" s="503"/>
      <c r="S499" s="858"/>
      <c r="T499" s="510"/>
      <c r="U499" s="506"/>
      <c r="V499" s="314"/>
      <c r="W499" s="314"/>
      <c r="X499" s="314"/>
      <c r="Y499" s="314"/>
      <c r="Z499" s="314"/>
      <c r="AA499" s="314"/>
      <c r="AB499" s="510"/>
      <c r="AC499" s="510"/>
      <c r="AD499" s="510"/>
      <c r="AE499" s="507"/>
      <c r="AF499" s="507"/>
      <c r="AG499" s="507"/>
      <c r="AH499" s="507"/>
      <c r="AI499" s="507"/>
      <c r="AJ499" s="507"/>
      <c r="AK499" s="507"/>
      <c r="AL499" s="507"/>
      <c r="AM499" s="507"/>
      <c r="AN499" s="507"/>
      <c r="AO499" s="507"/>
      <c r="AP499" s="507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10"/>
      <c r="BC499" s="510"/>
      <c r="BD499" s="510"/>
      <c r="BE499" s="510"/>
      <c r="BF499" s="510"/>
      <c r="BG499" s="510"/>
      <c r="BH499" s="510"/>
      <c r="BI499" s="510"/>
      <c r="BJ499" s="510"/>
      <c r="BK499" s="510"/>
      <c r="BL499" s="510"/>
      <c r="BM499" s="510"/>
      <c r="BN499" s="510"/>
      <c r="BO499" s="510"/>
      <c r="BP499" s="510"/>
      <c r="BQ499" s="510"/>
      <c r="BR499" s="510"/>
      <c r="BS499" s="510"/>
      <c r="BT499" s="510"/>
      <c r="BU499" s="510"/>
      <c r="BV499" s="510"/>
      <c r="BW499" s="510"/>
      <c r="BX499" s="510"/>
      <c r="BY499" s="510"/>
      <c r="BZ499" s="510"/>
      <c r="CA499" s="510"/>
      <c r="CB499" s="510"/>
      <c r="CC499" s="510"/>
      <c r="CD499" s="510"/>
      <c r="CE499" s="510"/>
      <c r="CF499" s="510"/>
      <c r="CG499" s="510"/>
      <c r="CH499" s="510"/>
      <c r="CI499" s="510"/>
      <c r="CJ499" s="510"/>
      <c r="CK499" s="510"/>
      <c r="CL499" s="510"/>
      <c r="CM499" s="510"/>
      <c r="CN499" s="510"/>
      <c r="CO499" s="510"/>
      <c r="CP499" s="510"/>
      <c r="CQ499" s="510"/>
      <c r="CR499" s="510"/>
      <c r="CS499" s="510"/>
      <c r="CT499" s="510"/>
      <c r="CU499" s="510"/>
      <c r="CV499" s="510"/>
      <c r="CW499" s="510"/>
      <c r="CX499" s="510"/>
      <c r="CY499" s="510"/>
      <c r="CZ499" s="510"/>
      <c r="DA499" s="510"/>
      <c r="DB499" s="510"/>
      <c r="DC499" s="510"/>
      <c r="DD499" s="510"/>
      <c r="DE499" s="510"/>
      <c r="DF499" s="510"/>
      <c r="DG499" s="510"/>
      <c r="DH499" s="510"/>
      <c r="DI499" s="510"/>
      <c r="DJ499" s="510"/>
      <c r="DK499" s="510"/>
      <c r="DL499" s="510"/>
      <c r="DM499" s="510"/>
      <c r="DN499" s="510"/>
      <c r="DO499" s="510"/>
      <c r="DP499" s="510"/>
      <c r="DQ499" s="510"/>
      <c r="DR499" s="510"/>
      <c r="DS499" s="510"/>
      <c r="DT499" s="510"/>
      <c r="DU499" s="510"/>
      <c r="DV499" s="510"/>
      <c r="DW499" s="510"/>
      <c r="DX499" s="510"/>
      <c r="DY499" s="510"/>
      <c r="DZ499" s="510"/>
      <c r="EA499" s="510"/>
      <c r="EB499" s="510"/>
      <c r="EC499" s="510"/>
      <c r="ED499" s="510"/>
      <c r="EE499" s="510"/>
      <c r="EF499" s="510"/>
      <c r="EG499" s="510"/>
      <c r="EH499" s="510"/>
      <c r="EI499" s="510"/>
      <c r="EJ499" s="510"/>
      <c r="EK499" s="510"/>
      <c r="EL499" s="510"/>
      <c r="EM499" s="510"/>
      <c r="EN499" s="510"/>
      <c r="EO499" s="510"/>
      <c r="EP499" s="510"/>
      <c r="EQ499" s="510"/>
      <c r="ER499" s="510"/>
      <c r="ES499" s="510"/>
      <c r="ET499" s="510"/>
      <c r="EU499" s="510"/>
      <c r="EV499" s="510"/>
      <c r="EW499" s="510"/>
      <c r="EX499" s="510"/>
      <c r="EY499" s="510"/>
      <c r="EZ499" s="510"/>
      <c r="FA499" s="510"/>
      <c r="FB499" s="510"/>
      <c r="FC499" s="510"/>
      <c r="FD499" s="510"/>
      <c r="FE499" s="510"/>
      <c r="FF499" s="510"/>
      <c r="FG499" s="510"/>
      <c r="FH499" s="510"/>
      <c r="FI499" s="510"/>
      <c r="FJ499" s="503"/>
      <c r="FK499" s="503"/>
      <c r="FL499" s="503"/>
      <c r="FM499" s="503"/>
      <c r="FN499" s="503"/>
      <c r="FO499" s="503"/>
      <c r="FP499" s="503"/>
      <c r="FQ499" s="503"/>
      <c r="FR499" s="503"/>
      <c r="FS499" s="503"/>
      <c r="FT499" s="503"/>
      <c r="FU499" s="503"/>
      <c r="FV499" s="503"/>
      <c r="FW499" s="503"/>
      <c r="FX499" s="503"/>
      <c r="FY499" s="503"/>
      <c r="FZ499" s="503"/>
      <c r="GA499" s="503"/>
      <c r="GB499" s="503"/>
      <c r="GC499" s="503"/>
      <c r="GD499" s="503"/>
      <c r="GE499" s="503"/>
      <c r="GF499" s="503"/>
      <c r="GG499" s="503"/>
      <c r="GH499" s="503"/>
      <c r="GI499" s="503"/>
      <c r="GJ499" s="503"/>
      <c r="GK499" s="503"/>
      <c r="GL499" s="503"/>
      <c r="GM499" s="503"/>
      <c r="GN499" s="503"/>
      <c r="GO499" s="503"/>
      <c r="GP499" s="503"/>
      <c r="GQ499" s="503"/>
      <c r="GR499" s="503"/>
      <c r="GS499" s="503"/>
      <c r="GT499" s="503"/>
      <c r="GU499" s="503"/>
      <c r="GV499" s="503"/>
      <c r="GW499" s="503"/>
      <c r="GX499" s="503"/>
      <c r="GY499" s="503"/>
      <c r="GZ499" s="503"/>
      <c r="HA499" s="503"/>
      <c r="HB499" s="503"/>
      <c r="HC499" s="503"/>
      <c r="HD499" s="503"/>
      <c r="HE499" s="503"/>
      <c r="HF499" s="503"/>
      <c r="HG499" s="503"/>
      <c r="HH499" s="503"/>
      <c r="HI499" s="503"/>
      <c r="HJ499" s="503"/>
      <c r="HK499" s="503"/>
      <c r="HL499" s="503"/>
      <c r="HM499" s="503"/>
      <c r="HN499" s="503"/>
      <c r="HO499" s="503"/>
      <c r="HP499" s="503"/>
      <c r="HQ499" s="503"/>
      <c r="HR499" s="503"/>
      <c r="HS499" s="503"/>
      <c r="HT499" s="503"/>
      <c r="HU499" s="503"/>
      <c r="HV499" s="503"/>
      <c r="HW499" s="503"/>
      <c r="HX499" s="503"/>
      <c r="HY499" s="503"/>
      <c r="HZ499" s="503"/>
      <c r="IA499" s="503"/>
      <c r="IB499" s="503"/>
      <c r="IC499" s="503"/>
      <c r="ID499" s="503"/>
      <c r="IE499" s="503"/>
      <c r="IF499" s="503"/>
      <c r="IG499" s="503"/>
      <c r="IH499" s="503"/>
      <c r="II499" s="503"/>
      <c r="IJ499" s="503"/>
      <c r="IK499" s="503"/>
      <c r="IL499" s="503"/>
      <c r="IM499" s="503"/>
      <c r="IN499" s="503"/>
      <c r="IO499" s="503"/>
    </row>
    <row r="500" spans="1:249" s="508" customFormat="1" x14ac:dyDescent="0.25">
      <c r="A500" s="503"/>
      <c r="B500" s="503"/>
      <c r="C500" s="504"/>
      <c r="D500" s="503"/>
      <c r="E500" s="503"/>
      <c r="F500" s="505"/>
      <c r="G500" s="503"/>
      <c r="H500" s="503"/>
      <c r="I500" s="503"/>
      <c r="J500" s="503"/>
      <c r="K500" s="503"/>
      <c r="L500" s="503"/>
      <c r="M500" s="503"/>
      <c r="N500" s="503"/>
      <c r="O500" s="503"/>
      <c r="P500" s="503"/>
      <c r="Q500" s="503"/>
      <c r="R500" s="503"/>
      <c r="S500" s="858"/>
      <c r="T500" s="510"/>
      <c r="U500" s="506"/>
      <c r="V500" s="314"/>
      <c r="W500" s="314"/>
      <c r="X500" s="314"/>
      <c r="Y500" s="314"/>
      <c r="Z500" s="314"/>
      <c r="AA500" s="314"/>
      <c r="AB500" s="510"/>
      <c r="AC500" s="510"/>
      <c r="AD500" s="510"/>
      <c r="AE500" s="507"/>
      <c r="AF500" s="507"/>
      <c r="AG500" s="507"/>
      <c r="AH500" s="507"/>
      <c r="AI500" s="507"/>
      <c r="AJ500" s="507"/>
      <c r="AK500" s="507"/>
      <c r="AL500" s="507"/>
      <c r="AM500" s="507"/>
      <c r="AN500" s="507"/>
      <c r="AO500" s="507"/>
      <c r="AP500" s="507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10"/>
      <c r="BC500" s="510"/>
      <c r="BD500" s="510"/>
      <c r="BE500" s="510"/>
      <c r="BF500" s="510"/>
      <c r="BG500" s="510"/>
      <c r="BH500" s="510"/>
      <c r="BI500" s="510"/>
      <c r="BJ500" s="510"/>
      <c r="BK500" s="510"/>
      <c r="BL500" s="510"/>
      <c r="BM500" s="510"/>
      <c r="BN500" s="510"/>
      <c r="BO500" s="510"/>
      <c r="BP500" s="510"/>
      <c r="BQ500" s="510"/>
      <c r="BR500" s="510"/>
      <c r="BS500" s="510"/>
      <c r="BT500" s="510"/>
      <c r="BU500" s="510"/>
      <c r="BV500" s="510"/>
      <c r="BW500" s="510"/>
      <c r="BX500" s="510"/>
      <c r="BY500" s="510"/>
      <c r="BZ500" s="510"/>
      <c r="CA500" s="510"/>
      <c r="CB500" s="510"/>
      <c r="CC500" s="510"/>
      <c r="CD500" s="510"/>
      <c r="CE500" s="510"/>
      <c r="CF500" s="510"/>
      <c r="CG500" s="510"/>
      <c r="CH500" s="510"/>
      <c r="CI500" s="510"/>
      <c r="CJ500" s="510"/>
      <c r="CK500" s="510"/>
      <c r="CL500" s="510"/>
      <c r="CM500" s="510"/>
      <c r="CN500" s="510"/>
      <c r="CO500" s="510"/>
      <c r="CP500" s="510"/>
      <c r="CQ500" s="510"/>
      <c r="CR500" s="510"/>
      <c r="CS500" s="510"/>
      <c r="CT500" s="510"/>
      <c r="CU500" s="510"/>
      <c r="CV500" s="510"/>
      <c r="CW500" s="510"/>
      <c r="CX500" s="510"/>
      <c r="CY500" s="510"/>
      <c r="CZ500" s="510"/>
      <c r="DA500" s="510"/>
      <c r="DB500" s="510"/>
      <c r="DC500" s="510"/>
      <c r="DD500" s="510"/>
      <c r="DE500" s="510"/>
      <c r="DF500" s="510"/>
      <c r="DG500" s="510"/>
      <c r="DH500" s="510"/>
      <c r="DI500" s="510"/>
      <c r="DJ500" s="510"/>
      <c r="DK500" s="510"/>
      <c r="DL500" s="510"/>
      <c r="DM500" s="510"/>
      <c r="DN500" s="510"/>
      <c r="DO500" s="510"/>
      <c r="DP500" s="510"/>
      <c r="DQ500" s="510"/>
      <c r="DR500" s="510"/>
      <c r="DS500" s="510"/>
      <c r="DT500" s="510"/>
      <c r="DU500" s="510"/>
      <c r="DV500" s="510"/>
      <c r="DW500" s="510"/>
      <c r="DX500" s="510"/>
      <c r="DY500" s="510"/>
      <c r="DZ500" s="510"/>
      <c r="EA500" s="510"/>
      <c r="EB500" s="510"/>
      <c r="EC500" s="510"/>
      <c r="ED500" s="510"/>
      <c r="EE500" s="510"/>
      <c r="EF500" s="510"/>
      <c r="EG500" s="510"/>
      <c r="EH500" s="510"/>
      <c r="EI500" s="510"/>
      <c r="EJ500" s="510"/>
      <c r="EK500" s="510"/>
      <c r="EL500" s="510"/>
      <c r="EM500" s="510"/>
      <c r="EN500" s="510"/>
      <c r="EO500" s="510"/>
      <c r="EP500" s="510"/>
      <c r="EQ500" s="510"/>
      <c r="ER500" s="510"/>
      <c r="ES500" s="510"/>
      <c r="ET500" s="510"/>
      <c r="EU500" s="510"/>
      <c r="EV500" s="510"/>
      <c r="EW500" s="510"/>
      <c r="EX500" s="510"/>
      <c r="EY500" s="510"/>
      <c r="EZ500" s="510"/>
      <c r="FA500" s="510"/>
      <c r="FB500" s="510"/>
      <c r="FC500" s="510"/>
      <c r="FD500" s="510"/>
      <c r="FE500" s="510"/>
      <c r="FF500" s="510"/>
      <c r="FG500" s="510"/>
      <c r="FH500" s="510"/>
      <c r="FI500" s="510"/>
      <c r="FJ500" s="503"/>
      <c r="FK500" s="503"/>
      <c r="FL500" s="503"/>
      <c r="FM500" s="503"/>
      <c r="FN500" s="503"/>
      <c r="FO500" s="503"/>
      <c r="FP500" s="503"/>
      <c r="FQ500" s="503"/>
      <c r="FR500" s="503"/>
      <c r="FS500" s="503"/>
      <c r="FT500" s="503"/>
      <c r="FU500" s="503"/>
      <c r="FV500" s="503"/>
      <c r="FW500" s="503"/>
      <c r="FX500" s="503"/>
      <c r="FY500" s="503"/>
      <c r="FZ500" s="503"/>
      <c r="GA500" s="503"/>
      <c r="GB500" s="503"/>
      <c r="GC500" s="503"/>
      <c r="GD500" s="503"/>
      <c r="GE500" s="503"/>
      <c r="GF500" s="503"/>
      <c r="GG500" s="503"/>
      <c r="GH500" s="503"/>
      <c r="GI500" s="503"/>
      <c r="GJ500" s="503"/>
      <c r="GK500" s="503"/>
      <c r="GL500" s="503"/>
      <c r="GM500" s="503"/>
      <c r="GN500" s="503"/>
      <c r="GO500" s="503"/>
      <c r="GP500" s="503"/>
      <c r="GQ500" s="503"/>
      <c r="GR500" s="503"/>
      <c r="GS500" s="503"/>
      <c r="GT500" s="503"/>
      <c r="GU500" s="503"/>
      <c r="GV500" s="503"/>
      <c r="GW500" s="503"/>
      <c r="GX500" s="503"/>
      <c r="GY500" s="503"/>
      <c r="GZ500" s="503"/>
      <c r="HA500" s="503"/>
      <c r="HB500" s="503"/>
      <c r="HC500" s="503"/>
      <c r="HD500" s="503"/>
      <c r="HE500" s="503"/>
      <c r="HF500" s="503"/>
      <c r="HG500" s="503"/>
      <c r="HH500" s="503"/>
      <c r="HI500" s="503"/>
      <c r="HJ500" s="503"/>
      <c r="HK500" s="503"/>
      <c r="HL500" s="503"/>
      <c r="HM500" s="503"/>
      <c r="HN500" s="503"/>
      <c r="HO500" s="503"/>
      <c r="HP500" s="503"/>
      <c r="HQ500" s="503"/>
      <c r="HR500" s="503"/>
      <c r="HS500" s="503"/>
      <c r="HT500" s="503"/>
      <c r="HU500" s="503"/>
      <c r="HV500" s="503"/>
      <c r="HW500" s="503"/>
      <c r="HX500" s="503"/>
      <c r="HY500" s="503"/>
      <c r="HZ500" s="503"/>
      <c r="IA500" s="503"/>
      <c r="IB500" s="503"/>
      <c r="IC500" s="503"/>
      <c r="ID500" s="503"/>
      <c r="IE500" s="503"/>
      <c r="IF500" s="503"/>
      <c r="IG500" s="503"/>
      <c r="IH500" s="503"/>
      <c r="II500" s="503"/>
      <c r="IJ500" s="503"/>
      <c r="IK500" s="503"/>
      <c r="IL500" s="503"/>
      <c r="IM500" s="503"/>
      <c r="IN500" s="503"/>
      <c r="IO500" s="503"/>
    </row>
    <row r="501" spans="1:249" s="508" customFormat="1" x14ac:dyDescent="0.25">
      <c r="A501" s="503"/>
      <c r="B501" s="503"/>
      <c r="C501" s="504"/>
      <c r="D501" s="503"/>
      <c r="E501" s="503"/>
      <c r="F501" s="505"/>
      <c r="G501" s="503"/>
      <c r="H501" s="503"/>
      <c r="I501" s="503"/>
      <c r="J501" s="503"/>
      <c r="K501" s="503"/>
      <c r="L501" s="503"/>
      <c r="M501" s="503"/>
      <c r="N501" s="503"/>
      <c r="O501" s="503"/>
      <c r="P501" s="503"/>
      <c r="Q501" s="503"/>
      <c r="R501" s="503"/>
      <c r="S501" s="858"/>
      <c r="T501" s="510"/>
      <c r="U501" s="506"/>
      <c r="V501" s="314"/>
      <c r="W501" s="314"/>
      <c r="X501" s="314"/>
      <c r="Y501" s="314"/>
      <c r="Z501" s="314"/>
      <c r="AA501" s="314"/>
      <c r="AB501" s="510"/>
      <c r="AC501" s="510"/>
      <c r="AD501" s="510"/>
      <c r="AE501" s="507"/>
      <c r="AF501" s="507"/>
      <c r="AG501" s="507"/>
      <c r="AH501" s="507"/>
      <c r="AI501" s="507"/>
      <c r="AJ501" s="507"/>
      <c r="AK501" s="507"/>
      <c r="AL501" s="507"/>
      <c r="AM501" s="507"/>
      <c r="AN501" s="507"/>
      <c r="AO501" s="507"/>
      <c r="AP501" s="507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10"/>
      <c r="BC501" s="510"/>
      <c r="BD501" s="510"/>
      <c r="BE501" s="510"/>
      <c r="BF501" s="510"/>
      <c r="BG501" s="510"/>
      <c r="BH501" s="510"/>
      <c r="BI501" s="510"/>
      <c r="BJ501" s="510"/>
      <c r="BK501" s="510"/>
      <c r="BL501" s="510"/>
      <c r="BM501" s="510"/>
      <c r="BN501" s="510"/>
      <c r="BO501" s="510"/>
      <c r="BP501" s="510"/>
      <c r="BQ501" s="510"/>
      <c r="BR501" s="510"/>
      <c r="BS501" s="510"/>
      <c r="BT501" s="510"/>
      <c r="BU501" s="510"/>
      <c r="BV501" s="510"/>
      <c r="BW501" s="510"/>
      <c r="BX501" s="510"/>
      <c r="BY501" s="510"/>
      <c r="BZ501" s="510"/>
      <c r="CA501" s="510"/>
      <c r="CB501" s="510"/>
      <c r="CC501" s="510"/>
      <c r="CD501" s="510"/>
      <c r="CE501" s="510"/>
      <c r="CF501" s="510"/>
      <c r="CG501" s="510"/>
      <c r="CH501" s="510"/>
      <c r="CI501" s="510"/>
      <c r="CJ501" s="510"/>
      <c r="CK501" s="510"/>
      <c r="CL501" s="510"/>
      <c r="CM501" s="510"/>
      <c r="CN501" s="510"/>
      <c r="CO501" s="510"/>
      <c r="CP501" s="510"/>
      <c r="CQ501" s="510"/>
      <c r="CR501" s="510"/>
      <c r="CS501" s="510"/>
      <c r="CT501" s="510"/>
      <c r="CU501" s="510"/>
      <c r="CV501" s="510"/>
      <c r="CW501" s="510"/>
      <c r="CX501" s="510"/>
      <c r="CY501" s="510"/>
      <c r="CZ501" s="510"/>
      <c r="DA501" s="510"/>
      <c r="DB501" s="510"/>
      <c r="DC501" s="510"/>
      <c r="DD501" s="510"/>
      <c r="DE501" s="510"/>
      <c r="DF501" s="510"/>
      <c r="DG501" s="510"/>
      <c r="DH501" s="510"/>
      <c r="DI501" s="510"/>
      <c r="DJ501" s="510"/>
      <c r="DK501" s="510"/>
      <c r="DL501" s="510"/>
      <c r="DM501" s="510"/>
      <c r="DN501" s="510"/>
      <c r="DO501" s="510"/>
      <c r="DP501" s="510"/>
      <c r="DQ501" s="510"/>
      <c r="DR501" s="510"/>
      <c r="DS501" s="510"/>
      <c r="DT501" s="510"/>
      <c r="DU501" s="510"/>
      <c r="DV501" s="510"/>
      <c r="DW501" s="510"/>
      <c r="DX501" s="510"/>
      <c r="DY501" s="510"/>
      <c r="DZ501" s="510"/>
      <c r="EA501" s="510"/>
      <c r="EB501" s="510"/>
      <c r="EC501" s="510"/>
      <c r="ED501" s="510"/>
      <c r="EE501" s="510"/>
      <c r="EF501" s="510"/>
      <c r="EG501" s="510"/>
      <c r="EH501" s="510"/>
      <c r="EI501" s="510"/>
      <c r="EJ501" s="510"/>
      <c r="EK501" s="510"/>
      <c r="EL501" s="510"/>
      <c r="EM501" s="510"/>
      <c r="EN501" s="510"/>
      <c r="EO501" s="510"/>
      <c r="EP501" s="510"/>
      <c r="EQ501" s="510"/>
      <c r="ER501" s="510"/>
      <c r="ES501" s="510"/>
      <c r="ET501" s="510"/>
      <c r="EU501" s="510"/>
      <c r="EV501" s="510"/>
      <c r="EW501" s="510"/>
      <c r="EX501" s="510"/>
      <c r="EY501" s="510"/>
      <c r="EZ501" s="510"/>
      <c r="FA501" s="510"/>
      <c r="FB501" s="510"/>
      <c r="FC501" s="510"/>
      <c r="FD501" s="510"/>
      <c r="FE501" s="510"/>
      <c r="FF501" s="510"/>
      <c r="FG501" s="510"/>
      <c r="FH501" s="510"/>
      <c r="FI501" s="510"/>
      <c r="FJ501" s="503"/>
      <c r="FK501" s="503"/>
      <c r="FL501" s="503"/>
      <c r="FM501" s="503"/>
      <c r="FN501" s="503"/>
      <c r="FO501" s="503"/>
      <c r="FP501" s="503"/>
      <c r="FQ501" s="503"/>
      <c r="FR501" s="503"/>
      <c r="FS501" s="503"/>
      <c r="FT501" s="503"/>
      <c r="FU501" s="503"/>
      <c r="FV501" s="503"/>
      <c r="FW501" s="503"/>
      <c r="FX501" s="503"/>
      <c r="FY501" s="503"/>
      <c r="FZ501" s="503"/>
      <c r="GA501" s="503"/>
      <c r="GB501" s="503"/>
      <c r="GC501" s="503"/>
      <c r="GD501" s="503"/>
      <c r="GE501" s="503"/>
      <c r="GF501" s="503"/>
      <c r="GG501" s="503"/>
      <c r="GH501" s="503"/>
      <c r="GI501" s="503"/>
      <c r="GJ501" s="503"/>
      <c r="GK501" s="503"/>
      <c r="GL501" s="503"/>
      <c r="GM501" s="503"/>
      <c r="GN501" s="503"/>
      <c r="GO501" s="503"/>
      <c r="GP501" s="503"/>
      <c r="GQ501" s="503"/>
      <c r="GR501" s="503"/>
      <c r="GS501" s="503"/>
      <c r="GT501" s="503"/>
      <c r="GU501" s="503"/>
      <c r="GV501" s="503"/>
      <c r="GW501" s="503"/>
      <c r="GX501" s="503"/>
      <c r="GY501" s="503"/>
      <c r="GZ501" s="503"/>
      <c r="HA501" s="503"/>
      <c r="HB501" s="503"/>
      <c r="HC501" s="503"/>
      <c r="HD501" s="503"/>
      <c r="HE501" s="503"/>
      <c r="HF501" s="503"/>
      <c r="HG501" s="503"/>
      <c r="HH501" s="503"/>
      <c r="HI501" s="503"/>
      <c r="HJ501" s="503"/>
      <c r="HK501" s="503"/>
      <c r="HL501" s="503"/>
      <c r="HM501" s="503"/>
      <c r="HN501" s="503"/>
      <c r="HO501" s="503"/>
      <c r="HP501" s="503"/>
      <c r="HQ501" s="503"/>
      <c r="HR501" s="503"/>
      <c r="HS501" s="503"/>
      <c r="HT501" s="503"/>
      <c r="HU501" s="503"/>
      <c r="HV501" s="503"/>
      <c r="HW501" s="503"/>
      <c r="HX501" s="503"/>
      <c r="HY501" s="503"/>
      <c r="HZ501" s="503"/>
      <c r="IA501" s="503"/>
      <c r="IB501" s="503"/>
      <c r="IC501" s="503"/>
      <c r="ID501" s="503"/>
      <c r="IE501" s="503"/>
      <c r="IF501" s="503"/>
      <c r="IG501" s="503"/>
      <c r="IH501" s="503"/>
      <c r="II501" s="503"/>
      <c r="IJ501" s="503"/>
      <c r="IK501" s="503"/>
      <c r="IL501" s="503"/>
      <c r="IM501" s="503"/>
      <c r="IN501" s="503"/>
      <c r="IO501" s="503"/>
    </row>
    <row r="502" spans="1:249" s="508" customFormat="1" x14ac:dyDescent="0.25">
      <c r="A502" s="503"/>
      <c r="B502" s="503"/>
      <c r="C502" s="504"/>
      <c r="D502" s="503"/>
      <c r="E502" s="503"/>
      <c r="F502" s="505"/>
      <c r="G502" s="503"/>
      <c r="H502" s="503"/>
      <c r="I502" s="503"/>
      <c r="J502" s="503"/>
      <c r="K502" s="503"/>
      <c r="L502" s="503"/>
      <c r="M502" s="503"/>
      <c r="N502" s="503"/>
      <c r="O502" s="503"/>
      <c r="P502" s="503"/>
      <c r="Q502" s="503"/>
      <c r="R502" s="503"/>
      <c r="S502" s="858"/>
      <c r="T502" s="510"/>
      <c r="U502" s="506"/>
      <c r="V502" s="314"/>
      <c r="W502" s="314"/>
      <c r="X502" s="314"/>
      <c r="Y502" s="314"/>
      <c r="Z502" s="314"/>
      <c r="AA502" s="314"/>
      <c r="AB502" s="510"/>
      <c r="AC502" s="510"/>
      <c r="AD502" s="510"/>
      <c r="AE502" s="507"/>
      <c r="AF502" s="507"/>
      <c r="AG502" s="507"/>
      <c r="AH502" s="507"/>
      <c r="AI502" s="507"/>
      <c r="AJ502" s="507"/>
      <c r="AK502" s="507"/>
      <c r="AL502" s="507"/>
      <c r="AM502" s="507"/>
      <c r="AN502" s="507"/>
      <c r="AO502" s="507"/>
      <c r="AP502" s="507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10"/>
      <c r="BC502" s="510"/>
      <c r="BD502" s="510"/>
      <c r="BE502" s="510"/>
      <c r="BF502" s="510"/>
      <c r="BG502" s="510"/>
      <c r="BH502" s="510"/>
      <c r="BI502" s="510"/>
      <c r="BJ502" s="510"/>
      <c r="BK502" s="510"/>
      <c r="BL502" s="510"/>
      <c r="BM502" s="510"/>
      <c r="BN502" s="510"/>
      <c r="BO502" s="510"/>
      <c r="BP502" s="510"/>
      <c r="BQ502" s="510"/>
      <c r="BR502" s="510"/>
      <c r="BS502" s="510"/>
      <c r="BT502" s="510"/>
      <c r="BU502" s="510"/>
      <c r="BV502" s="510"/>
      <c r="BW502" s="510"/>
      <c r="BX502" s="510"/>
      <c r="BY502" s="510"/>
      <c r="BZ502" s="510"/>
      <c r="CA502" s="510"/>
      <c r="CB502" s="510"/>
      <c r="CC502" s="510"/>
      <c r="CD502" s="510"/>
      <c r="CE502" s="510"/>
      <c r="CF502" s="510"/>
      <c r="CG502" s="510"/>
      <c r="CH502" s="510"/>
      <c r="CI502" s="510"/>
      <c r="CJ502" s="510"/>
      <c r="CK502" s="510"/>
      <c r="CL502" s="510"/>
      <c r="CM502" s="510"/>
      <c r="CN502" s="510"/>
      <c r="CO502" s="510"/>
      <c r="CP502" s="510"/>
      <c r="CQ502" s="510"/>
      <c r="CR502" s="510"/>
      <c r="CS502" s="510"/>
      <c r="CT502" s="510"/>
      <c r="CU502" s="510"/>
      <c r="CV502" s="510"/>
      <c r="CW502" s="510"/>
      <c r="CX502" s="510"/>
      <c r="CY502" s="510"/>
      <c r="CZ502" s="510"/>
      <c r="DA502" s="510"/>
      <c r="DB502" s="510"/>
      <c r="DC502" s="510"/>
      <c r="DD502" s="510"/>
      <c r="DE502" s="510"/>
      <c r="DF502" s="510"/>
      <c r="DG502" s="510"/>
      <c r="DH502" s="510"/>
      <c r="DI502" s="510"/>
      <c r="DJ502" s="510"/>
      <c r="DK502" s="510"/>
      <c r="DL502" s="510"/>
      <c r="DM502" s="510"/>
      <c r="DN502" s="510"/>
      <c r="DO502" s="510"/>
      <c r="DP502" s="510"/>
      <c r="DQ502" s="510"/>
      <c r="DR502" s="510"/>
      <c r="DS502" s="510"/>
      <c r="DT502" s="510"/>
      <c r="DU502" s="510"/>
      <c r="DV502" s="510"/>
      <c r="DW502" s="510"/>
      <c r="DX502" s="510"/>
      <c r="DY502" s="510"/>
      <c r="DZ502" s="510"/>
      <c r="EA502" s="510"/>
      <c r="EB502" s="510"/>
      <c r="EC502" s="510"/>
      <c r="ED502" s="510"/>
      <c r="EE502" s="510"/>
      <c r="EF502" s="510"/>
      <c r="EG502" s="510"/>
      <c r="EH502" s="510"/>
      <c r="EI502" s="510"/>
      <c r="EJ502" s="510"/>
      <c r="EK502" s="510"/>
      <c r="EL502" s="510"/>
      <c r="EM502" s="510"/>
      <c r="EN502" s="510"/>
      <c r="EO502" s="510"/>
      <c r="EP502" s="510"/>
      <c r="EQ502" s="510"/>
      <c r="ER502" s="510"/>
      <c r="ES502" s="510"/>
      <c r="ET502" s="510"/>
      <c r="EU502" s="510"/>
      <c r="EV502" s="510"/>
      <c r="EW502" s="510"/>
      <c r="EX502" s="510"/>
      <c r="EY502" s="510"/>
      <c r="EZ502" s="510"/>
      <c r="FA502" s="510"/>
      <c r="FB502" s="510"/>
      <c r="FC502" s="510"/>
      <c r="FD502" s="510"/>
      <c r="FE502" s="510"/>
      <c r="FF502" s="510"/>
      <c r="FG502" s="510"/>
      <c r="FH502" s="510"/>
      <c r="FI502" s="510"/>
      <c r="FJ502" s="503"/>
      <c r="FK502" s="503"/>
      <c r="FL502" s="503"/>
      <c r="FM502" s="503"/>
      <c r="FN502" s="503"/>
      <c r="FO502" s="503"/>
      <c r="FP502" s="503"/>
      <c r="FQ502" s="503"/>
      <c r="FR502" s="503"/>
      <c r="FS502" s="503"/>
      <c r="FT502" s="503"/>
      <c r="FU502" s="503"/>
      <c r="FV502" s="503"/>
      <c r="FW502" s="503"/>
      <c r="FX502" s="503"/>
      <c r="FY502" s="503"/>
      <c r="FZ502" s="503"/>
      <c r="GA502" s="503"/>
      <c r="GB502" s="503"/>
      <c r="GC502" s="503"/>
      <c r="GD502" s="503"/>
      <c r="GE502" s="503"/>
      <c r="GF502" s="503"/>
      <c r="GG502" s="503"/>
      <c r="GH502" s="503"/>
      <c r="GI502" s="503"/>
      <c r="GJ502" s="503"/>
      <c r="GK502" s="503"/>
      <c r="GL502" s="503"/>
      <c r="GM502" s="503"/>
      <c r="GN502" s="503"/>
      <c r="GO502" s="503"/>
      <c r="GP502" s="503"/>
      <c r="GQ502" s="503"/>
      <c r="GR502" s="503"/>
      <c r="GS502" s="503"/>
      <c r="GT502" s="503"/>
      <c r="GU502" s="503"/>
      <c r="GV502" s="503"/>
      <c r="GW502" s="503"/>
      <c r="GX502" s="503"/>
      <c r="GY502" s="503"/>
      <c r="GZ502" s="503"/>
      <c r="HA502" s="503"/>
      <c r="HB502" s="503"/>
      <c r="HC502" s="503"/>
      <c r="HD502" s="503"/>
      <c r="HE502" s="503"/>
      <c r="HF502" s="503"/>
      <c r="HG502" s="503"/>
      <c r="HH502" s="503"/>
      <c r="HI502" s="503"/>
      <c r="HJ502" s="503"/>
      <c r="HK502" s="503"/>
      <c r="HL502" s="503"/>
      <c r="HM502" s="503"/>
      <c r="HN502" s="503"/>
      <c r="HO502" s="503"/>
      <c r="HP502" s="503"/>
      <c r="HQ502" s="503"/>
      <c r="HR502" s="503"/>
      <c r="HS502" s="503"/>
      <c r="HT502" s="503"/>
      <c r="HU502" s="503"/>
      <c r="HV502" s="503"/>
      <c r="HW502" s="503"/>
      <c r="HX502" s="503"/>
      <c r="HY502" s="503"/>
      <c r="HZ502" s="503"/>
      <c r="IA502" s="503"/>
      <c r="IB502" s="503"/>
      <c r="IC502" s="503"/>
      <c r="ID502" s="503"/>
      <c r="IE502" s="503"/>
      <c r="IF502" s="503"/>
      <c r="IG502" s="503"/>
      <c r="IH502" s="503"/>
      <c r="II502" s="503"/>
      <c r="IJ502" s="503"/>
      <c r="IK502" s="503"/>
      <c r="IL502" s="503"/>
      <c r="IM502" s="503"/>
      <c r="IN502" s="503"/>
      <c r="IO502" s="503"/>
    </row>
    <row r="503" spans="1:249" s="508" customFormat="1" x14ac:dyDescent="0.25">
      <c r="A503" s="503"/>
      <c r="B503" s="503"/>
      <c r="C503" s="504"/>
      <c r="D503" s="503"/>
      <c r="E503" s="503"/>
      <c r="F503" s="505"/>
      <c r="G503" s="503"/>
      <c r="H503" s="503"/>
      <c r="I503" s="503"/>
      <c r="J503" s="503"/>
      <c r="K503" s="503"/>
      <c r="L503" s="503"/>
      <c r="M503" s="503"/>
      <c r="N503" s="503"/>
      <c r="O503" s="503"/>
      <c r="P503" s="503"/>
      <c r="Q503" s="503"/>
      <c r="R503" s="503"/>
      <c r="S503" s="858"/>
      <c r="T503" s="510"/>
      <c r="U503" s="506"/>
      <c r="V503" s="314"/>
      <c r="W503" s="314"/>
      <c r="X503" s="314"/>
      <c r="Y503" s="314"/>
      <c r="Z503" s="314"/>
      <c r="AA503" s="314"/>
      <c r="AB503" s="510"/>
      <c r="AC503" s="510"/>
      <c r="AD503" s="510"/>
      <c r="AE503" s="507"/>
      <c r="AF503" s="507"/>
      <c r="AG503" s="507"/>
      <c r="AH503" s="507"/>
      <c r="AI503" s="507"/>
      <c r="AJ503" s="507"/>
      <c r="AK503" s="507"/>
      <c r="AL503" s="507"/>
      <c r="AM503" s="507"/>
      <c r="AN503" s="507"/>
      <c r="AO503" s="507"/>
      <c r="AP503" s="507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10"/>
      <c r="BC503" s="510"/>
      <c r="BD503" s="510"/>
      <c r="BE503" s="510"/>
      <c r="BF503" s="510"/>
      <c r="BG503" s="510"/>
      <c r="BH503" s="510"/>
      <c r="BI503" s="510"/>
      <c r="BJ503" s="510"/>
      <c r="BK503" s="510"/>
      <c r="BL503" s="510"/>
      <c r="BM503" s="510"/>
      <c r="BN503" s="510"/>
      <c r="BO503" s="510"/>
      <c r="BP503" s="510"/>
      <c r="BQ503" s="510"/>
      <c r="BR503" s="510"/>
      <c r="BS503" s="510"/>
      <c r="BT503" s="510"/>
      <c r="BU503" s="510"/>
      <c r="BV503" s="510"/>
      <c r="BW503" s="510"/>
      <c r="BX503" s="510"/>
      <c r="BY503" s="510"/>
      <c r="BZ503" s="510"/>
      <c r="CA503" s="510"/>
      <c r="CB503" s="510"/>
      <c r="CC503" s="510"/>
      <c r="CD503" s="510"/>
      <c r="CE503" s="510"/>
      <c r="CF503" s="510"/>
      <c r="CG503" s="510"/>
      <c r="CH503" s="510"/>
      <c r="CI503" s="510"/>
      <c r="CJ503" s="510"/>
      <c r="CK503" s="510"/>
      <c r="CL503" s="510"/>
      <c r="CM503" s="510"/>
      <c r="CN503" s="510"/>
      <c r="CO503" s="510"/>
      <c r="CP503" s="510"/>
      <c r="CQ503" s="510"/>
      <c r="CR503" s="510"/>
      <c r="CS503" s="510"/>
      <c r="CT503" s="510"/>
      <c r="CU503" s="510"/>
      <c r="CV503" s="510"/>
      <c r="CW503" s="510"/>
      <c r="CX503" s="510"/>
      <c r="CY503" s="510"/>
      <c r="CZ503" s="510"/>
      <c r="DA503" s="510"/>
      <c r="DB503" s="510"/>
      <c r="DC503" s="510"/>
      <c r="DD503" s="510"/>
      <c r="DE503" s="510"/>
      <c r="DF503" s="510"/>
      <c r="DG503" s="510"/>
      <c r="DH503" s="510"/>
      <c r="DI503" s="510"/>
      <c r="DJ503" s="510"/>
      <c r="DK503" s="510"/>
      <c r="DL503" s="510"/>
      <c r="DM503" s="510"/>
      <c r="DN503" s="510"/>
      <c r="DO503" s="510"/>
      <c r="DP503" s="510"/>
      <c r="DQ503" s="510"/>
      <c r="DR503" s="510"/>
      <c r="DS503" s="510"/>
      <c r="DT503" s="510"/>
      <c r="DU503" s="510"/>
      <c r="DV503" s="510"/>
      <c r="DW503" s="510"/>
      <c r="DX503" s="510"/>
      <c r="DY503" s="510"/>
      <c r="DZ503" s="510"/>
      <c r="EA503" s="510"/>
      <c r="EB503" s="510"/>
      <c r="EC503" s="510"/>
      <c r="ED503" s="510"/>
      <c r="EE503" s="510"/>
      <c r="EF503" s="510"/>
      <c r="EG503" s="510"/>
      <c r="EH503" s="510"/>
      <c r="EI503" s="510"/>
      <c r="EJ503" s="510"/>
      <c r="EK503" s="510"/>
      <c r="EL503" s="510"/>
      <c r="EM503" s="510"/>
      <c r="EN503" s="510"/>
      <c r="EO503" s="510"/>
      <c r="EP503" s="510"/>
      <c r="EQ503" s="510"/>
      <c r="ER503" s="510"/>
      <c r="ES503" s="510"/>
      <c r="ET503" s="510"/>
      <c r="EU503" s="510"/>
      <c r="EV503" s="510"/>
      <c r="EW503" s="510"/>
      <c r="EX503" s="510"/>
      <c r="EY503" s="510"/>
      <c r="EZ503" s="510"/>
      <c r="FA503" s="510"/>
      <c r="FB503" s="510"/>
      <c r="FC503" s="510"/>
      <c r="FD503" s="510"/>
      <c r="FE503" s="510"/>
      <c r="FF503" s="510"/>
      <c r="FG503" s="510"/>
      <c r="FH503" s="510"/>
      <c r="FI503" s="510"/>
      <c r="FJ503" s="503"/>
      <c r="FK503" s="503"/>
      <c r="FL503" s="503"/>
      <c r="FM503" s="503"/>
      <c r="FN503" s="503"/>
      <c r="FO503" s="503"/>
      <c r="FP503" s="503"/>
      <c r="FQ503" s="503"/>
      <c r="FR503" s="503"/>
      <c r="FS503" s="503"/>
      <c r="FT503" s="503"/>
      <c r="FU503" s="503"/>
      <c r="FV503" s="503"/>
      <c r="FW503" s="503"/>
      <c r="FX503" s="503"/>
      <c r="FY503" s="503"/>
      <c r="FZ503" s="503"/>
      <c r="GA503" s="503"/>
      <c r="GB503" s="503"/>
      <c r="GC503" s="503"/>
      <c r="GD503" s="503"/>
      <c r="GE503" s="503"/>
      <c r="GF503" s="503"/>
      <c r="GG503" s="503"/>
      <c r="GH503" s="503"/>
      <c r="GI503" s="503"/>
      <c r="GJ503" s="503"/>
      <c r="GK503" s="503"/>
      <c r="GL503" s="503"/>
      <c r="GM503" s="503"/>
      <c r="GN503" s="503"/>
      <c r="GO503" s="503"/>
      <c r="GP503" s="503"/>
      <c r="GQ503" s="503"/>
      <c r="GR503" s="503"/>
      <c r="GS503" s="503"/>
      <c r="GT503" s="503"/>
      <c r="GU503" s="503"/>
      <c r="GV503" s="503"/>
      <c r="GW503" s="503"/>
      <c r="GX503" s="503"/>
      <c r="GY503" s="503"/>
      <c r="GZ503" s="503"/>
      <c r="HA503" s="503"/>
      <c r="HB503" s="503"/>
      <c r="HC503" s="503"/>
      <c r="HD503" s="503"/>
      <c r="HE503" s="503"/>
      <c r="HF503" s="503"/>
      <c r="HG503" s="503"/>
      <c r="HH503" s="503"/>
      <c r="HI503" s="503"/>
      <c r="HJ503" s="503"/>
      <c r="HK503" s="503"/>
      <c r="HL503" s="503"/>
      <c r="HM503" s="503"/>
      <c r="HN503" s="503"/>
      <c r="HO503" s="503"/>
      <c r="HP503" s="503"/>
      <c r="HQ503" s="503"/>
      <c r="HR503" s="503"/>
      <c r="HS503" s="503"/>
      <c r="HT503" s="503"/>
      <c r="HU503" s="503"/>
      <c r="HV503" s="503"/>
      <c r="HW503" s="503"/>
      <c r="HX503" s="503"/>
      <c r="HY503" s="503"/>
      <c r="HZ503" s="503"/>
      <c r="IA503" s="503"/>
      <c r="IB503" s="503"/>
      <c r="IC503" s="503"/>
      <c r="ID503" s="503"/>
      <c r="IE503" s="503"/>
      <c r="IF503" s="503"/>
      <c r="IG503" s="503"/>
      <c r="IH503" s="503"/>
      <c r="II503" s="503"/>
      <c r="IJ503" s="503"/>
      <c r="IK503" s="503"/>
      <c r="IL503" s="503"/>
      <c r="IM503" s="503"/>
      <c r="IN503" s="503"/>
      <c r="IO503" s="503"/>
    </row>
    <row r="504" spans="1:249" s="508" customFormat="1" x14ac:dyDescent="0.25">
      <c r="A504" s="503"/>
      <c r="B504" s="503"/>
      <c r="C504" s="504"/>
      <c r="D504" s="503"/>
      <c r="E504" s="503"/>
      <c r="F504" s="505"/>
      <c r="G504" s="503"/>
      <c r="H504" s="503"/>
      <c r="I504" s="503"/>
      <c r="J504" s="503"/>
      <c r="K504" s="503"/>
      <c r="L504" s="503"/>
      <c r="M504" s="503"/>
      <c r="N504" s="503"/>
      <c r="O504" s="503"/>
      <c r="P504" s="503"/>
      <c r="Q504" s="503"/>
      <c r="R504" s="503"/>
      <c r="S504" s="858"/>
      <c r="T504" s="510"/>
      <c r="U504" s="506"/>
      <c r="V504" s="314"/>
      <c r="W504" s="314"/>
      <c r="X504" s="314"/>
      <c r="Y504" s="314"/>
      <c r="Z504" s="314"/>
      <c r="AA504" s="314"/>
      <c r="AB504" s="510"/>
      <c r="AC504" s="510"/>
      <c r="AD504" s="510"/>
      <c r="AE504" s="507"/>
      <c r="AF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10"/>
      <c r="BC504" s="510"/>
      <c r="BD504" s="510"/>
      <c r="BE504" s="510"/>
      <c r="BF504" s="510"/>
      <c r="BG504" s="510"/>
      <c r="BH504" s="510"/>
      <c r="BI504" s="510"/>
      <c r="BJ504" s="510"/>
      <c r="BK504" s="510"/>
      <c r="BL504" s="510"/>
      <c r="BM504" s="510"/>
      <c r="BN504" s="510"/>
      <c r="BO504" s="510"/>
      <c r="BP504" s="510"/>
      <c r="BQ504" s="510"/>
      <c r="BR504" s="510"/>
      <c r="BS504" s="510"/>
      <c r="BT504" s="510"/>
      <c r="BU504" s="510"/>
      <c r="BV504" s="510"/>
      <c r="BW504" s="510"/>
      <c r="BX504" s="510"/>
      <c r="BY504" s="510"/>
      <c r="BZ504" s="510"/>
      <c r="CA504" s="510"/>
      <c r="CB504" s="510"/>
      <c r="CC504" s="510"/>
      <c r="CD504" s="510"/>
      <c r="CE504" s="510"/>
      <c r="CF504" s="510"/>
      <c r="CG504" s="510"/>
      <c r="CH504" s="510"/>
      <c r="CI504" s="510"/>
      <c r="CJ504" s="510"/>
      <c r="CK504" s="510"/>
      <c r="CL504" s="510"/>
      <c r="CM504" s="510"/>
      <c r="CN504" s="510"/>
      <c r="CO504" s="510"/>
      <c r="CP504" s="510"/>
      <c r="CQ504" s="510"/>
      <c r="CR504" s="510"/>
      <c r="CS504" s="510"/>
      <c r="CT504" s="510"/>
      <c r="CU504" s="510"/>
      <c r="CV504" s="510"/>
      <c r="CW504" s="510"/>
      <c r="CX504" s="510"/>
      <c r="CY504" s="510"/>
      <c r="CZ504" s="510"/>
      <c r="DA504" s="510"/>
      <c r="DB504" s="510"/>
      <c r="DC504" s="510"/>
      <c r="DD504" s="510"/>
      <c r="DE504" s="510"/>
      <c r="DF504" s="510"/>
      <c r="DG504" s="510"/>
      <c r="DH504" s="510"/>
      <c r="DI504" s="510"/>
      <c r="DJ504" s="510"/>
      <c r="DK504" s="510"/>
      <c r="DL504" s="510"/>
      <c r="DM504" s="510"/>
      <c r="DN504" s="510"/>
      <c r="DO504" s="510"/>
      <c r="DP504" s="510"/>
      <c r="DQ504" s="510"/>
      <c r="DR504" s="510"/>
      <c r="DS504" s="510"/>
      <c r="DT504" s="510"/>
      <c r="DU504" s="510"/>
      <c r="DV504" s="510"/>
      <c r="DW504" s="510"/>
      <c r="DX504" s="510"/>
      <c r="DY504" s="510"/>
      <c r="DZ504" s="510"/>
      <c r="EA504" s="510"/>
      <c r="EB504" s="510"/>
      <c r="EC504" s="510"/>
      <c r="ED504" s="510"/>
      <c r="EE504" s="510"/>
      <c r="EF504" s="510"/>
      <c r="EG504" s="510"/>
      <c r="EH504" s="510"/>
      <c r="EI504" s="510"/>
      <c r="EJ504" s="510"/>
      <c r="EK504" s="510"/>
      <c r="EL504" s="510"/>
      <c r="EM504" s="510"/>
      <c r="EN504" s="510"/>
      <c r="EO504" s="510"/>
      <c r="EP504" s="510"/>
      <c r="EQ504" s="510"/>
      <c r="ER504" s="510"/>
      <c r="ES504" s="510"/>
      <c r="ET504" s="510"/>
      <c r="EU504" s="510"/>
      <c r="EV504" s="510"/>
      <c r="EW504" s="510"/>
      <c r="EX504" s="510"/>
      <c r="EY504" s="510"/>
      <c r="EZ504" s="510"/>
      <c r="FA504" s="510"/>
      <c r="FB504" s="510"/>
      <c r="FC504" s="510"/>
      <c r="FD504" s="510"/>
      <c r="FE504" s="510"/>
      <c r="FF504" s="510"/>
      <c r="FG504" s="510"/>
      <c r="FH504" s="510"/>
      <c r="FI504" s="510"/>
      <c r="FJ504" s="503"/>
      <c r="FK504" s="503"/>
      <c r="FL504" s="503"/>
      <c r="FM504" s="503"/>
      <c r="FN504" s="503"/>
      <c r="FO504" s="503"/>
      <c r="FP504" s="503"/>
      <c r="FQ504" s="503"/>
      <c r="FR504" s="503"/>
      <c r="FS504" s="503"/>
      <c r="FT504" s="503"/>
      <c r="FU504" s="503"/>
      <c r="FV504" s="503"/>
      <c r="FW504" s="503"/>
      <c r="FX504" s="503"/>
      <c r="FY504" s="503"/>
      <c r="FZ504" s="503"/>
      <c r="GA504" s="503"/>
      <c r="GB504" s="503"/>
      <c r="GC504" s="503"/>
      <c r="GD504" s="503"/>
      <c r="GE504" s="503"/>
      <c r="GF504" s="503"/>
      <c r="GG504" s="503"/>
      <c r="GH504" s="503"/>
      <c r="GI504" s="503"/>
      <c r="GJ504" s="503"/>
      <c r="GK504" s="503"/>
      <c r="GL504" s="503"/>
      <c r="GM504" s="503"/>
      <c r="GN504" s="503"/>
      <c r="GO504" s="503"/>
      <c r="GP504" s="503"/>
      <c r="GQ504" s="503"/>
      <c r="GR504" s="503"/>
      <c r="GS504" s="503"/>
      <c r="GT504" s="503"/>
      <c r="GU504" s="503"/>
      <c r="GV504" s="503"/>
      <c r="GW504" s="503"/>
      <c r="GX504" s="503"/>
      <c r="GY504" s="503"/>
      <c r="GZ504" s="503"/>
      <c r="HA504" s="503"/>
      <c r="HB504" s="503"/>
      <c r="HC504" s="503"/>
      <c r="HD504" s="503"/>
      <c r="HE504" s="503"/>
      <c r="HF504" s="503"/>
      <c r="HG504" s="503"/>
      <c r="HH504" s="503"/>
      <c r="HI504" s="503"/>
      <c r="HJ504" s="503"/>
      <c r="HK504" s="503"/>
      <c r="HL504" s="503"/>
      <c r="HM504" s="503"/>
      <c r="HN504" s="503"/>
      <c r="HO504" s="503"/>
      <c r="HP504" s="503"/>
      <c r="HQ504" s="503"/>
      <c r="HR504" s="503"/>
      <c r="HS504" s="503"/>
      <c r="HT504" s="503"/>
      <c r="HU504" s="503"/>
      <c r="HV504" s="503"/>
      <c r="HW504" s="503"/>
      <c r="HX504" s="503"/>
      <c r="HY504" s="503"/>
      <c r="HZ504" s="503"/>
      <c r="IA504" s="503"/>
      <c r="IB504" s="503"/>
      <c r="IC504" s="503"/>
      <c r="ID504" s="503"/>
      <c r="IE504" s="503"/>
      <c r="IF504" s="503"/>
      <c r="IG504" s="503"/>
      <c r="IH504" s="503"/>
      <c r="II504" s="503"/>
      <c r="IJ504" s="503"/>
      <c r="IK504" s="503"/>
      <c r="IL504" s="503"/>
      <c r="IM504" s="503"/>
      <c r="IN504" s="503"/>
      <c r="IO504" s="503"/>
    </row>
    <row r="505" spans="1:249" s="508" customFormat="1" x14ac:dyDescent="0.25">
      <c r="A505" s="503"/>
      <c r="B505" s="503"/>
      <c r="C505" s="504"/>
      <c r="D505" s="503"/>
      <c r="E505" s="503"/>
      <c r="F505" s="505"/>
      <c r="G505" s="503"/>
      <c r="H505" s="503"/>
      <c r="I505" s="503"/>
      <c r="J505" s="503"/>
      <c r="K505" s="503"/>
      <c r="L505" s="503"/>
      <c r="M505" s="503"/>
      <c r="N505" s="503"/>
      <c r="O505" s="503"/>
      <c r="P505" s="503"/>
      <c r="Q505" s="503"/>
      <c r="R505" s="503"/>
      <c r="S505" s="858"/>
      <c r="T505" s="510"/>
      <c r="U505" s="506"/>
      <c r="V505" s="314"/>
      <c r="W505" s="314"/>
      <c r="X505" s="314"/>
      <c r="Y505" s="314"/>
      <c r="Z505" s="314"/>
      <c r="AA505" s="314"/>
      <c r="AB505" s="510"/>
      <c r="AC505" s="510"/>
      <c r="AD505" s="510"/>
      <c r="AE505" s="507"/>
      <c r="AF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10"/>
      <c r="BC505" s="510"/>
      <c r="BD505" s="510"/>
      <c r="BE505" s="510"/>
      <c r="BF505" s="510"/>
      <c r="BG505" s="510"/>
      <c r="BH505" s="510"/>
      <c r="BI505" s="510"/>
      <c r="BJ505" s="510"/>
      <c r="BK505" s="510"/>
      <c r="BL505" s="510"/>
      <c r="BM505" s="510"/>
      <c r="BN505" s="510"/>
      <c r="BO505" s="510"/>
      <c r="BP505" s="510"/>
      <c r="BQ505" s="510"/>
      <c r="BR505" s="510"/>
      <c r="BS505" s="510"/>
      <c r="BT505" s="510"/>
      <c r="BU505" s="510"/>
      <c r="BV505" s="510"/>
      <c r="BW505" s="510"/>
      <c r="BX505" s="510"/>
      <c r="BY505" s="510"/>
      <c r="BZ505" s="510"/>
      <c r="CA505" s="510"/>
      <c r="CB505" s="510"/>
      <c r="CC505" s="510"/>
      <c r="CD505" s="510"/>
      <c r="CE505" s="510"/>
      <c r="CF505" s="510"/>
      <c r="CG505" s="510"/>
      <c r="CH505" s="510"/>
      <c r="CI505" s="510"/>
      <c r="CJ505" s="510"/>
      <c r="CK505" s="510"/>
      <c r="CL505" s="510"/>
      <c r="CM505" s="510"/>
      <c r="CN505" s="510"/>
      <c r="CO505" s="510"/>
      <c r="CP505" s="510"/>
      <c r="CQ505" s="510"/>
      <c r="CR505" s="510"/>
      <c r="CS505" s="510"/>
      <c r="CT505" s="510"/>
      <c r="CU505" s="510"/>
      <c r="CV505" s="510"/>
      <c r="CW505" s="510"/>
      <c r="CX505" s="510"/>
      <c r="CY505" s="510"/>
      <c r="CZ505" s="510"/>
      <c r="DA505" s="510"/>
      <c r="DB505" s="510"/>
      <c r="DC505" s="510"/>
      <c r="DD505" s="510"/>
      <c r="DE505" s="510"/>
      <c r="DF505" s="510"/>
      <c r="DG505" s="510"/>
      <c r="DH505" s="510"/>
      <c r="DI505" s="510"/>
      <c r="DJ505" s="510"/>
      <c r="DK505" s="510"/>
      <c r="DL505" s="510"/>
      <c r="DM505" s="510"/>
      <c r="DN505" s="510"/>
      <c r="DO505" s="510"/>
      <c r="DP505" s="510"/>
      <c r="DQ505" s="510"/>
      <c r="DR505" s="510"/>
      <c r="DS505" s="510"/>
      <c r="DT505" s="510"/>
      <c r="DU505" s="510"/>
      <c r="DV505" s="510"/>
      <c r="DW505" s="510"/>
      <c r="DX505" s="510"/>
      <c r="DY505" s="510"/>
      <c r="DZ505" s="510"/>
      <c r="EA505" s="510"/>
      <c r="EB505" s="510"/>
      <c r="EC505" s="510"/>
      <c r="ED505" s="510"/>
      <c r="EE505" s="510"/>
      <c r="EF505" s="510"/>
      <c r="EG505" s="510"/>
      <c r="EH505" s="510"/>
      <c r="EI505" s="510"/>
      <c r="EJ505" s="510"/>
      <c r="EK505" s="510"/>
      <c r="EL505" s="510"/>
      <c r="EM505" s="510"/>
      <c r="EN505" s="510"/>
      <c r="EO505" s="510"/>
      <c r="EP505" s="510"/>
      <c r="EQ505" s="510"/>
      <c r="ER505" s="510"/>
      <c r="ES505" s="510"/>
      <c r="ET505" s="510"/>
      <c r="EU505" s="510"/>
      <c r="EV505" s="510"/>
      <c r="EW505" s="510"/>
      <c r="EX505" s="510"/>
      <c r="EY505" s="510"/>
      <c r="EZ505" s="510"/>
      <c r="FA505" s="510"/>
      <c r="FB505" s="510"/>
      <c r="FC505" s="510"/>
      <c r="FD505" s="510"/>
      <c r="FE505" s="510"/>
      <c r="FF505" s="510"/>
      <c r="FG505" s="510"/>
      <c r="FH505" s="510"/>
      <c r="FI505" s="510"/>
      <c r="FJ505" s="503"/>
      <c r="FK505" s="503"/>
      <c r="FL505" s="503"/>
      <c r="FM505" s="503"/>
      <c r="FN505" s="503"/>
      <c r="FO505" s="503"/>
      <c r="FP505" s="503"/>
      <c r="FQ505" s="503"/>
      <c r="FR505" s="503"/>
      <c r="FS505" s="503"/>
      <c r="FT505" s="503"/>
      <c r="FU505" s="503"/>
      <c r="FV505" s="503"/>
      <c r="FW505" s="503"/>
      <c r="FX505" s="503"/>
      <c r="FY505" s="503"/>
      <c r="FZ505" s="503"/>
      <c r="GA505" s="503"/>
      <c r="GB505" s="503"/>
      <c r="GC505" s="503"/>
      <c r="GD505" s="503"/>
      <c r="GE505" s="503"/>
      <c r="GF505" s="503"/>
      <c r="GG505" s="503"/>
      <c r="GH505" s="503"/>
      <c r="GI505" s="503"/>
      <c r="GJ505" s="503"/>
      <c r="GK505" s="503"/>
      <c r="GL505" s="503"/>
      <c r="GM505" s="503"/>
      <c r="GN505" s="503"/>
      <c r="GO505" s="503"/>
      <c r="GP505" s="503"/>
      <c r="GQ505" s="503"/>
      <c r="GR505" s="503"/>
      <c r="GS505" s="503"/>
      <c r="GT505" s="503"/>
      <c r="GU505" s="503"/>
      <c r="GV505" s="503"/>
      <c r="GW505" s="503"/>
      <c r="GX505" s="503"/>
      <c r="GY505" s="503"/>
      <c r="GZ505" s="503"/>
      <c r="HA505" s="503"/>
      <c r="HB505" s="503"/>
      <c r="HC505" s="503"/>
      <c r="HD505" s="503"/>
      <c r="HE505" s="503"/>
      <c r="HF505" s="503"/>
      <c r="HG505" s="503"/>
      <c r="HH505" s="503"/>
      <c r="HI505" s="503"/>
      <c r="HJ505" s="503"/>
      <c r="HK505" s="503"/>
      <c r="HL505" s="503"/>
      <c r="HM505" s="503"/>
      <c r="HN505" s="503"/>
      <c r="HO505" s="503"/>
      <c r="HP505" s="503"/>
      <c r="HQ505" s="503"/>
      <c r="HR505" s="503"/>
      <c r="HS505" s="503"/>
      <c r="HT505" s="503"/>
      <c r="HU505" s="503"/>
      <c r="HV505" s="503"/>
      <c r="HW505" s="503"/>
      <c r="HX505" s="503"/>
      <c r="HY505" s="503"/>
      <c r="HZ505" s="503"/>
      <c r="IA505" s="503"/>
      <c r="IB505" s="503"/>
      <c r="IC505" s="503"/>
      <c r="ID505" s="503"/>
      <c r="IE505" s="503"/>
      <c r="IF505" s="503"/>
      <c r="IG505" s="503"/>
      <c r="IH505" s="503"/>
      <c r="II505" s="503"/>
      <c r="IJ505" s="503"/>
      <c r="IK505" s="503"/>
      <c r="IL505" s="503"/>
      <c r="IM505" s="503"/>
      <c r="IN505" s="503"/>
      <c r="IO505" s="503"/>
    </row>
    <row r="506" spans="1:249" s="508" customFormat="1" x14ac:dyDescent="0.25">
      <c r="A506" s="503"/>
      <c r="B506" s="503"/>
      <c r="C506" s="504"/>
      <c r="D506" s="503"/>
      <c r="E506" s="503"/>
      <c r="F506" s="505"/>
      <c r="G506" s="503"/>
      <c r="H506" s="503"/>
      <c r="I506" s="503"/>
      <c r="J506" s="503"/>
      <c r="K506" s="503"/>
      <c r="L506" s="503"/>
      <c r="M506" s="503"/>
      <c r="N506" s="503"/>
      <c r="O506" s="503"/>
      <c r="P506" s="503"/>
      <c r="Q506" s="503"/>
      <c r="R506" s="503"/>
      <c r="S506" s="858"/>
      <c r="T506" s="510"/>
      <c r="U506" s="506"/>
      <c r="V506" s="314"/>
      <c r="W506" s="314"/>
      <c r="X506" s="314"/>
      <c r="Y506" s="314"/>
      <c r="Z506" s="314"/>
      <c r="AA506" s="314"/>
      <c r="AB506" s="510"/>
      <c r="AC506" s="510"/>
      <c r="AD506" s="510"/>
      <c r="AE506" s="507"/>
      <c r="AF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10"/>
      <c r="BC506" s="510"/>
      <c r="BD506" s="510"/>
      <c r="BE506" s="510"/>
      <c r="BF506" s="510"/>
      <c r="BG506" s="510"/>
      <c r="BH506" s="510"/>
      <c r="BI506" s="510"/>
      <c r="BJ506" s="510"/>
      <c r="BK506" s="510"/>
      <c r="BL506" s="510"/>
      <c r="BM506" s="510"/>
      <c r="BN506" s="510"/>
      <c r="BO506" s="510"/>
      <c r="BP506" s="510"/>
      <c r="BQ506" s="510"/>
      <c r="BR506" s="510"/>
      <c r="BS506" s="510"/>
      <c r="BT506" s="510"/>
      <c r="BU506" s="510"/>
      <c r="BV506" s="510"/>
      <c r="BW506" s="510"/>
      <c r="BX506" s="510"/>
      <c r="BY506" s="510"/>
      <c r="BZ506" s="510"/>
      <c r="CA506" s="510"/>
      <c r="CB506" s="510"/>
      <c r="CC506" s="510"/>
      <c r="CD506" s="510"/>
      <c r="CE506" s="510"/>
      <c r="CF506" s="510"/>
      <c r="CG506" s="510"/>
      <c r="CH506" s="510"/>
      <c r="CI506" s="510"/>
      <c r="CJ506" s="510"/>
      <c r="CK506" s="510"/>
      <c r="CL506" s="510"/>
      <c r="CM506" s="510"/>
      <c r="CN506" s="510"/>
      <c r="CO506" s="510"/>
      <c r="CP506" s="510"/>
      <c r="CQ506" s="510"/>
      <c r="CR506" s="510"/>
      <c r="CS506" s="510"/>
      <c r="CT506" s="510"/>
      <c r="CU506" s="510"/>
      <c r="CV506" s="510"/>
      <c r="CW506" s="510"/>
      <c r="CX506" s="510"/>
      <c r="CY506" s="510"/>
      <c r="CZ506" s="510"/>
      <c r="DA506" s="510"/>
      <c r="DB506" s="510"/>
      <c r="DC506" s="510"/>
      <c r="DD506" s="510"/>
      <c r="DE506" s="510"/>
      <c r="DF506" s="510"/>
      <c r="DG506" s="510"/>
      <c r="DH506" s="510"/>
      <c r="DI506" s="510"/>
      <c r="DJ506" s="510"/>
      <c r="DK506" s="510"/>
      <c r="DL506" s="510"/>
      <c r="DM506" s="510"/>
      <c r="DN506" s="510"/>
      <c r="DO506" s="510"/>
      <c r="DP506" s="510"/>
      <c r="DQ506" s="510"/>
      <c r="DR506" s="510"/>
      <c r="DS506" s="510"/>
      <c r="DT506" s="510"/>
      <c r="DU506" s="510"/>
      <c r="DV506" s="510"/>
      <c r="DW506" s="510"/>
      <c r="DX506" s="510"/>
      <c r="DY506" s="510"/>
      <c r="DZ506" s="510"/>
      <c r="EA506" s="510"/>
      <c r="EB506" s="510"/>
      <c r="EC506" s="510"/>
      <c r="ED506" s="510"/>
      <c r="EE506" s="510"/>
      <c r="EF506" s="510"/>
      <c r="EG506" s="510"/>
      <c r="EH506" s="510"/>
      <c r="EI506" s="510"/>
      <c r="EJ506" s="510"/>
      <c r="EK506" s="510"/>
      <c r="EL506" s="510"/>
      <c r="EM506" s="510"/>
      <c r="EN506" s="510"/>
      <c r="EO506" s="510"/>
      <c r="EP506" s="510"/>
      <c r="EQ506" s="510"/>
      <c r="ER506" s="510"/>
      <c r="ES506" s="510"/>
      <c r="ET506" s="510"/>
      <c r="EU506" s="510"/>
      <c r="EV506" s="510"/>
      <c r="EW506" s="510"/>
      <c r="EX506" s="510"/>
      <c r="EY506" s="510"/>
      <c r="EZ506" s="510"/>
      <c r="FA506" s="510"/>
      <c r="FB506" s="510"/>
      <c r="FC506" s="510"/>
      <c r="FD506" s="510"/>
      <c r="FE506" s="510"/>
      <c r="FF506" s="510"/>
      <c r="FG506" s="510"/>
      <c r="FH506" s="510"/>
      <c r="FI506" s="510"/>
      <c r="FJ506" s="503"/>
      <c r="FK506" s="503"/>
      <c r="FL506" s="503"/>
      <c r="FM506" s="503"/>
      <c r="FN506" s="503"/>
      <c r="FO506" s="503"/>
      <c r="FP506" s="503"/>
      <c r="FQ506" s="503"/>
      <c r="FR506" s="503"/>
      <c r="FS506" s="503"/>
      <c r="FT506" s="503"/>
      <c r="FU506" s="503"/>
      <c r="FV506" s="503"/>
      <c r="FW506" s="503"/>
      <c r="FX506" s="503"/>
      <c r="FY506" s="503"/>
      <c r="FZ506" s="503"/>
      <c r="GA506" s="503"/>
      <c r="GB506" s="503"/>
      <c r="GC506" s="503"/>
      <c r="GD506" s="503"/>
      <c r="GE506" s="503"/>
      <c r="GF506" s="503"/>
      <c r="GG506" s="503"/>
      <c r="GH506" s="503"/>
      <c r="GI506" s="503"/>
      <c r="GJ506" s="503"/>
      <c r="GK506" s="503"/>
      <c r="GL506" s="503"/>
      <c r="GM506" s="503"/>
      <c r="GN506" s="503"/>
      <c r="GO506" s="503"/>
      <c r="GP506" s="503"/>
      <c r="GQ506" s="503"/>
      <c r="GR506" s="503"/>
      <c r="GS506" s="503"/>
      <c r="GT506" s="503"/>
      <c r="GU506" s="503"/>
      <c r="GV506" s="503"/>
      <c r="GW506" s="503"/>
      <c r="GX506" s="503"/>
      <c r="GY506" s="503"/>
      <c r="GZ506" s="503"/>
      <c r="HA506" s="503"/>
      <c r="HB506" s="503"/>
      <c r="HC506" s="503"/>
      <c r="HD506" s="503"/>
      <c r="HE506" s="503"/>
      <c r="HF506" s="503"/>
      <c r="HG506" s="503"/>
      <c r="HH506" s="503"/>
      <c r="HI506" s="503"/>
      <c r="HJ506" s="503"/>
      <c r="HK506" s="503"/>
      <c r="HL506" s="503"/>
      <c r="HM506" s="503"/>
      <c r="HN506" s="503"/>
      <c r="HO506" s="503"/>
      <c r="HP506" s="503"/>
      <c r="HQ506" s="503"/>
      <c r="HR506" s="503"/>
      <c r="HS506" s="503"/>
      <c r="HT506" s="503"/>
      <c r="HU506" s="503"/>
      <c r="HV506" s="503"/>
      <c r="HW506" s="503"/>
      <c r="HX506" s="503"/>
      <c r="HY506" s="503"/>
      <c r="HZ506" s="503"/>
      <c r="IA506" s="503"/>
      <c r="IB506" s="503"/>
      <c r="IC506" s="503"/>
      <c r="ID506" s="503"/>
      <c r="IE506" s="503"/>
      <c r="IF506" s="503"/>
      <c r="IG506" s="503"/>
      <c r="IH506" s="503"/>
      <c r="II506" s="503"/>
      <c r="IJ506" s="503"/>
      <c r="IK506" s="503"/>
      <c r="IL506" s="503"/>
      <c r="IM506" s="503"/>
      <c r="IN506" s="503"/>
      <c r="IO506" s="503"/>
    </row>
    <row r="507" spans="1:249" s="508" customFormat="1" x14ac:dyDescent="0.25">
      <c r="A507" s="503"/>
      <c r="B507" s="503"/>
      <c r="C507" s="504"/>
      <c r="D507" s="503"/>
      <c r="E507" s="503"/>
      <c r="F507" s="505"/>
      <c r="G507" s="503"/>
      <c r="H507" s="503"/>
      <c r="I507" s="503"/>
      <c r="J507" s="503"/>
      <c r="K507" s="503"/>
      <c r="L507" s="503"/>
      <c r="M507" s="503"/>
      <c r="N507" s="503"/>
      <c r="O507" s="503"/>
      <c r="P507" s="503"/>
      <c r="Q507" s="503"/>
      <c r="R507" s="503"/>
      <c r="S507" s="858"/>
      <c r="T507" s="510"/>
      <c r="U507" s="506"/>
      <c r="V507" s="314"/>
      <c r="W507" s="314"/>
      <c r="X507" s="314"/>
      <c r="Y507" s="314"/>
      <c r="Z507" s="314"/>
      <c r="AA507" s="314"/>
      <c r="AB507" s="510"/>
      <c r="AC507" s="510"/>
      <c r="AD507" s="510"/>
      <c r="AE507" s="507"/>
      <c r="AF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10"/>
      <c r="BC507" s="510"/>
      <c r="BD507" s="510"/>
      <c r="BE507" s="510"/>
      <c r="BF507" s="510"/>
      <c r="BG507" s="510"/>
      <c r="BH507" s="510"/>
      <c r="BI507" s="510"/>
      <c r="BJ507" s="510"/>
      <c r="BK507" s="510"/>
      <c r="BL507" s="510"/>
      <c r="BM507" s="510"/>
      <c r="BN507" s="510"/>
      <c r="BO507" s="510"/>
      <c r="BP507" s="510"/>
      <c r="BQ507" s="510"/>
      <c r="BR507" s="510"/>
      <c r="BS507" s="510"/>
      <c r="BT507" s="510"/>
      <c r="BU507" s="510"/>
      <c r="BV507" s="510"/>
      <c r="BW507" s="510"/>
      <c r="BX507" s="510"/>
      <c r="BY507" s="510"/>
      <c r="BZ507" s="510"/>
      <c r="CA507" s="510"/>
      <c r="CB507" s="510"/>
      <c r="CC507" s="510"/>
      <c r="CD507" s="510"/>
      <c r="CE507" s="510"/>
      <c r="CF507" s="510"/>
      <c r="CG507" s="510"/>
      <c r="CH507" s="510"/>
      <c r="CI507" s="510"/>
      <c r="CJ507" s="510"/>
      <c r="CK507" s="510"/>
      <c r="CL507" s="510"/>
      <c r="CM507" s="510"/>
      <c r="CN507" s="510"/>
      <c r="CO507" s="510"/>
      <c r="CP507" s="510"/>
      <c r="CQ507" s="510"/>
      <c r="CR507" s="510"/>
      <c r="CS507" s="510"/>
      <c r="CT507" s="510"/>
      <c r="CU507" s="510"/>
      <c r="CV507" s="510"/>
      <c r="CW507" s="510"/>
      <c r="CX507" s="510"/>
      <c r="CY507" s="510"/>
      <c r="CZ507" s="510"/>
      <c r="DA507" s="510"/>
      <c r="DB507" s="510"/>
      <c r="DC507" s="510"/>
      <c r="DD507" s="510"/>
      <c r="DE507" s="510"/>
      <c r="DF507" s="510"/>
      <c r="DG507" s="510"/>
      <c r="DH507" s="510"/>
      <c r="DI507" s="510"/>
      <c r="DJ507" s="510"/>
      <c r="DK507" s="510"/>
      <c r="DL507" s="510"/>
      <c r="DM507" s="510"/>
      <c r="DN507" s="510"/>
      <c r="DO507" s="510"/>
      <c r="DP507" s="510"/>
      <c r="DQ507" s="510"/>
      <c r="DR507" s="510"/>
      <c r="DS507" s="510"/>
      <c r="DT507" s="510"/>
      <c r="DU507" s="510"/>
      <c r="DV507" s="510"/>
      <c r="DW507" s="510"/>
      <c r="DX507" s="510"/>
      <c r="DY507" s="510"/>
      <c r="DZ507" s="510"/>
      <c r="EA507" s="510"/>
      <c r="EB507" s="510"/>
      <c r="EC507" s="510"/>
      <c r="ED507" s="510"/>
      <c r="EE507" s="510"/>
      <c r="EF507" s="510"/>
      <c r="EG507" s="510"/>
      <c r="EH507" s="510"/>
      <c r="EI507" s="510"/>
      <c r="EJ507" s="510"/>
      <c r="EK507" s="510"/>
      <c r="EL507" s="510"/>
      <c r="EM507" s="510"/>
      <c r="EN507" s="510"/>
      <c r="EO507" s="510"/>
      <c r="EP507" s="510"/>
      <c r="EQ507" s="510"/>
      <c r="ER507" s="510"/>
      <c r="ES507" s="510"/>
      <c r="ET507" s="510"/>
      <c r="EU507" s="510"/>
      <c r="EV507" s="510"/>
      <c r="EW507" s="510"/>
      <c r="EX507" s="510"/>
      <c r="EY507" s="510"/>
      <c r="EZ507" s="510"/>
      <c r="FA507" s="510"/>
      <c r="FB507" s="510"/>
      <c r="FC507" s="510"/>
      <c r="FD507" s="510"/>
      <c r="FE507" s="510"/>
      <c r="FF507" s="510"/>
      <c r="FG507" s="510"/>
      <c r="FH507" s="510"/>
      <c r="FI507" s="510"/>
      <c r="FJ507" s="503"/>
      <c r="FK507" s="503"/>
      <c r="FL507" s="503"/>
      <c r="FM507" s="503"/>
      <c r="FN507" s="503"/>
      <c r="FO507" s="503"/>
      <c r="FP507" s="503"/>
      <c r="FQ507" s="503"/>
      <c r="FR507" s="503"/>
      <c r="FS507" s="503"/>
      <c r="FT507" s="503"/>
      <c r="FU507" s="503"/>
      <c r="FV507" s="503"/>
      <c r="FW507" s="503"/>
      <c r="FX507" s="503"/>
      <c r="FY507" s="503"/>
      <c r="FZ507" s="503"/>
      <c r="GA507" s="503"/>
      <c r="GB507" s="503"/>
      <c r="GC507" s="503"/>
      <c r="GD507" s="503"/>
      <c r="GE507" s="503"/>
      <c r="GF507" s="503"/>
      <c r="GG507" s="503"/>
      <c r="GH507" s="503"/>
      <c r="GI507" s="503"/>
      <c r="GJ507" s="503"/>
      <c r="GK507" s="503"/>
      <c r="GL507" s="503"/>
      <c r="GM507" s="503"/>
      <c r="GN507" s="503"/>
      <c r="GO507" s="503"/>
      <c r="GP507" s="503"/>
      <c r="GQ507" s="503"/>
      <c r="GR507" s="503"/>
      <c r="GS507" s="503"/>
      <c r="GT507" s="503"/>
      <c r="GU507" s="503"/>
      <c r="GV507" s="503"/>
      <c r="GW507" s="503"/>
      <c r="GX507" s="503"/>
      <c r="GY507" s="503"/>
      <c r="GZ507" s="503"/>
      <c r="HA507" s="503"/>
      <c r="HB507" s="503"/>
      <c r="HC507" s="503"/>
      <c r="HD507" s="503"/>
      <c r="HE507" s="503"/>
      <c r="HF507" s="503"/>
      <c r="HG507" s="503"/>
      <c r="HH507" s="503"/>
      <c r="HI507" s="503"/>
      <c r="HJ507" s="503"/>
      <c r="HK507" s="503"/>
      <c r="HL507" s="503"/>
      <c r="HM507" s="503"/>
      <c r="HN507" s="503"/>
      <c r="HO507" s="503"/>
      <c r="HP507" s="503"/>
      <c r="HQ507" s="503"/>
      <c r="HR507" s="503"/>
      <c r="HS507" s="503"/>
      <c r="HT507" s="503"/>
      <c r="HU507" s="503"/>
      <c r="HV507" s="503"/>
      <c r="HW507" s="503"/>
      <c r="HX507" s="503"/>
      <c r="HY507" s="503"/>
      <c r="HZ507" s="503"/>
      <c r="IA507" s="503"/>
      <c r="IB507" s="503"/>
      <c r="IC507" s="503"/>
      <c r="ID507" s="503"/>
      <c r="IE507" s="503"/>
      <c r="IF507" s="503"/>
      <c r="IG507" s="503"/>
      <c r="IH507" s="503"/>
      <c r="II507" s="503"/>
      <c r="IJ507" s="503"/>
      <c r="IK507" s="503"/>
      <c r="IL507" s="503"/>
      <c r="IM507" s="503"/>
      <c r="IN507" s="503"/>
      <c r="IO507" s="503"/>
    </row>
    <row r="508" spans="1:249" x14ac:dyDescent="0.25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249" x14ac:dyDescent="0.25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249" x14ac:dyDescent="0.25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249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249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  <row r="723" spans="1:18" x14ac:dyDescent="0.25">
      <c r="A723" s="503"/>
      <c r="B723" s="503"/>
      <c r="C723" s="504"/>
      <c r="D723" s="503"/>
      <c r="E723" s="503"/>
      <c r="F723" s="509"/>
      <c r="G723" s="503"/>
      <c r="H723" s="503"/>
      <c r="I723" s="503"/>
      <c r="L723" s="503"/>
      <c r="M723" s="503"/>
      <c r="Q723" s="503"/>
      <c r="R723" s="503"/>
    </row>
    <row r="724" spans="1:18" x14ac:dyDescent="0.25">
      <c r="A724" s="503"/>
      <c r="B724" s="503"/>
      <c r="C724" s="504"/>
      <c r="D724" s="503"/>
      <c r="E724" s="503"/>
      <c r="F724" s="509"/>
      <c r="G724" s="503"/>
      <c r="H724" s="503"/>
      <c r="I724" s="503"/>
      <c r="L724" s="503"/>
      <c r="M724" s="503"/>
      <c r="Q724" s="503"/>
      <c r="R724" s="503"/>
    </row>
    <row r="725" spans="1:18" x14ac:dyDescent="0.25">
      <c r="A725" s="503"/>
      <c r="B725" s="503"/>
      <c r="C725" s="504"/>
      <c r="D725" s="503"/>
      <c r="E725" s="503"/>
      <c r="F725" s="509"/>
      <c r="G725" s="503"/>
      <c r="H725" s="503"/>
      <c r="I725" s="503"/>
      <c r="L725" s="503"/>
      <c r="M725" s="503"/>
      <c r="Q725" s="503"/>
      <c r="R725" s="503"/>
    </row>
    <row r="726" spans="1:18" x14ac:dyDescent="0.25">
      <c r="A726" s="503"/>
      <c r="B726" s="503"/>
      <c r="C726" s="504"/>
      <c r="D726" s="503"/>
      <c r="E726" s="503"/>
      <c r="F726" s="509"/>
      <c r="G726" s="503"/>
      <c r="H726" s="503"/>
      <c r="I726" s="503"/>
      <c r="L726" s="503"/>
      <c r="M726" s="503"/>
      <c r="Q726" s="503"/>
      <c r="R726" s="503"/>
    </row>
    <row r="727" spans="1:18" x14ac:dyDescent="0.25">
      <c r="A727" s="503"/>
      <c r="B727" s="503"/>
      <c r="C727" s="504"/>
      <c r="D727" s="503"/>
      <c r="E727" s="503"/>
      <c r="F727" s="509"/>
      <c r="G727" s="503"/>
      <c r="H727" s="503"/>
      <c r="I727" s="503"/>
      <c r="L727" s="503"/>
      <c r="M727" s="503"/>
      <c r="Q727" s="503"/>
      <c r="R727" s="503"/>
    </row>
    <row r="728" spans="1:18" x14ac:dyDescent="0.25">
      <c r="A728" s="503"/>
      <c r="B728" s="503"/>
      <c r="C728" s="504"/>
      <c r="D728" s="503"/>
      <c r="E728" s="503"/>
      <c r="F728" s="509"/>
      <c r="G728" s="503"/>
      <c r="H728" s="503"/>
      <c r="I728" s="503"/>
      <c r="L728" s="503"/>
      <c r="M728" s="503"/>
      <c r="Q728" s="503"/>
      <c r="R728" s="503"/>
    </row>
    <row r="729" spans="1:18" x14ac:dyDescent="0.25">
      <c r="A729" s="503"/>
      <c r="B729" s="503"/>
      <c r="C729" s="504"/>
      <c r="D729" s="503"/>
      <c r="E729" s="503"/>
      <c r="F729" s="509"/>
      <c r="G729" s="503"/>
      <c r="H729" s="503"/>
      <c r="I729" s="503"/>
      <c r="L729" s="503"/>
      <c r="M729" s="503"/>
      <c r="Q729" s="503"/>
      <c r="R729" s="503"/>
    </row>
    <row r="730" spans="1:18" x14ac:dyDescent="0.25">
      <c r="A730" s="503"/>
      <c r="B730" s="503"/>
      <c r="C730" s="504"/>
      <c r="D730" s="503"/>
      <c r="E730" s="503"/>
      <c r="F730" s="509"/>
      <c r="G730" s="503"/>
      <c r="H730" s="503"/>
      <c r="I730" s="503"/>
      <c r="L730" s="503"/>
      <c r="M730" s="503"/>
      <c r="Q730" s="503"/>
      <c r="R730" s="503"/>
    </row>
    <row r="731" spans="1:18" x14ac:dyDescent="0.25">
      <c r="A731" s="503"/>
      <c r="B731" s="503"/>
      <c r="C731" s="504"/>
      <c r="D731" s="503"/>
      <c r="E731" s="503"/>
      <c r="F731" s="509"/>
      <c r="G731" s="503"/>
      <c r="H731" s="503"/>
      <c r="I731" s="503"/>
      <c r="L731" s="503"/>
      <c r="M731" s="503"/>
      <c r="Q731" s="503"/>
      <c r="R731" s="503"/>
    </row>
    <row r="732" spans="1:18" x14ac:dyDescent="0.25">
      <c r="A732" s="503"/>
      <c r="B732" s="503"/>
      <c r="C732" s="504"/>
      <c r="D732" s="503"/>
      <c r="E732" s="503"/>
      <c r="F732" s="509"/>
      <c r="G732" s="503"/>
      <c r="H732" s="503"/>
      <c r="I732" s="503"/>
      <c r="L732" s="503"/>
      <c r="M732" s="503"/>
      <c r="Q732" s="503"/>
      <c r="R732" s="503"/>
    </row>
    <row r="733" spans="1:18" x14ac:dyDescent="0.25">
      <c r="A733" s="503"/>
      <c r="B733" s="503"/>
      <c r="C733" s="504"/>
      <c r="D733" s="503"/>
      <c r="E733" s="503"/>
      <c r="F733" s="509"/>
      <c r="G733" s="503"/>
      <c r="H733" s="503"/>
      <c r="I733" s="503"/>
      <c r="L733" s="503"/>
      <c r="M733" s="503"/>
      <c r="Q733" s="503"/>
      <c r="R733" s="503"/>
    </row>
    <row r="734" spans="1:18" x14ac:dyDescent="0.25">
      <c r="A734" s="503"/>
      <c r="B734" s="503"/>
      <c r="C734" s="504"/>
      <c r="D734" s="503"/>
      <c r="E734" s="503"/>
      <c r="F734" s="509"/>
      <c r="G734" s="503"/>
      <c r="H734" s="503"/>
      <c r="I734" s="503"/>
      <c r="L734" s="503"/>
      <c r="M734" s="503"/>
      <c r="Q734" s="503"/>
      <c r="R734" s="503"/>
    </row>
    <row r="735" spans="1:18" x14ac:dyDescent="0.25">
      <c r="A735" s="503"/>
      <c r="B735" s="503"/>
      <c r="C735" s="504"/>
      <c r="D735" s="503"/>
      <c r="E735" s="503"/>
      <c r="F735" s="509"/>
      <c r="G735" s="503"/>
      <c r="H735" s="503"/>
      <c r="I735" s="503"/>
      <c r="L735" s="503"/>
      <c r="M735" s="503"/>
      <c r="Q735" s="503"/>
      <c r="R735" s="503"/>
    </row>
    <row r="736" spans="1:18" x14ac:dyDescent="0.25">
      <c r="A736" s="503"/>
      <c r="B736" s="503"/>
      <c r="C736" s="504"/>
      <c r="D736" s="503"/>
      <c r="E736" s="503"/>
      <c r="F736" s="509"/>
      <c r="G736" s="503"/>
      <c r="H736" s="503"/>
      <c r="I736" s="503"/>
      <c r="L736" s="503"/>
      <c r="M736" s="503"/>
      <c r="Q736" s="503"/>
      <c r="R736" s="503"/>
    </row>
    <row r="737" spans="1:18" x14ac:dyDescent="0.25">
      <c r="A737" s="503"/>
      <c r="B737" s="503"/>
      <c r="C737" s="504"/>
      <c r="D737" s="503"/>
      <c r="E737" s="503"/>
      <c r="F737" s="509"/>
      <c r="G737" s="503"/>
      <c r="H737" s="503"/>
      <c r="I737" s="503"/>
      <c r="L737" s="503"/>
      <c r="M737" s="503"/>
      <c r="Q737" s="503"/>
      <c r="R737" s="503"/>
    </row>
    <row r="738" spans="1:18" x14ac:dyDescent="0.25">
      <c r="A738" s="503"/>
      <c r="B738" s="503"/>
      <c r="C738" s="504"/>
      <c r="D738" s="503"/>
      <c r="E738" s="503"/>
      <c r="F738" s="509"/>
      <c r="G738" s="503"/>
      <c r="H738" s="503"/>
      <c r="I738" s="503"/>
      <c r="L738" s="503"/>
      <c r="M738" s="503"/>
      <c r="Q738" s="503"/>
      <c r="R738" s="503"/>
    </row>
    <row r="739" spans="1:18" x14ac:dyDescent="0.25">
      <c r="A739" s="503"/>
      <c r="B739" s="503"/>
      <c r="C739" s="504"/>
      <c r="D739" s="503"/>
      <c r="E739" s="503"/>
      <c r="F739" s="509"/>
      <c r="G739" s="503"/>
      <c r="H739" s="503"/>
      <c r="I739" s="503"/>
      <c r="L739" s="503"/>
      <c r="M739" s="503"/>
      <c r="Q739" s="503"/>
      <c r="R739" s="503"/>
    </row>
    <row r="740" spans="1:18" x14ac:dyDescent="0.25">
      <c r="A740" s="503"/>
      <c r="B740" s="503"/>
      <c r="C740" s="504"/>
      <c r="D740" s="503"/>
      <c r="E740" s="503"/>
      <c r="F740" s="509"/>
      <c r="G740" s="503"/>
      <c r="H740" s="503"/>
      <c r="I740" s="503"/>
      <c r="L740" s="503"/>
      <c r="M740" s="503"/>
      <c r="Q740" s="503"/>
      <c r="R740" s="503"/>
    </row>
    <row r="741" spans="1:18" x14ac:dyDescent="0.25">
      <c r="A741" s="503"/>
      <c r="B741" s="503"/>
      <c r="C741" s="504"/>
      <c r="D741" s="503"/>
      <c r="E741" s="503"/>
      <c r="F741" s="509"/>
      <c r="G741" s="503"/>
      <c r="H741" s="503"/>
      <c r="I741" s="503"/>
      <c r="L741" s="503"/>
      <c r="M741" s="503"/>
      <c r="Q741" s="503"/>
      <c r="R741" s="503"/>
    </row>
    <row r="742" spans="1:18" x14ac:dyDescent="0.25">
      <c r="A742" s="503"/>
      <c r="B742" s="503"/>
      <c r="C742" s="504"/>
      <c r="D742" s="503"/>
      <c r="E742" s="503"/>
      <c r="F742" s="509"/>
      <c r="G742" s="503"/>
      <c r="H742" s="503"/>
      <c r="I742" s="503"/>
      <c r="L742" s="503"/>
      <c r="M742" s="503"/>
      <c r="Q742" s="503"/>
      <c r="R742" s="503"/>
    </row>
    <row r="743" spans="1:18" x14ac:dyDescent="0.25">
      <c r="A743" s="503"/>
      <c r="B743" s="503"/>
      <c r="C743" s="504"/>
      <c r="D743" s="503"/>
      <c r="E743" s="503"/>
      <c r="F743" s="509"/>
      <c r="G743" s="503"/>
      <c r="H743" s="503"/>
      <c r="I743" s="503"/>
      <c r="L743" s="503"/>
      <c r="M743" s="503"/>
      <c r="Q743" s="503"/>
      <c r="R743" s="503"/>
    </row>
    <row r="744" spans="1:18" x14ac:dyDescent="0.25">
      <c r="A744" s="503"/>
      <c r="B744" s="503"/>
      <c r="C744" s="504"/>
      <c r="D744" s="503"/>
      <c r="E744" s="503"/>
      <c r="F744" s="509"/>
      <c r="G744" s="503"/>
      <c r="H744" s="503"/>
      <c r="I744" s="503"/>
      <c r="L744" s="503"/>
      <c r="M744" s="503"/>
      <c r="Q744" s="503"/>
      <c r="R744" s="503"/>
    </row>
    <row r="745" spans="1:18" x14ac:dyDescent="0.25">
      <c r="A745" s="503"/>
      <c r="B745" s="503"/>
      <c r="C745" s="504"/>
      <c r="D745" s="503"/>
      <c r="E745" s="503"/>
      <c r="F745" s="509"/>
      <c r="G745" s="503"/>
      <c r="H745" s="503"/>
      <c r="I745" s="503"/>
      <c r="L745" s="503"/>
      <c r="M745" s="503"/>
      <c r="Q745" s="503"/>
      <c r="R745" s="503"/>
    </row>
    <row r="746" spans="1:18" x14ac:dyDescent="0.25">
      <c r="A746" s="503"/>
      <c r="B746" s="503"/>
      <c r="C746" s="504"/>
      <c r="D746" s="503"/>
      <c r="E746" s="503"/>
      <c r="F746" s="509"/>
      <c r="G746" s="503"/>
      <c r="H746" s="503"/>
      <c r="I746" s="503"/>
      <c r="L746" s="503"/>
      <c r="M746" s="503"/>
      <c r="Q746" s="503"/>
      <c r="R746" s="503"/>
    </row>
    <row r="747" spans="1:18" x14ac:dyDescent="0.25">
      <c r="A747" s="503"/>
      <c r="B747" s="503"/>
      <c r="C747" s="504"/>
      <c r="D747" s="503"/>
      <c r="E747" s="503"/>
      <c r="F747" s="509"/>
      <c r="G747" s="503"/>
      <c r="H747" s="503"/>
      <c r="I747" s="503"/>
      <c r="L747" s="503"/>
      <c r="M747" s="503"/>
      <c r="Q747" s="503"/>
      <c r="R747" s="503"/>
    </row>
    <row r="748" spans="1:18" x14ac:dyDescent="0.25">
      <c r="A748" s="503"/>
      <c r="B748" s="503"/>
      <c r="C748" s="504"/>
      <c r="D748" s="503"/>
      <c r="E748" s="503"/>
      <c r="F748" s="509"/>
      <c r="G748" s="503"/>
      <c r="H748" s="503"/>
      <c r="I748" s="503"/>
      <c r="L748" s="503"/>
      <c r="M748" s="503"/>
      <c r="Q748" s="503"/>
      <c r="R748" s="503"/>
    </row>
    <row r="749" spans="1:18" x14ac:dyDescent="0.25">
      <c r="A749" s="503"/>
      <c r="B749" s="503"/>
      <c r="C749" s="504"/>
      <c r="D749" s="503"/>
      <c r="E749" s="503"/>
      <c r="F749" s="509"/>
      <c r="G749" s="503"/>
      <c r="H749" s="503"/>
      <c r="I749" s="503"/>
      <c r="L749" s="503"/>
      <c r="M749" s="503"/>
      <c r="Q749" s="503"/>
      <c r="R749" s="503"/>
    </row>
    <row r="750" spans="1:18" x14ac:dyDescent="0.25">
      <c r="A750" s="503"/>
      <c r="B750" s="503"/>
      <c r="C750" s="504"/>
      <c r="D750" s="503"/>
      <c r="E750" s="503"/>
      <c r="F750" s="509"/>
      <c r="G750" s="503"/>
      <c r="H750" s="503"/>
      <c r="I750" s="503"/>
      <c r="L750" s="503"/>
      <c r="M750" s="503"/>
      <c r="Q750" s="503"/>
      <c r="R750" s="503"/>
    </row>
    <row r="751" spans="1:18" x14ac:dyDescent="0.25">
      <c r="A751" s="503"/>
      <c r="B751" s="503"/>
      <c r="C751" s="504"/>
      <c r="D751" s="503"/>
      <c r="E751" s="503"/>
      <c r="F751" s="509"/>
      <c r="G751" s="503"/>
      <c r="H751" s="503"/>
      <c r="I751" s="503"/>
      <c r="L751" s="503"/>
      <c r="M751" s="503"/>
      <c r="Q751" s="503"/>
      <c r="R751" s="503"/>
    </row>
    <row r="752" spans="1:18" x14ac:dyDescent="0.25">
      <c r="A752" s="503"/>
      <c r="B752" s="503"/>
      <c r="C752" s="504"/>
      <c r="D752" s="503"/>
      <c r="E752" s="503"/>
      <c r="F752" s="509"/>
      <c r="G752" s="503"/>
      <c r="H752" s="503"/>
      <c r="I752" s="503"/>
      <c r="L752" s="503"/>
      <c r="M752" s="503"/>
      <c r="Q752" s="503"/>
      <c r="R752" s="503"/>
    </row>
    <row r="753" spans="1:18" x14ac:dyDescent="0.25">
      <c r="A753" s="503"/>
      <c r="B753" s="503"/>
      <c r="C753" s="504"/>
      <c r="D753" s="503"/>
      <c r="E753" s="503"/>
      <c r="F753" s="509"/>
      <c r="G753" s="503"/>
      <c r="H753" s="503"/>
      <c r="I753" s="503"/>
      <c r="L753" s="503"/>
      <c r="M753" s="503"/>
      <c r="Q753" s="503"/>
      <c r="R753" s="503"/>
    </row>
    <row r="754" spans="1:18" x14ac:dyDescent="0.25">
      <c r="A754" s="503"/>
      <c r="B754" s="503"/>
      <c r="C754" s="504"/>
      <c r="D754" s="503"/>
      <c r="E754" s="503"/>
      <c r="F754" s="509"/>
      <c r="G754" s="503"/>
      <c r="H754" s="503"/>
      <c r="I754" s="503"/>
      <c r="L754" s="503"/>
      <c r="M754" s="503"/>
      <c r="Q754" s="503"/>
      <c r="R754" s="503"/>
    </row>
    <row r="755" spans="1:18" x14ac:dyDescent="0.25">
      <c r="A755" s="503"/>
      <c r="B755" s="503"/>
      <c r="C755" s="504"/>
      <c r="D755" s="503"/>
      <c r="E755" s="503"/>
      <c r="F755" s="509"/>
      <c r="G755" s="503"/>
      <c r="H755" s="503"/>
      <c r="I755" s="503"/>
      <c r="L755" s="503"/>
      <c r="M755" s="503"/>
      <c r="Q755" s="503"/>
      <c r="R755" s="503"/>
    </row>
    <row r="756" spans="1:18" x14ac:dyDescent="0.25">
      <c r="A756" s="503"/>
      <c r="B756" s="503"/>
      <c r="C756" s="504"/>
      <c r="D756" s="503"/>
      <c r="E756" s="503"/>
      <c r="F756" s="509"/>
      <c r="G756" s="503"/>
      <c r="H756" s="503"/>
      <c r="I756" s="503"/>
      <c r="L756" s="503"/>
      <c r="M756" s="503"/>
      <c r="Q756" s="503"/>
      <c r="R756" s="503"/>
    </row>
  </sheetData>
  <mergeCells count="41">
    <mergeCell ref="B428:D428"/>
    <mergeCell ref="B248:C248"/>
    <mergeCell ref="B268:D268"/>
    <mergeCell ref="B380:D380"/>
    <mergeCell ref="B386:D386"/>
    <mergeCell ref="B396:D396"/>
    <mergeCell ref="B270:C270"/>
    <mergeCell ref="B421:D421"/>
    <mergeCell ref="B426:D426"/>
    <mergeCell ref="B163:C163"/>
    <mergeCell ref="P4:P5"/>
    <mergeCell ref="B403:D403"/>
    <mergeCell ref="B6:C6"/>
    <mergeCell ref="M4:M5"/>
    <mergeCell ref="O4:O5"/>
    <mergeCell ref="L4:L5"/>
    <mergeCell ref="B225:D225"/>
    <mergeCell ref="B161:D161"/>
    <mergeCell ref="C4:C5"/>
    <mergeCell ref="D4:D5"/>
    <mergeCell ref="E4:E5"/>
    <mergeCell ref="F4:F5"/>
    <mergeCell ref="B4:B5"/>
    <mergeCell ref="B8:C8"/>
    <mergeCell ref="A1:R2"/>
    <mergeCell ref="K4:K5"/>
    <mergeCell ref="N4:N5"/>
    <mergeCell ref="Q4:Q5"/>
    <mergeCell ref="G4:G5"/>
    <mergeCell ref="X4:X5"/>
    <mergeCell ref="V4:V5"/>
    <mergeCell ref="T4:T5"/>
    <mergeCell ref="U4:U5"/>
    <mergeCell ref="W4:W5"/>
    <mergeCell ref="S4:S5"/>
    <mergeCell ref="R4:R5"/>
    <mergeCell ref="A3:R3"/>
    <mergeCell ref="A4:A5"/>
    <mergeCell ref="H4:H5"/>
    <mergeCell ref="I4:I5"/>
    <mergeCell ref="J4:J5"/>
  </mergeCells>
  <conditionalFormatting sqref="C24">
    <cfRule type="duplicateValues" dxfId="5" priority="1"/>
    <cfRule type="duplicateValues" dxfId="4" priority="2"/>
  </conditionalFormatting>
  <conditionalFormatting sqref="C28 C31">
    <cfRule type="duplicateValues" dxfId="3" priority="5"/>
  </conditionalFormatting>
  <conditionalFormatting sqref="C29:C30">
    <cfRule type="duplicateValues" dxfId="2" priority="3"/>
    <cfRule type="duplicateValues" dxfId="1" priority="4"/>
  </conditionalFormatting>
  <conditionalFormatting sqref="C32:C1048576 C1:C23 C25:C27">
    <cfRule type="duplicateValues" dxfId="0" priority="6"/>
  </conditionalFormatting>
  <pageMargins left="0.70866141732283472" right="0.70866141732283472" top="0.32" bottom="0.34" header="0.31496062992125984" footer="0.31496062992125984"/>
  <pageSetup paperSize="9" scale="50" orientation="landscape" r:id="rId1"/>
  <ignoredErrors>
    <ignoredError sqref="I161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  <mc:AlternateContent xmlns:mc="http://schemas.openxmlformats.org/markup-compatibility/2006">
      <mc:Choice Requires="x14">
        <oleObject progId="MSPhotoEd.3" shapeId="331778" r:id="rId6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E5C5-71D8-4A6C-A880-93952EAD6A5C}">
  <dimension ref="A1:Y50"/>
  <sheetViews>
    <sheetView tabSelected="1" workbookViewId="0"/>
  </sheetViews>
  <sheetFormatPr defaultRowHeight="14.4" x14ac:dyDescent="0.3"/>
  <cols>
    <col min="1" max="1" width="1.109375" customWidth="1"/>
    <col min="2" max="2" width="4.33203125" bestFit="1" customWidth="1"/>
    <col min="3" max="3" width="8.109375" bestFit="1" customWidth="1"/>
    <col min="4" max="4" width="7.6640625" bestFit="1" customWidth="1"/>
    <col min="5" max="5" width="39.21875" bestFit="1" customWidth="1"/>
    <col min="6" max="6" width="8.44140625" bestFit="1" customWidth="1"/>
    <col min="7" max="7" width="8" bestFit="1" customWidth="1"/>
    <col min="8" max="8" width="8.44140625" bestFit="1" customWidth="1"/>
    <col min="9" max="9" width="7.33203125" bestFit="1" customWidth="1"/>
    <col min="10" max="10" width="8.44140625" bestFit="1" customWidth="1"/>
    <col min="11" max="11" width="9.5546875" bestFit="1" customWidth="1"/>
    <col min="12" max="12" width="8.77734375" bestFit="1" customWidth="1"/>
    <col min="13" max="13" width="10.88671875" bestFit="1" customWidth="1"/>
    <col min="14" max="14" width="8.88671875" bestFit="1" customWidth="1"/>
    <col min="15" max="15" width="10.44140625" bestFit="1" customWidth="1"/>
    <col min="16" max="16" width="12.21875" bestFit="1" customWidth="1"/>
    <col min="17" max="17" width="11.21875" bestFit="1" customWidth="1"/>
    <col min="18" max="18" width="4.5546875" bestFit="1" customWidth="1"/>
    <col min="19" max="19" width="9.5546875" bestFit="1" customWidth="1"/>
    <col min="21" max="21" width="5.6640625" bestFit="1" customWidth="1"/>
  </cols>
  <sheetData>
    <row r="1" spans="1:25" x14ac:dyDescent="0.3">
      <c r="A1" s="690"/>
      <c r="B1" s="690"/>
      <c r="C1" s="690"/>
      <c r="D1" s="690"/>
      <c r="E1" s="710">
        <v>46204</v>
      </c>
      <c r="F1" s="710">
        <v>46174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</row>
    <row r="2" spans="1:25" x14ac:dyDescent="0.3">
      <c r="A2" s="690"/>
      <c r="B2" s="690"/>
      <c r="C2" s="690"/>
      <c r="D2" s="690" t="s">
        <v>0</v>
      </c>
      <c r="E2" s="711">
        <v>4.0774999999999997</v>
      </c>
      <c r="F2" s="711">
        <v>4.0774999999999997</v>
      </c>
      <c r="G2" s="711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</row>
    <row r="3" spans="1:25" x14ac:dyDescent="0.3">
      <c r="A3" s="690"/>
      <c r="B3" s="690"/>
      <c r="C3" s="690"/>
      <c r="D3" s="690" t="s">
        <v>1</v>
      </c>
      <c r="E3" s="711">
        <v>4.6456999999999997</v>
      </c>
      <c r="F3" s="711">
        <v>4.6456999999999997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</row>
    <row r="4" spans="1:25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</row>
    <row r="5" spans="1:25" ht="15" thickBot="1" x14ac:dyDescent="0.35">
      <c r="A5" s="690"/>
      <c r="B5" s="713" t="s">
        <v>1271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690"/>
      <c r="P5" s="690"/>
      <c r="Q5" s="725"/>
      <c r="R5" s="690"/>
      <c r="S5" s="690"/>
      <c r="T5" s="690"/>
      <c r="U5" s="690"/>
      <c r="V5" s="690"/>
      <c r="W5" s="690"/>
      <c r="X5" s="690"/>
      <c r="Y5" s="690"/>
    </row>
    <row r="6" spans="1:25" ht="58.2" x14ac:dyDescent="0.3">
      <c r="A6" s="690"/>
      <c r="B6" s="968" t="s">
        <v>5</v>
      </c>
      <c r="C6" s="969" t="s">
        <v>228</v>
      </c>
      <c r="D6" s="969" t="s">
        <v>229</v>
      </c>
      <c r="E6" s="968" t="s">
        <v>230</v>
      </c>
      <c r="F6" s="969" t="s">
        <v>267</v>
      </c>
      <c r="G6" s="968" t="s">
        <v>8</v>
      </c>
      <c r="H6" s="969" t="s">
        <v>258</v>
      </c>
      <c r="I6" s="969"/>
      <c r="J6" s="969" t="s">
        <v>234</v>
      </c>
      <c r="K6" s="969" t="s">
        <v>235</v>
      </c>
      <c r="L6" s="970" t="s">
        <v>236</v>
      </c>
      <c r="M6" s="971" t="s">
        <v>237</v>
      </c>
      <c r="N6" s="972" t="s">
        <v>1655</v>
      </c>
      <c r="O6" s="973" t="s">
        <v>238</v>
      </c>
      <c r="P6" s="974" t="s">
        <v>239</v>
      </c>
      <c r="Q6" s="975" t="s">
        <v>240</v>
      </c>
      <c r="R6" s="690"/>
      <c r="S6" s="690"/>
      <c r="T6" s="690"/>
      <c r="U6" s="690"/>
      <c r="V6" s="690"/>
      <c r="W6" s="690"/>
      <c r="X6" s="690"/>
      <c r="Y6" s="690"/>
    </row>
    <row r="7" spans="1:25" x14ac:dyDescent="0.3">
      <c r="A7" s="690"/>
      <c r="B7" s="716">
        <v>1</v>
      </c>
      <c r="C7" s="716">
        <v>501010</v>
      </c>
      <c r="D7" s="716">
        <v>2230005</v>
      </c>
      <c r="E7" s="716" t="s">
        <v>269</v>
      </c>
      <c r="F7" s="716" t="s">
        <v>243</v>
      </c>
      <c r="G7" s="698" t="s">
        <v>0</v>
      </c>
      <c r="H7" s="698" t="s">
        <v>244</v>
      </c>
      <c r="I7" s="716"/>
      <c r="J7" s="715" t="s">
        <v>251</v>
      </c>
      <c r="K7" s="717">
        <v>44831</v>
      </c>
      <c r="L7" s="735" t="s">
        <v>245</v>
      </c>
      <c r="M7" s="697">
        <v>2604.1798798983527</v>
      </c>
      <c r="N7" s="700">
        <f>13.93-[3]JV!F47</f>
        <v>-2604.1800000000003</v>
      </c>
      <c r="O7" s="738">
        <f>SUM(M7:N7)</f>
        <v>-1.2010164755338337E-4</v>
      </c>
      <c r="P7" s="722">
        <f>SUMIF($D$2:$D$4,G7,$E$2:$E$4)</f>
        <v>4.0774999999999997</v>
      </c>
      <c r="Q7" s="723">
        <f>O7*P7</f>
        <v>-4.8971446789892071E-4</v>
      </c>
      <c r="R7" s="690"/>
      <c r="S7" s="724"/>
      <c r="T7" s="690"/>
      <c r="U7" s="739">
        <v>4.7279999999999998</v>
      </c>
      <c r="V7" s="690"/>
      <c r="W7" s="690"/>
      <c r="X7" s="690"/>
      <c r="Y7" s="690"/>
    </row>
    <row r="8" spans="1:25" ht="15" thickBot="1" x14ac:dyDescent="0.35">
      <c r="A8" s="690"/>
      <c r="B8" s="737"/>
      <c r="C8" s="737"/>
      <c r="D8" s="737"/>
      <c r="E8" s="737"/>
      <c r="F8" s="737"/>
      <c r="G8" s="737"/>
      <c r="H8" s="737"/>
      <c r="I8" s="737"/>
      <c r="J8" s="737"/>
      <c r="K8" s="737"/>
      <c r="L8" s="737"/>
      <c r="M8" s="731"/>
      <c r="N8" s="731"/>
      <c r="O8" s="731"/>
      <c r="P8" s="731"/>
      <c r="Q8" s="731">
        <f>SUBTOTAL(9,Q7:Q7)</f>
        <v>-4.8971446789892071E-4</v>
      </c>
      <c r="R8" s="690"/>
      <c r="S8" s="690"/>
      <c r="T8" s="690"/>
      <c r="U8" s="690"/>
      <c r="V8" s="690"/>
      <c r="W8" s="690"/>
      <c r="X8" s="690"/>
      <c r="Y8" s="690"/>
    </row>
    <row r="9" spans="1:25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690"/>
      <c r="I9" s="690"/>
      <c r="J9" s="690"/>
      <c r="K9" s="690"/>
      <c r="L9" s="690"/>
      <c r="M9" s="727">
        <f>SUMIF($G$7:$G$7,G9,$M$7:$M$7)</f>
        <v>0</v>
      </c>
      <c r="N9" s="727">
        <f>SUMIF($G$7:$G$7,G9,$N$7:$N$7)</f>
        <v>0</v>
      </c>
      <c r="O9" s="727">
        <f>SUMIF($G$7:$G$7,G9,$O$7:$O$7)</f>
        <v>0</v>
      </c>
      <c r="P9" s="690"/>
      <c r="Q9" s="725"/>
      <c r="R9" s="690"/>
      <c r="S9" s="690"/>
      <c r="T9" s="690"/>
      <c r="U9" s="690"/>
      <c r="V9" s="690"/>
      <c r="W9" s="690"/>
      <c r="X9" s="690"/>
      <c r="Y9" s="690"/>
    </row>
    <row r="10" spans="1:25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690"/>
      <c r="I10" s="690"/>
      <c r="J10" s="690"/>
      <c r="K10" s="690"/>
      <c r="L10" s="690"/>
      <c r="M10" s="727">
        <f>SUMIF($G$7:$G$7,G10,$M$7:$M$7)</f>
        <v>2604.1798798983527</v>
      </c>
      <c r="N10" s="727">
        <f>SUMIF($G$7:$G$7,G10,$N$7:$N$7)</f>
        <v>-2604.1800000000003</v>
      </c>
      <c r="O10" s="727">
        <f>SUMIF($G$7:$G$7,G10,$O$7:$O$7)</f>
        <v>-1.2010164755338337E-4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</row>
    <row r="11" spans="1:25" x14ac:dyDescent="0.3">
      <c r="A11" s="690"/>
      <c r="B11" s="690"/>
      <c r="C11" s="690"/>
      <c r="D11" s="690"/>
      <c r="E11" s="690"/>
      <c r="F11" s="690"/>
      <c r="G11" s="740"/>
      <c r="H11" s="690"/>
      <c r="I11" s="690"/>
      <c r="J11" s="690"/>
      <c r="K11" s="690"/>
      <c r="L11" s="690"/>
      <c r="M11" s="740"/>
      <c r="N11" s="740"/>
      <c r="O11" s="740"/>
      <c r="P11" s="690"/>
      <c r="Q11" s="725"/>
      <c r="R11" s="690"/>
      <c r="S11" s="690"/>
      <c r="T11" s="690"/>
      <c r="U11" s="690"/>
      <c r="V11" s="690"/>
      <c r="W11" s="690"/>
      <c r="X11" s="690"/>
      <c r="Y11" s="690"/>
    </row>
    <row r="12" spans="1:25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690"/>
      <c r="R12" s="690"/>
      <c r="S12" s="690"/>
      <c r="T12" s="690"/>
      <c r="U12" s="690"/>
      <c r="V12" s="690"/>
      <c r="W12" s="690"/>
      <c r="X12" s="690"/>
      <c r="Y12" s="690"/>
    </row>
    <row r="13" spans="1:25" ht="15" thickBot="1" x14ac:dyDescent="0.35">
      <c r="A13" s="690"/>
      <c r="B13" s="713" t="s">
        <v>1268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</row>
    <row r="14" spans="1:25" ht="58.2" x14ac:dyDescent="0.3">
      <c r="A14" s="690"/>
      <c r="B14" s="968" t="s">
        <v>5</v>
      </c>
      <c r="C14" s="969" t="s">
        <v>228</v>
      </c>
      <c r="D14" s="969" t="s">
        <v>229</v>
      </c>
      <c r="E14" s="968" t="s">
        <v>230</v>
      </c>
      <c r="F14" s="969" t="s">
        <v>267</v>
      </c>
      <c r="G14" s="968" t="s">
        <v>8</v>
      </c>
      <c r="H14" s="969" t="s">
        <v>258</v>
      </c>
      <c r="I14" s="969"/>
      <c r="J14" s="969" t="s">
        <v>234</v>
      </c>
      <c r="K14" s="969" t="s">
        <v>235</v>
      </c>
      <c r="L14" s="970" t="s">
        <v>236</v>
      </c>
      <c r="M14" s="971" t="s">
        <v>237</v>
      </c>
      <c r="N14" s="972" t="str">
        <f>N6</f>
        <v>Amortisation in July 2026</v>
      </c>
      <c r="O14" s="973" t="s">
        <v>238</v>
      </c>
      <c r="P14" s="974" t="s">
        <v>239</v>
      </c>
      <c r="Q14" s="975" t="s">
        <v>240</v>
      </c>
      <c r="R14" s="690"/>
      <c r="S14" s="690"/>
      <c r="T14" s="690"/>
      <c r="U14" s="690"/>
      <c r="V14" s="690"/>
      <c r="W14" s="690"/>
      <c r="X14" s="690"/>
      <c r="Y14" s="690"/>
    </row>
    <row r="15" spans="1:25" x14ac:dyDescent="0.3">
      <c r="A15" s="690"/>
      <c r="B15" s="716">
        <v>1</v>
      </c>
      <c r="C15" s="716">
        <v>500943</v>
      </c>
      <c r="D15" s="716">
        <v>2230005</v>
      </c>
      <c r="E15" s="716" t="s">
        <v>264</v>
      </c>
      <c r="F15" s="698" t="s">
        <v>243</v>
      </c>
      <c r="G15" s="716" t="s">
        <v>225</v>
      </c>
      <c r="H15" s="698" t="s">
        <v>255</v>
      </c>
      <c r="I15" s="716"/>
      <c r="J15" s="716" t="s">
        <v>251</v>
      </c>
      <c r="K15" s="717">
        <v>45149</v>
      </c>
      <c r="L15" s="735" t="s">
        <v>245</v>
      </c>
      <c r="M15" s="697">
        <v>47984.742041187361</v>
      </c>
      <c r="N15" s="700">
        <v>-293.3</v>
      </c>
      <c r="O15" s="738">
        <f>SUM(M15:N15)</f>
        <v>47691.442041187358</v>
      </c>
      <c r="P15" s="722">
        <f>SUMIF($D$2:$D$4,G15,$E$2:$E$4)</f>
        <v>1</v>
      </c>
      <c r="Q15" s="723">
        <f t="shared" ref="Q15" si="0">O15*P15</f>
        <v>47691.442041187358</v>
      </c>
      <c r="R15" s="690"/>
      <c r="S15" s="724"/>
      <c r="T15" s="690"/>
      <c r="U15" s="736">
        <v>1</v>
      </c>
      <c r="V15" s="690"/>
      <c r="W15" s="690"/>
      <c r="X15" s="690"/>
      <c r="Y15" s="690"/>
    </row>
    <row r="16" spans="1:25" ht="15" thickBot="1" x14ac:dyDescent="0.35">
      <c r="A16" s="690"/>
      <c r="B16" s="737"/>
      <c r="C16" s="737"/>
      <c r="D16" s="737"/>
      <c r="E16" s="737"/>
      <c r="F16" s="737"/>
      <c r="G16" s="737"/>
      <c r="H16" s="737"/>
      <c r="I16" s="737"/>
      <c r="J16" s="737"/>
      <c r="K16" s="737"/>
      <c r="L16" s="737"/>
      <c r="M16" s="731"/>
      <c r="N16" s="731"/>
      <c r="O16" s="731"/>
      <c r="P16" s="731"/>
      <c r="Q16" s="731">
        <f>SUBTOTAL(9,Q15:Q15)</f>
        <v>47691.442041187358</v>
      </c>
      <c r="R16" s="690"/>
      <c r="S16" s="690"/>
      <c r="T16" s="690"/>
      <c r="U16" s="690"/>
      <c r="V16" s="690"/>
      <c r="W16" s="690"/>
      <c r="X16" s="690"/>
      <c r="Y16" s="690"/>
    </row>
    <row r="17" spans="1:25" ht="15" thickBot="1" x14ac:dyDescent="0.35">
      <c r="A17" s="690"/>
      <c r="B17" s="690"/>
      <c r="C17" s="690"/>
      <c r="D17" s="690"/>
      <c r="E17" s="690"/>
      <c r="F17" s="690"/>
      <c r="G17" s="727" t="s">
        <v>225</v>
      </c>
      <c r="H17" s="690"/>
      <c r="I17" s="690"/>
      <c r="J17" s="690"/>
      <c r="K17" s="690"/>
      <c r="L17" s="690"/>
      <c r="M17" s="727">
        <f>SUMIF($G$15:$G$15,G17,$M$15:$M$15)</f>
        <v>47984.742041187361</v>
      </c>
      <c r="N17" s="727">
        <f>SUMIF($G$15:$G$15,G17,$N$15:$N$15)</f>
        <v>-293.3</v>
      </c>
      <c r="O17" s="727">
        <f>SUMIF($G$15:$G$15,G17,$O$15:$O$15)</f>
        <v>47691.442041187358</v>
      </c>
      <c r="P17" s="690"/>
      <c r="Q17" s="725"/>
      <c r="R17" s="690"/>
      <c r="S17" s="690"/>
      <c r="T17" s="690"/>
      <c r="U17" s="690"/>
      <c r="V17" s="690"/>
      <c r="W17" s="690"/>
      <c r="X17" s="690"/>
      <c r="Y17" s="690"/>
    </row>
    <row r="18" spans="1:25" ht="15" thickBot="1" x14ac:dyDescent="0.35">
      <c r="A18" s="690"/>
      <c r="B18" s="690"/>
      <c r="C18" s="690"/>
      <c r="D18" s="690"/>
      <c r="E18" s="690"/>
      <c r="F18" s="690"/>
      <c r="G18" s="727" t="s">
        <v>0</v>
      </c>
      <c r="H18" s="690"/>
      <c r="I18" s="690"/>
      <c r="J18" s="690"/>
      <c r="K18" s="690"/>
      <c r="L18" s="690"/>
      <c r="M18" s="727">
        <f>SUMIF($G$15:$G$15,G18,$M$15:$M$15)</f>
        <v>0</v>
      </c>
      <c r="N18" s="727">
        <f>SUMIF($G$15:$G$15,G18,$N$15:$N$15)</f>
        <v>0</v>
      </c>
      <c r="O18" s="727">
        <f>SUMIF($G$15:$G$15,G18,$O$15:$O$15)</f>
        <v>0</v>
      </c>
      <c r="P18" s="690"/>
      <c r="Q18" s="725"/>
      <c r="R18" s="690"/>
      <c r="S18" s="690"/>
      <c r="T18" s="690"/>
      <c r="U18" s="690"/>
      <c r="V18" s="690"/>
      <c r="W18" s="690"/>
      <c r="X18" s="690"/>
      <c r="Y18" s="690"/>
    </row>
    <row r="19" spans="1:25" x14ac:dyDescent="0.3">
      <c r="A19" s="690"/>
      <c r="B19" s="690"/>
      <c r="C19" s="690"/>
      <c r="D19" s="690"/>
      <c r="E19" s="690"/>
      <c r="F19" s="690"/>
      <c r="G19" s="740"/>
      <c r="H19" s="690"/>
      <c r="I19" s="690"/>
      <c r="J19" s="690"/>
      <c r="K19" s="690"/>
      <c r="L19" s="690"/>
      <c r="M19" s="740"/>
      <c r="N19" s="740"/>
      <c r="O19" s="740"/>
      <c r="P19" s="690"/>
      <c r="Q19" s="725"/>
      <c r="R19" s="690"/>
      <c r="S19" s="690"/>
      <c r="T19" s="690"/>
      <c r="U19" s="690"/>
      <c r="V19" s="690"/>
      <c r="W19" s="690"/>
      <c r="X19" s="690"/>
      <c r="Y19" s="690"/>
    </row>
    <row r="20" spans="1:25" ht="15" thickBot="1" x14ac:dyDescent="0.35">
      <c r="A20" s="690"/>
      <c r="B20" s="713" t="s">
        <v>1435</v>
      </c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725"/>
      <c r="R20" s="690"/>
      <c r="S20" s="690"/>
      <c r="T20" s="690"/>
      <c r="U20" s="690"/>
      <c r="V20" s="690"/>
      <c r="W20" s="690"/>
      <c r="X20" s="690"/>
      <c r="Y20" s="690"/>
    </row>
    <row r="21" spans="1:25" ht="58.2" x14ac:dyDescent="0.3">
      <c r="A21" s="690"/>
      <c r="B21" s="968" t="s">
        <v>5</v>
      </c>
      <c r="C21" s="969" t="s">
        <v>228</v>
      </c>
      <c r="D21" s="969" t="s">
        <v>229</v>
      </c>
      <c r="E21" s="968" t="s">
        <v>230</v>
      </c>
      <c r="F21" s="969" t="s">
        <v>267</v>
      </c>
      <c r="G21" s="968" t="s">
        <v>8</v>
      </c>
      <c r="H21" s="969" t="s">
        <v>258</v>
      </c>
      <c r="I21" s="969"/>
      <c r="J21" s="969" t="s">
        <v>234</v>
      </c>
      <c r="K21" s="969" t="s">
        <v>235</v>
      </c>
      <c r="L21" s="970" t="s">
        <v>236</v>
      </c>
      <c r="M21" s="971" t="s">
        <v>237</v>
      </c>
      <c r="N21" s="972" t="str">
        <f>N6</f>
        <v>Amortisation in July 2026</v>
      </c>
      <c r="O21" s="973" t="s">
        <v>238</v>
      </c>
      <c r="P21" s="974" t="s">
        <v>239</v>
      </c>
      <c r="Q21" s="975" t="s">
        <v>240</v>
      </c>
      <c r="R21" s="690"/>
      <c r="S21" s="690"/>
      <c r="T21" s="690"/>
      <c r="U21" s="690"/>
      <c r="V21" s="690"/>
      <c r="W21" s="690"/>
      <c r="X21" s="690"/>
      <c r="Y21" s="690"/>
    </row>
    <row r="22" spans="1:25" x14ac:dyDescent="0.3">
      <c r="A22" s="690"/>
      <c r="B22" s="716">
        <v>1</v>
      </c>
      <c r="C22" s="716">
        <v>501050</v>
      </c>
      <c r="D22" s="716">
        <v>2230005</v>
      </c>
      <c r="E22" s="716" t="s">
        <v>1440</v>
      </c>
      <c r="F22" s="698" t="s">
        <v>243</v>
      </c>
      <c r="G22" s="716" t="s">
        <v>225</v>
      </c>
      <c r="H22" s="698" t="s">
        <v>244</v>
      </c>
      <c r="I22" s="716"/>
      <c r="J22" s="716" t="s">
        <v>251</v>
      </c>
      <c r="K22" s="717">
        <v>45625</v>
      </c>
      <c r="L22" s="735" t="s">
        <v>245</v>
      </c>
      <c r="M22" s="697">
        <v>-1155734.959720247</v>
      </c>
      <c r="N22" s="700">
        <v>31875.41</v>
      </c>
      <c r="O22" s="738">
        <f>SUM(M22:N22)</f>
        <v>-1123859.549720247</v>
      </c>
      <c r="P22" s="722">
        <f>SUMIF($D$2:$D$4,G22,$E$2:$E$4)</f>
        <v>1</v>
      </c>
      <c r="Q22" s="723">
        <f>O22*P22</f>
        <v>-1123859.549720247</v>
      </c>
      <c r="R22" s="690"/>
      <c r="S22" s="690"/>
      <c r="T22" s="690"/>
      <c r="U22" s="690"/>
      <c r="V22" s="690"/>
      <c r="W22" s="690"/>
      <c r="X22" s="690"/>
      <c r="Y22" s="690"/>
    </row>
    <row r="23" spans="1:25" ht="15" thickBot="1" x14ac:dyDescent="0.35">
      <c r="A23" s="690"/>
      <c r="B23" s="737"/>
      <c r="C23" s="737"/>
      <c r="D23" s="737"/>
      <c r="E23" s="737"/>
      <c r="F23" s="737"/>
      <c r="G23" s="737"/>
      <c r="H23" s="737"/>
      <c r="I23" s="737"/>
      <c r="J23" s="737"/>
      <c r="K23" s="737"/>
      <c r="L23" s="737"/>
      <c r="M23" s="731"/>
      <c r="N23" s="731"/>
      <c r="O23" s="731"/>
      <c r="P23" s="731"/>
      <c r="Q23" s="731">
        <f>SUBTOTAL(9,Q22:Q22)</f>
        <v>-1123859.549720247</v>
      </c>
      <c r="R23" s="690"/>
      <c r="S23" s="690"/>
      <c r="T23" s="690"/>
      <c r="U23" s="690"/>
      <c r="V23" s="690"/>
      <c r="W23" s="690"/>
      <c r="X23" s="690"/>
      <c r="Y23" s="690"/>
    </row>
    <row r="24" spans="1:25" ht="15" thickBot="1" x14ac:dyDescent="0.35">
      <c r="A24" s="690"/>
      <c r="B24" s="690"/>
      <c r="C24" s="690"/>
      <c r="D24" s="690"/>
      <c r="E24" s="690"/>
      <c r="F24" s="690"/>
      <c r="G24" s="727" t="s">
        <v>225</v>
      </c>
      <c r="H24" s="690"/>
      <c r="I24" s="690"/>
      <c r="J24" s="690"/>
      <c r="K24" s="690"/>
      <c r="L24" s="690"/>
      <c r="M24" s="727">
        <f>SUMIF($G$22,G24,$M$22)</f>
        <v>-1155734.959720247</v>
      </c>
      <c r="N24" s="727">
        <f>SUMIF($G$22,G24,$N$22)</f>
        <v>31875.41</v>
      </c>
      <c r="O24" s="727">
        <f>SUMIF($G$22,G24,$O$22)</f>
        <v>-1123859.549720247</v>
      </c>
      <c r="P24" s="690"/>
      <c r="Q24" s="725"/>
      <c r="R24" s="690"/>
      <c r="S24" s="690"/>
      <c r="T24" s="690"/>
      <c r="U24" s="690"/>
      <c r="V24" s="690"/>
      <c r="W24" s="690"/>
      <c r="X24" s="690"/>
      <c r="Y24" s="690"/>
    </row>
    <row r="25" spans="1:25" ht="15" thickBot="1" x14ac:dyDescent="0.35">
      <c r="A25" s="690"/>
      <c r="B25" s="690"/>
      <c r="C25" s="690"/>
      <c r="D25" s="690"/>
      <c r="E25" s="690"/>
      <c r="F25" s="690"/>
      <c r="G25" s="727" t="s">
        <v>0</v>
      </c>
      <c r="H25" s="690"/>
      <c r="I25" s="690"/>
      <c r="J25" s="690"/>
      <c r="K25" s="690"/>
      <c r="L25" s="690"/>
      <c r="M25" s="727">
        <f>SUMIF($G$22,G25,$M$22)</f>
        <v>0</v>
      </c>
      <c r="N25" s="727">
        <f>SUMIF($G$22,G25,$N$22)</f>
        <v>0</v>
      </c>
      <c r="O25" s="727">
        <f>SUMIF($G$22,G25,$O$22)</f>
        <v>0</v>
      </c>
      <c r="P25" s="690"/>
      <c r="Q25" s="725"/>
      <c r="R25" s="690"/>
      <c r="S25" s="690"/>
      <c r="T25" s="690"/>
      <c r="U25" s="690"/>
      <c r="V25" s="690"/>
      <c r="W25" s="690"/>
      <c r="X25" s="690"/>
      <c r="Y25" s="690"/>
    </row>
    <row r="26" spans="1:25" x14ac:dyDescent="0.3">
      <c r="A26" s="690"/>
      <c r="B26" s="690"/>
      <c r="C26" s="690"/>
      <c r="D26" s="690"/>
      <c r="E26" s="690"/>
      <c r="F26" s="690"/>
      <c r="G26" s="740"/>
      <c r="H26" s="690"/>
      <c r="I26" s="690"/>
      <c r="J26" s="690"/>
      <c r="K26" s="690"/>
      <c r="L26" s="690"/>
      <c r="M26" s="740"/>
      <c r="N26" s="740"/>
      <c r="O26" s="740"/>
      <c r="P26" s="690"/>
      <c r="Q26" s="725"/>
      <c r="R26" s="690"/>
      <c r="S26" s="690"/>
      <c r="T26" s="690"/>
      <c r="U26" s="690"/>
      <c r="V26" s="690"/>
      <c r="W26" s="690"/>
      <c r="X26" s="690"/>
      <c r="Y26" s="690"/>
    </row>
    <row r="27" spans="1:25" x14ac:dyDescent="0.3">
      <c r="A27" s="690"/>
      <c r="B27" s="690"/>
      <c r="C27" s="690"/>
      <c r="D27" s="690"/>
      <c r="E27" s="690"/>
      <c r="F27" s="690"/>
      <c r="G27" s="740"/>
      <c r="H27" s="690"/>
      <c r="I27" s="690"/>
      <c r="J27" s="690"/>
      <c r="K27" s="690"/>
      <c r="L27" s="690"/>
      <c r="M27" s="740"/>
      <c r="N27" s="740"/>
      <c r="O27" s="740"/>
      <c r="P27" s="690"/>
      <c r="Q27" s="725"/>
      <c r="R27" s="690"/>
      <c r="S27" s="690"/>
      <c r="T27" s="690"/>
      <c r="U27" s="690"/>
      <c r="V27" s="690"/>
      <c r="W27" s="690"/>
      <c r="X27" s="690"/>
      <c r="Y27" s="690"/>
    </row>
    <row r="28" spans="1:25" ht="15" thickBot="1" x14ac:dyDescent="0.35">
      <c r="A28" s="690"/>
      <c r="B28" s="713" t="s">
        <v>1553</v>
      </c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0"/>
      <c r="N28" s="690"/>
      <c r="O28" s="690"/>
      <c r="P28" s="690"/>
      <c r="Q28" s="725"/>
      <c r="R28" s="690"/>
      <c r="S28" s="690"/>
      <c r="T28" s="690"/>
      <c r="U28" s="690"/>
      <c r="V28" s="690"/>
      <c r="W28" s="690"/>
      <c r="X28" s="690"/>
      <c r="Y28" s="690"/>
    </row>
    <row r="29" spans="1:25" ht="58.2" x14ac:dyDescent="0.3">
      <c r="A29" s="690"/>
      <c r="B29" s="968" t="s">
        <v>5</v>
      </c>
      <c r="C29" s="969" t="s">
        <v>228</v>
      </c>
      <c r="D29" s="969" t="s">
        <v>229</v>
      </c>
      <c r="E29" s="968" t="s">
        <v>230</v>
      </c>
      <c r="F29" s="969" t="s">
        <v>267</v>
      </c>
      <c r="G29" s="968" t="s">
        <v>8</v>
      </c>
      <c r="H29" s="969" t="s">
        <v>258</v>
      </c>
      <c r="I29" s="969"/>
      <c r="J29" s="969" t="s">
        <v>234</v>
      </c>
      <c r="K29" s="969" t="s">
        <v>235</v>
      </c>
      <c r="L29" s="970" t="s">
        <v>236</v>
      </c>
      <c r="M29" s="971" t="s">
        <v>237</v>
      </c>
      <c r="N29" s="972" t="str">
        <f>N6</f>
        <v>Amortisation in July 2026</v>
      </c>
      <c r="O29" s="973" t="s">
        <v>238</v>
      </c>
      <c r="P29" s="974" t="s">
        <v>239</v>
      </c>
      <c r="Q29" s="975" t="s">
        <v>240</v>
      </c>
      <c r="R29" s="690"/>
      <c r="S29" s="690"/>
      <c r="T29" s="690"/>
      <c r="U29" s="690"/>
      <c r="V29" s="690"/>
      <c r="W29" s="690"/>
      <c r="X29" s="690"/>
      <c r="Y29" s="690"/>
    </row>
    <row r="30" spans="1:25" x14ac:dyDescent="0.3">
      <c r="A30" s="690"/>
      <c r="B30" s="716">
        <v>1</v>
      </c>
      <c r="C30" s="716">
        <v>501215</v>
      </c>
      <c r="D30" s="716">
        <v>2230005</v>
      </c>
      <c r="E30" s="716" t="s">
        <v>1586</v>
      </c>
      <c r="F30" s="698" t="s">
        <v>243</v>
      </c>
      <c r="G30" s="716" t="s">
        <v>225</v>
      </c>
      <c r="H30" s="698" t="s">
        <v>255</v>
      </c>
      <c r="I30" s="716"/>
      <c r="J30" s="716" t="s">
        <v>251</v>
      </c>
      <c r="K30" s="717">
        <v>45896</v>
      </c>
      <c r="L30" s="716" t="s">
        <v>245</v>
      </c>
      <c r="M30" s="949">
        <v>162.39322192681743</v>
      </c>
      <c r="N30" s="700">
        <v>142.9</v>
      </c>
      <c r="O30" s="738">
        <f>SUM(M30:N30)</f>
        <v>305.29322192681741</v>
      </c>
      <c r="P30" s="722">
        <f t="shared" ref="P30:P31" si="1">SUMIF($D$2:$D$4,G30,$E$2:$E$4)</f>
        <v>1</v>
      </c>
      <c r="Q30" s="961">
        <f t="shared" ref="Q30:Q31" si="2">O30*P30</f>
        <v>305.29322192681741</v>
      </c>
      <c r="R30" s="690"/>
      <c r="S30" s="690"/>
      <c r="T30" s="690"/>
      <c r="U30" s="690"/>
      <c r="V30" s="690"/>
      <c r="W30" s="690"/>
      <c r="X30" s="690"/>
      <c r="Y30" s="690"/>
    </row>
    <row r="31" spans="1:25" x14ac:dyDescent="0.3">
      <c r="A31" s="690"/>
      <c r="B31" s="716">
        <v>2</v>
      </c>
      <c r="C31" s="716">
        <v>501307</v>
      </c>
      <c r="D31" s="716">
        <v>2230005</v>
      </c>
      <c r="E31" s="716" t="s">
        <v>1433</v>
      </c>
      <c r="F31" s="698" t="s">
        <v>243</v>
      </c>
      <c r="G31" s="716" t="s">
        <v>225</v>
      </c>
      <c r="H31" s="698" t="s">
        <v>255</v>
      </c>
      <c r="I31" s="716"/>
      <c r="J31" s="716" t="s">
        <v>251</v>
      </c>
      <c r="K31" s="717">
        <v>45971</v>
      </c>
      <c r="L31" s="716" t="s">
        <v>245</v>
      </c>
      <c r="M31" s="949">
        <v>463.06019970294557</v>
      </c>
      <c r="N31" s="700">
        <v>340.58</v>
      </c>
      <c r="O31" s="738">
        <f>SUM(M31:N31)</f>
        <v>803.64019970294555</v>
      </c>
      <c r="P31" s="722">
        <f t="shared" si="1"/>
        <v>1</v>
      </c>
      <c r="Q31" s="961">
        <f t="shared" si="2"/>
        <v>803.64019970294555</v>
      </c>
      <c r="R31" s="690"/>
      <c r="S31" s="690"/>
      <c r="T31" s="690"/>
      <c r="U31" s="690"/>
      <c r="V31" s="690"/>
      <c r="W31" s="690"/>
      <c r="X31" s="690"/>
      <c r="Y31" s="690"/>
    </row>
    <row r="32" spans="1:25" ht="15" thickBot="1" x14ac:dyDescent="0.35">
      <c r="A32" s="690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1"/>
      <c r="N32" s="731"/>
      <c r="O32" s="731"/>
      <c r="P32" s="731"/>
      <c r="Q32" s="731">
        <f>SUBTOTAL(9,Q30:Q31)</f>
        <v>1108.933421629763</v>
      </c>
      <c r="R32" s="690"/>
      <c r="S32" s="690"/>
      <c r="T32" s="690"/>
      <c r="U32" s="690"/>
      <c r="V32" s="690"/>
      <c r="W32" s="690"/>
      <c r="X32" s="690"/>
      <c r="Y32" s="690"/>
    </row>
    <row r="33" spans="1:25" ht="15" thickBot="1" x14ac:dyDescent="0.35">
      <c r="A33" s="690"/>
      <c r="B33" s="690"/>
      <c r="C33" s="690"/>
      <c r="D33" s="690"/>
      <c r="E33" s="690"/>
      <c r="F33" s="690"/>
      <c r="G33" s="727" t="s">
        <v>225</v>
      </c>
      <c r="H33" s="690"/>
      <c r="I33" s="690"/>
      <c r="J33" s="690"/>
      <c r="K33" s="690"/>
      <c r="L33" s="690"/>
      <c r="M33" s="727">
        <f>SUMIF($G$30:$G$31,G33,$M$30:$M$31)</f>
        <v>625.45342162976294</v>
      </c>
      <c r="N33" s="727">
        <f>SUMIF($G$30:$G$31,G33,$N$30:$N$31)</f>
        <v>483.48</v>
      </c>
      <c r="O33" s="727">
        <f>SUMIF($G$30:$G$31,G33,$O$30:$O$31)</f>
        <v>1108.933421629763</v>
      </c>
      <c r="P33" s="690"/>
      <c r="Q33" s="725"/>
      <c r="R33" s="690"/>
      <c r="S33" s="690"/>
      <c r="T33" s="690"/>
      <c r="U33" s="690"/>
      <c r="V33" s="690"/>
      <c r="W33" s="690"/>
      <c r="X33" s="690"/>
      <c r="Y33" s="690"/>
    </row>
    <row r="34" spans="1:25" ht="15" thickBot="1" x14ac:dyDescent="0.35">
      <c r="A34" s="690"/>
      <c r="B34" s="690"/>
      <c r="C34" s="690"/>
      <c r="D34" s="690"/>
      <c r="E34" s="690"/>
      <c r="F34" s="690"/>
      <c r="G34" s="727" t="s">
        <v>0</v>
      </c>
      <c r="H34" s="690"/>
      <c r="I34" s="690"/>
      <c r="J34" s="690"/>
      <c r="K34" s="690"/>
      <c r="L34" s="690"/>
      <c r="M34" s="727">
        <f>SUMIF($G$30:$G$31,G34,$M$30:$M$31)</f>
        <v>0</v>
      </c>
      <c r="N34" s="727">
        <f>SUMIF($G$30:$G$31,G34,$N$30:$N$31)</f>
        <v>0</v>
      </c>
      <c r="O34" s="727">
        <f>SUMIF($G$30:$G$31,G34,$O$30:$O$31)</f>
        <v>0</v>
      </c>
      <c r="P34" s="690"/>
      <c r="Q34" s="725"/>
      <c r="R34" s="690"/>
      <c r="S34" s="690"/>
      <c r="T34" s="690"/>
      <c r="U34" s="690"/>
      <c r="V34" s="690"/>
      <c r="W34" s="690"/>
      <c r="X34" s="690"/>
      <c r="Y34" s="690"/>
    </row>
    <row r="35" spans="1:25" x14ac:dyDescent="0.3">
      <c r="A35" s="690"/>
      <c r="B35" s="690"/>
      <c r="C35" s="690"/>
      <c r="D35" s="690"/>
      <c r="E35" s="690"/>
      <c r="F35" s="690"/>
      <c r="G35" s="740"/>
      <c r="H35" s="690"/>
      <c r="I35" s="690"/>
      <c r="J35" s="690"/>
      <c r="K35" s="690"/>
      <c r="L35" s="690"/>
      <c r="M35" s="690"/>
      <c r="N35" s="690"/>
      <c r="O35" s="690"/>
      <c r="P35" s="690"/>
      <c r="Q35" s="725"/>
      <c r="R35" s="690"/>
      <c r="S35" s="690"/>
      <c r="T35" s="690"/>
      <c r="U35" s="690"/>
      <c r="V35" s="690"/>
      <c r="W35" s="690"/>
      <c r="X35" s="690"/>
      <c r="Y35" s="690"/>
    </row>
    <row r="36" spans="1:25" ht="15" thickBot="1" x14ac:dyDescent="0.35">
      <c r="A36" s="690"/>
      <c r="B36" s="713" t="s">
        <v>1645</v>
      </c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0"/>
      <c r="N36" s="690"/>
      <c r="O36" s="690"/>
      <c r="P36" s="690"/>
      <c r="Q36" s="725"/>
      <c r="R36" s="690"/>
      <c r="S36" s="690"/>
      <c r="T36" s="690"/>
      <c r="U36" s="690"/>
      <c r="V36" s="690"/>
      <c r="W36" s="690"/>
      <c r="X36" s="690"/>
      <c r="Y36" s="690"/>
    </row>
    <row r="37" spans="1:25" ht="58.2" x14ac:dyDescent="0.3">
      <c r="A37" s="690"/>
      <c r="B37" s="968" t="s">
        <v>5</v>
      </c>
      <c r="C37" s="969" t="s">
        <v>228</v>
      </c>
      <c r="D37" s="969" t="s">
        <v>229</v>
      </c>
      <c r="E37" s="968" t="s">
        <v>230</v>
      </c>
      <c r="F37" s="969" t="s">
        <v>267</v>
      </c>
      <c r="G37" s="968" t="s">
        <v>8</v>
      </c>
      <c r="H37" s="969" t="s">
        <v>258</v>
      </c>
      <c r="I37" s="969"/>
      <c r="J37" s="969" t="s">
        <v>234</v>
      </c>
      <c r="K37" s="969" t="s">
        <v>235</v>
      </c>
      <c r="L37" s="970" t="s">
        <v>236</v>
      </c>
      <c r="M37" s="971" t="s">
        <v>237</v>
      </c>
      <c r="N37" s="972" t="str">
        <f>N14</f>
        <v>Amortisation in July 2026</v>
      </c>
      <c r="O37" s="973" t="s">
        <v>238</v>
      </c>
      <c r="P37" s="974" t="s">
        <v>239</v>
      </c>
      <c r="Q37" s="975" t="s">
        <v>240</v>
      </c>
      <c r="R37" s="690"/>
      <c r="S37" s="690"/>
      <c r="T37" s="690"/>
      <c r="U37" s="690"/>
      <c r="V37" s="690"/>
      <c r="W37" s="690"/>
      <c r="X37" s="690"/>
      <c r="Y37" s="690"/>
    </row>
    <row r="38" spans="1:25" x14ac:dyDescent="0.3">
      <c r="A38" s="690"/>
      <c r="B38" s="716">
        <v>1</v>
      </c>
      <c r="C38" s="716">
        <v>501336</v>
      </c>
      <c r="D38" s="716">
        <v>2230005</v>
      </c>
      <c r="E38" s="716" t="s">
        <v>1646</v>
      </c>
      <c r="F38" s="698" t="s">
        <v>243</v>
      </c>
      <c r="G38" s="716" t="s">
        <v>225</v>
      </c>
      <c r="H38" s="698" t="s">
        <v>255</v>
      </c>
      <c r="I38" s="716"/>
      <c r="J38" s="716" t="s">
        <v>251</v>
      </c>
      <c r="K38" s="717">
        <v>46129</v>
      </c>
      <c r="L38" s="716" t="s">
        <v>245</v>
      </c>
      <c r="M38" s="949">
        <v>419.84273882254917</v>
      </c>
      <c r="N38" s="700">
        <v>206.72</v>
      </c>
      <c r="O38" s="738">
        <f>SUM(M38:N38)</f>
        <v>626.56273882254914</v>
      </c>
      <c r="P38" s="722">
        <f t="shared" ref="P38:P39" si="3">SUMIF($D$2:$D$4,G38,$E$2:$E$4)</f>
        <v>1</v>
      </c>
      <c r="Q38" s="961">
        <f t="shared" ref="Q38:Q39" si="4">O38*P38</f>
        <v>626.56273882254914</v>
      </c>
      <c r="R38" s="690"/>
      <c r="S38" s="690"/>
      <c r="T38" s="690"/>
      <c r="U38" s="690"/>
      <c r="V38" s="690"/>
      <c r="W38" s="690"/>
      <c r="X38" s="690"/>
      <c r="Y38" s="690"/>
    </row>
    <row r="39" spans="1:25" x14ac:dyDescent="0.3">
      <c r="A39" s="690"/>
      <c r="B39" s="716">
        <v>2</v>
      </c>
      <c r="C39" s="716"/>
      <c r="D39" s="716"/>
      <c r="E39" s="716"/>
      <c r="F39" s="698"/>
      <c r="G39" s="716"/>
      <c r="H39" s="698"/>
      <c r="I39" s="716"/>
      <c r="J39" s="716"/>
      <c r="K39" s="717"/>
      <c r="L39" s="716"/>
      <c r="M39" s="949">
        <v>0</v>
      </c>
      <c r="N39" s="700"/>
      <c r="O39" s="738">
        <f>SUM(M39:N39)</f>
        <v>0</v>
      </c>
      <c r="P39" s="722">
        <f t="shared" si="3"/>
        <v>0</v>
      </c>
      <c r="Q39" s="961">
        <f t="shared" si="4"/>
        <v>0</v>
      </c>
      <c r="R39" s="690"/>
      <c r="S39" s="690"/>
      <c r="T39" s="690"/>
      <c r="U39" s="690"/>
      <c r="V39" s="690"/>
      <c r="W39" s="690"/>
      <c r="X39" s="690"/>
      <c r="Y39" s="690"/>
    </row>
    <row r="40" spans="1:25" ht="15" thickBot="1" x14ac:dyDescent="0.35">
      <c r="A40" s="690"/>
      <c r="B40" s="737"/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1"/>
      <c r="N40" s="731"/>
      <c r="O40" s="731"/>
      <c r="P40" s="731"/>
      <c r="Q40" s="731">
        <f>SUBTOTAL(9,Q38:Q39)</f>
        <v>626.56273882254914</v>
      </c>
      <c r="R40" s="690"/>
      <c r="S40" s="690"/>
      <c r="T40" s="690"/>
      <c r="U40" s="690"/>
      <c r="V40" s="690"/>
      <c r="W40" s="690"/>
      <c r="X40" s="690"/>
      <c r="Y40" s="690"/>
    </row>
    <row r="41" spans="1:25" ht="15" thickBot="1" x14ac:dyDescent="0.35">
      <c r="A41" s="690"/>
      <c r="B41" s="690"/>
      <c r="C41" s="690"/>
      <c r="D41" s="690"/>
      <c r="E41" s="690"/>
      <c r="F41" s="690"/>
      <c r="G41" s="727" t="s">
        <v>225</v>
      </c>
      <c r="H41" s="690"/>
      <c r="I41" s="690"/>
      <c r="J41" s="690"/>
      <c r="K41" s="690"/>
      <c r="L41" s="690"/>
      <c r="M41" s="727">
        <f>SUMIF($G$30:$G$31,G41,$M$30:$M$31)</f>
        <v>625.45342162976294</v>
      </c>
      <c r="N41" s="727">
        <f>SUMIF($G$30:$G$31,G41,$N$30:$N$31)</f>
        <v>483.48</v>
      </c>
      <c r="O41" s="727">
        <f>SUMIF($G$30:$G$31,G41,$O$30:$O$31)</f>
        <v>1108.933421629763</v>
      </c>
      <c r="P41" s="690"/>
      <c r="Q41" s="725"/>
      <c r="R41" s="690"/>
      <c r="S41" s="690"/>
      <c r="T41" s="690"/>
      <c r="U41" s="690"/>
      <c r="V41" s="690"/>
      <c r="W41" s="690"/>
      <c r="X41" s="690"/>
      <c r="Y41" s="690"/>
    </row>
    <row r="42" spans="1:25" ht="15" thickBot="1" x14ac:dyDescent="0.35">
      <c r="A42" s="690"/>
      <c r="B42" s="690"/>
      <c r="C42" s="690"/>
      <c r="D42" s="690"/>
      <c r="E42" s="690"/>
      <c r="F42" s="690"/>
      <c r="G42" s="727" t="s">
        <v>0</v>
      </c>
      <c r="H42" s="690"/>
      <c r="I42" s="690"/>
      <c r="J42" s="690"/>
      <c r="K42" s="690"/>
      <c r="L42" s="690"/>
      <c r="M42" s="727">
        <f>SUMIF($G$30:$G$31,G42,$M$30:$M$31)</f>
        <v>0</v>
      </c>
      <c r="N42" s="727">
        <f>SUMIF($G$30:$G$31,G42,$N$30:$N$31)</f>
        <v>0</v>
      </c>
      <c r="O42" s="727">
        <f>SUMIF($G$30:$G$31,G42,$O$30:$O$31)</f>
        <v>0</v>
      </c>
      <c r="P42" s="690"/>
      <c r="Q42" s="725"/>
      <c r="R42" s="690"/>
      <c r="S42" s="690"/>
      <c r="T42" s="690"/>
      <c r="U42" s="690"/>
      <c r="V42" s="690"/>
      <c r="W42" s="690"/>
      <c r="X42" s="690"/>
      <c r="Y42" s="690"/>
    </row>
    <row r="43" spans="1:25" x14ac:dyDescent="0.3">
      <c r="A43" s="690"/>
      <c r="B43" s="690"/>
      <c r="C43" s="690"/>
      <c r="D43" s="690"/>
      <c r="E43" s="690"/>
      <c r="F43" s="690"/>
      <c r="G43" s="740"/>
      <c r="H43" s="690"/>
      <c r="I43" s="690"/>
      <c r="J43" s="690"/>
      <c r="K43" s="690"/>
      <c r="L43" s="690"/>
      <c r="M43" s="690"/>
      <c r="N43" s="690"/>
      <c r="O43" s="690"/>
      <c r="P43" s="690"/>
      <c r="Q43" s="725"/>
      <c r="R43" s="690"/>
      <c r="S43" s="690"/>
      <c r="T43" s="690"/>
      <c r="U43" s="690"/>
      <c r="V43" s="690"/>
      <c r="W43" s="690"/>
      <c r="X43" s="690"/>
      <c r="Y43" s="690"/>
    </row>
    <row r="44" spans="1:25" ht="15" thickBot="1" x14ac:dyDescent="0.35">
      <c r="A44" s="690"/>
      <c r="B44" s="741"/>
      <c r="C44" s="741"/>
      <c r="D44" s="741"/>
      <c r="E44" s="741"/>
      <c r="F44" s="741"/>
      <c r="G44" s="742" t="s">
        <v>270</v>
      </c>
      <c r="H44" s="741"/>
      <c r="I44" s="741"/>
      <c r="J44" s="741"/>
      <c r="K44" s="741"/>
      <c r="L44" s="741"/>
      <c r="M44" s="743"/>
      <c r="N44" s="741"/>
      <c r="O44" s="741"/>
      <c r="P44" s="741"/>
      <c r="Q44" s="731">
        <f>Q8+Q16+Q23+Q32+Q40</f>
        <v>-1074432.6120083218</v>
      </c>
      <c r="R44" s="690"/>
      <c r="S44" s="690"/>
      <c r="T44" s="690"/>
      <c r="U44" s="690"/>
      <c r="V44" s="690"/>
      <c r="W44" s="690"/>
      <c r="X44" s="690"/>
      <c r="Y44" s="690"/>
    </row>
    <row r="45" spans="1:25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690"/>
      <c r="Q45" s="690"/>
      <c r="R45" s="690"/>
      <c r="S45" s="690"/>
      <c r="T45" s="690"/>
      <c r="U45" s="690"/>
      <c r="V45" s="690"/>
      <c r="W45" s="690"/>
      <c r="X45" s="690"/>
      <c r="Y45" s="690"/>
    </row>
    <row r="46" spans="1:25" ht="15" thickBot="1" x14ac:dyDescent="0.35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744" t="s">
        <v>271</v>
      </c>
      <c r="R46" s="744" t="s">
        <v>272</v>
      </c>
      <c r="S46" s="744" t="s">
        <v>273</v>
      </c>
      <c r="T46" s="690"/>
      <c r="U46" s="690"/>
      <c r="V46" s="690"/>
      <c r="W46" s="690"/>
      <c r="X46" s="690"/>
      <c r="Y46" s="690"/>
    </row>
    <row r="47" spans="1:25" ht="15" thickBot="1" x14ac:dyDescent="0.35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>
        <v>134003</v>
      </c>
      <c r="P47" s="743" t="s">
        <v>246</v>
      </c>
      <c r="Q47" s="743">
        <f>SUMIF($J$5:$J$39,P47,$Q$5:$Q$39)</f>
        <v>0</v>
      </c>
      <c r="R47" s="743">
        <v>0</v>
      </c>
      <c r="S47" s="743">
        <f>Q47-R47</f>
        <v>0</v>
      </c>
      <c r="T47" s="690"/>
      <c r="U47" s="745"/>
      <c r="V47" s="690"/>
      <c r="W47" s="690"/>
      <c r="X47" s="690"/>
      <c r="Y47" s="690"/>
    </row>
    <row r="48" spans="1:25" ht="15" thickBot="1" x14ac:dyDescent="0.35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690"/>
      <c r="O48" s="690">
        <v>2230005</v>
      </c>
      <c r="P48" s="743" t="s">
        <v>251</v>
      </c>
      <c r="Q48" s="743">
        <f>SUMIF($J$5:$J$39,P48,$Q$5:$Q$39)</f>
        <v>-1074432.6120083218</v>
      </c>
      <c r="R48" s="743"/>
      <c r="S48" s="743">
        <f>Q48-R48</f>
        <v>-1074432.6120083218</v>
      </c>
      <c r="T48" s="690"/>
      <c r="U48" s="745"/>
      <c r="V48" s="724"/>
      <c r="W48" s="690"/>
      <c r="X48" s="690"/>
      <c r="Y48" s="690"/>
    </row>
    <row r="49" spans="1:25" ht="15" thickBot="1" x14ac:dyDescent="0.35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746" t="s">
        <v>274</v>
      </c>
      <c r="Q49" s="747">
        <f>SUM(Q47:Q48)</f>
        <v>-1074432.6120083218</v>
      </c>
      <c r="R49" s="747">
        <f>SUM(R47:R48)</f>
        <v>0</v>
      </c>
      <c r="S49" s="747">
        <f>SUM(S47:S48)</f>
        <v>-1074432.6120083218</v>
      </c>
      <c r="T49" s="690"/>
      <c r="U49" s="690"/>
      <c r="V49" s="690"/>
      <c r="W49" s="690"/>
      <c r="X49" s="690"/>
      <c r="Y49" s="690"/>
    </row>
    <row r="50" spans="1:25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0"/>
      <c r="P50" s="690"/>
      <c r="Q50" s="690"/>
      <c r="R50" s="690"/>
      <c r="S50" s="690"/>
      <c r="T50" s="690"/>
      <c r="U50" s="690"/>
      <c r="V50" s="690"/>
      <c r="W50" s="690"/>
      <c r="X50" s="690"/>
      <c r="Y50" s="6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22"/>
      <c r="B39" s="1025" t="s">
        <v>270</v>
      </c>
      <c r="C39" s="1026"/>
      <c r="D39" s="1026"/>
      <c r="E39" s="1026"/>
      <c r="F39" s="1027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23"/>
      <c r="B40" s="1028"/>
      <c r="C40" s="1029"/>
      <c r="D40" s="1029"/>
      <c r="E40" s="1029"/>
      <c r="F40" s="1030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24"/>
      <c r="B41" s="1031"/>
      <c r="C41" s="1032"/>
      <c r="D41" s="1032"/>
      <c r="E41" s="1032"/>
      <c r="F41" s="1033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FD3-FBFA-4979-8127-79A46E2276DF}">
  <dimension ref="A1:L32"/>
  <sheetViews>
    <sheetView workbookViewId="0">
      <pane ySplit="3" topLeftCell="A4" activePane="bottomLeft" state="frozen"/>
      <selection pane="bottomLeft" activeCell="B5" sqref="B5"/>
    </sheetView>
  </sheetViews>
  <sheetFormatPr defaultRowHeight="11.4" x14ac:dyDescent="0.2"/>
  <cols>
    <col min="1" max="1" width="11.109375" style="694" customWidth="1"/>
    <col min="2" max="2" width="32.6640625" style="692" bestFit="1" customWidth="1"/>
    <col min="3" max="3" width="30" style="692" bestFit="1" customWidth="1"/>
    <col min="4" max="4" width="11.44140625" style="694" bestFit="1" customWidth="1"/>
    <col min="5" max="5" width="16.21875" style="692" bestFit="1" customWidth="1"/>
    <col min="6" max="6" width="13.44140625" style="692" bestFit="1" customWidth="1"/>
    <col min="7" max="7" width="22.44140625" style="692" bestFit="1" customWidth="1"/>
    <col min="8" max="8" width="8.77734375" style="692" bestFit="1" customWidth="1"/>
    <col min="9" max="9" width="12.6640625" style="692" bestFit="1" customWidth="1"/>
    <col min="10" max="10" width="22.44140625" style="692" bestFit="1" customWidth="1"/>
    <col min="11" max="11" width="8.109375" style="692" bestFit="1" customWidth="1"/>
    <col min="12" max="12" width="15.5546875" style="692" bestFit="1" customWidth="1"/>
    <col min="13" max="16384" width="8.88671875" style="692"/>
  </cols>
  <sheetData>
    <row r="1" spans="1:12" x14ac:dyDescent="0.2">
      <c r="A1" s="748" t="s">
        <v>1687</v>
      </c>
    </row>
    <row r="3" spans="1:12" s="618" customFormat="1" ht="38.4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1174</v>
      </c>
      <c r="I3" s="618" t="s">
        <v>1614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128441249.88</v>
      </c>
      <c r="F5" s="692">
        <v>0</v>
      </c>
      <c r="G5" s="692">
        <v>0</v>
      </c>
      <c r="H5" s="693">
        <v>110250</v>
      </c>
      <c r="I5" s="692">
        <v>0</v>
      </c>
      <c r="J5" s="692">
        <v>0</v>
      </c>
      <c r="K5" s="692">
        <v>0</v>
      </c>
      <c r="L5" s="693">
        <v>128551499.88</v>
      </c>
    </row>
    <row r="6" spans="1:12" x14ac:dyDescent="0.2">
      <c r="A6" s="965"/>
      <c r="B6" s="966" t="s">
        <v>289</v>
      </c>
      <c r="C6" s="966"/>
      <c r="D6" s="965"/>
      <c r="E6" s="967">
        <v>128441249.88</v>
      </c>
      <c r="F6" s="966">
        <v>0</v>
      </c>
      <c r="G6" s="966">
        <v>0</v>
      </c>
      <c r="H6" s="967">
        <v>110250</v>
      </c>
      <c r="I6" s="966">
        <v>0</v>
      </c>
      <c r="J6" s="966">
        <v>0</v>
      </c>
      <c r="K6" s="966">
        <v>0</v>
      </c>
      <c r="L6" s="967">
        <v>128551499.88</v>
      </c>
    </row>
    <row r="7" spans="1:12" x14ac:dyDescent="0.2">
      <c r="E7" s="693"/>
      <c r="H7" s="693"/>
      <c r="L7" s="693"/>
    </row>
    <row r="8" spans="1:12" x14ac:dyDescent="0.2">
      <c r="A8" s="694">
        <v>501230</v>
      </c>
      <c r="C8" s="692" t="s">
        <v>1381</v>
      </c>
      <c r="D8" s="694" t="s">
        <v>0</v>
      </c>
      <c r="E8" s="693">
        <v>98114843.75</v>
      </c>
      <c r="F8" s="692">
        <v>0</v>
      </c>
      <c r="G8" s="692">
        <v>0</v>
      </c>
      <c r="H8" s="693">
        <v>84218.75</v>
      </c>
      <c r="I8" s="692">
        <v>0</v>
      </c>
      <c r="J8" s="692">
        <v>0</v>
      </c>
      <c r="K8" s="692">
        <v>0</v>
      </c>
      <c r="L8" s="693">
        <v>98199062.5</v>
      </c>
    </row>
    <row r="9" spans="1:12" x14ac:dyDescent="0.2">
      <c r="A9" s="694">
        <v>501072</v>
      </c>
      <c r="B9" s="692" t="s">
        <v>312</v>
      </c>
      <c r="C9" s="692" t="s">
        <v>515</v>
      </c>
      <c r="D9" s="694" t="s">
        <v>0</v>
      </c>
      <c r="E9" s="693">
        <v>20911925.710000001</v>
      </c>
      <c r="F9" s="692">
        <v>0</v>
      </c>
      <c r="G9" s="692">
        <v>0</v>
      </c>
      <c r="H9" s="693">
        <v>17950.12</v>
      </c>
      <c r="I9" s="692">
        <v>0</v>
      </c>
      <c r="J9" s="692">
        <v>0</v>
      </c>
      <c r="K9" s="692">
        <v>0</v>
      </c>
      <c r="L9" s="693">
        <v>20929875.829999998</v>
      </c>
    </row>
    <row r="10" spans="1:12" x14ac:dyDescent="0.2">
      <c r="A10" s="694">
        <v>501073</v>
      </c>
      <c r="B10" s="692" t="s">
        <v>312</v>
      </c>
      <c r="C10" s="692" t="s">
        <v>516</v>
      </c>
      <c r="D10" s="694" t="s">
        <v>0</v>
      </c>
      <c r="E10" s="693">
        <v>20903260.030000001</v>
      </c>
      <c r="F10" s="692">
        <v>0</v>
      </c>
      <c r="G10" s="692">
        <v>0</v>
      </c>
      <c r="H10" s="693">
        <v>17942.7</v>
      </c>
      <c r="I10" s="692">
        <v>0</v>
      </c>
      <c r="J10" s="692">
        <v>0</v>
      </c>
      <c r="K10" s="692">
        <v>0</v>
      </c>
      <c r="L10" s="693">
        <v>20921202.73</v>
      </c>
    </row>
    <row r="11" spans="1:12" x14ac:dyDescent="0.2">
      <c r="A11" s="694">
        <v>501075</v>
      </c>
      <c r="B11" s="692" t="s">
        <v>312</v>
      </c>
      <c r="C11" s="692" t="s">
        <v>1406</v>
      </c>
      <c r="D11" s="694" t="s">
        <v>0</v>
      </c>
      <c r="E11" s="693">
        <v>20849722.829999998</v>
      </c>
      <c r="F11" s="692">
        <v>0</v>
      </c>
      <c r="G11" s="692">
        <v>0</v>
      </c>
      <c r="H11" s="693">
        <v>18848.57</v>
      </c>
      <c r="I11" s="693">
        <v>-409826.25</v>
      </c>
      <c r="J11" s="692">
        <v>0</v>
      </c>
      <c r="K11" s="692">
        <v>0</v>
      </c>
      <c r="L11" s="693">
        <v>20458745.149999999</v>
      </c>
    </row>
    <row r="12" spans="1:12" x14ac:dyDescent="0.2">
      <c r="A12" s="694">
        <v>501076</v>
      </c>
      <c r="B12" s="692" t="s">
        <v>312</v>
      </c>
      <c r="C12" s="692" t="s">
        <v>1407</v>
      </c>
      <c r="D12" s="694" t="s">
        <v>0</v>
      </c>
      <c r="E12" s="693">
        <v>20971039.399999999</v>
      </c>
      <c r="F12" s="692">
        <v>0</v>
      </c>
      <c r="G12" s="692">
        <v>0</v>
      </c>
      <c r="H12" s="693">
        <v>19336.990000000002</v>
      </c>
      <c r="I12" s="693">
        <v>-575309.03</v>
      </c>
      <c r="J12" s="692">
        <v>0</v>
      </c>
      <c r="K12" s="692">
        <v>0</v>
      </c>
      <c r="L12" s="693">
        <v>20415067.359999999</v>
      </c>
    </row>
    <row r="13" spans="1:12" x14ac:dyDescent="0.2">
      <c r="A13" s="694">
        <v>501077</v>
      </c>
      <c r="B13" s="692" t="s">
        <v>312</v>
      </c>
      <c r="C13" s="692" t="s">
        <v>1408</v>
      </c>
      <c r="D13" s="694" t="s">
        <v>0</v>
      </c>
      <c r="E13" s="693">
        <v>21465289.559999999</v>
      </c>
      <c r="F13" s="692">
        <v>0</v>
      </c>
      <c r="G13" s="692">
        <v>0</v>
      </c>
      <c r="H13" s="693">
        <v>19804.52</v>
      </c>
      <c r="I13" s="693">
        <v>-593937.44999999995</v>
      </c>
      <c r="J13" s="692">
        <v>0</v>
      </c>
      <c r="K13" s="692">
        <v>0</v>
      </c>
      <c r="L13" s="693">
        <v>20891156.629999999</v>
      </c>
    </row>
    <row r="14" spans="1:12" x14ac:dyDescent="0.2">
      <c r="A14" s="694">
        <v>501078</v>
      </c>
      <c r="B14" s="692" t="s">
        <v>312</v>
      </c>
      <c r="C14" s="692" t="s">
        <v>1409</v>
      </c>
      <c r="D14" s="694" t="s">
        <v>0</v>
      </c>
      <c r="E14" s="693">
        <v>20971039.399999999</v>
      </c>
      <c r="F14" s="692">
        <v>0</v>
      </c>
      <c r="G14" s="692">
        <v>0</v>
      </c>
      <c r="H14" s="693">
        <v>19336.990000000002</v>
      </c>
      <c r="I14" s="693">
        <v>-575309.03</v>
      </c>
      <c r="J14" s="692">
        <v>0</v>
      </c>
      <c r="K14" s="692">
        <v>0</v>
      </c>
      <c r="L14" s="693">
        <v>20415067.359999999</v>
      </c>
    </row>
    <row r="15" spans="1:12" x14ac:dyDescent="0.2">
      <c r="A15" s="965"/>
      <c r="B15" s="966" t="s">
        <v>312</v>
      </c>
      <c r="C15" s="966"/>
      <c r="D15" s="965"/>
      <c r="E15" s="967">
        <f>SUM(E8:E14)</f>
        <v>224187120.68000001</v>
      </c>
      <c r="F15" s="966">
        <v>0</v>
      </c>
      <c r="G15" s="966">
        <v>0</v>
      </c>
      <c r="H15" s="967">
        <f t="shared" ref="H15:I15" si="0">SUM(H8:H14)</f>
        <v>197438.63999999996</v>
      </c>
      <c r="I15" s="967">
        <f t="shared" si="0"/>
        <v>-2154381.7599999998</v>
      </c>
      <c r="J15" s="966">
        <v>0</v>
      </c>
      <c r="K15" s="966">
        <v>0</v>
      </c>
      <c r="L15" s="967">
        <f t="shared" ref="L15" si="1">SUM(L8:L14)</f>
        <v>222230177.56</v>
      </c>
    </row>
    <row r="16" spans="1:12" x14ac:dyDescent="0.2">
      <c r="E16" s="693"/>
      <c r="H16" s="693"/>
      <c r="I16" s="693"/>
      <c r="L16" s="693"/>
    </row>
    <row r="17" spans="1:12" x14ac:dyDescent="0.2">
      <c r="A17" s="694">
        <v>500400</v>
      </c>
      <c r="B17" s="692" t="s">
        <v>319</v>
      </c>
      <c r="C17" s="692" t="s">
        <v>1410</v>
      </c>
      <c r="D17" s="694" t="s">
        <v>0</v>
      </c>
      <c r="E17" s="693">
        <v>624849.63</v>
      </c>
      <c r="F17" s="692">
        <v>0</v>
      </c>
      <c r="G17" s="692">
        <v>0</v>
      </c>
      <c r="H17" s="692">
        <v>536.26</v>
      </c>
      <c r="I17" s="692">
        <v>0</v>
      </c>
      <c r="J17" s="692">
        <v>0</v>
      </c>
      <c r="K17" s="692">
        <v>0</v>
      </c>
      <c r="L17" s="693">
        <v>625385.89</v>
      </c>
    </row>
    <row r="18" spans="1:12" x14ac:dyDescent="0.2">
      <c r="A18" s="694">
        <v>500401</v>
      </c>
      <c r="B18" s="692" t="s">
        <v>319</v>
      </c>
      <c r="C18" s="692" t="s">
        <v>1411</v>
      </c>
      <c r="D18" s="694" t="s">
        <v>0</v>
      </c>
      <c r="E18" s="693">
        <v>5923102.9400000004</v>
      </c>
      <c r="F18" s="692">
        <v>0</v>
      </c>
      <c r="G18" s="692">
        <v>0</v>
      </c>
      <c r="H18" s="693">
        <v>2447.86</v>
      </c>
      <c r="I18" s="693">
        <v>-1790490.86</v>
      </c>
      <c r="J18" s="692">
        <v>0</v>
      </c>
      <c r="K18" s="692">
        <v>0</v>
      </c>
      <c r="L18" s="693">
        <v>4135059.94</v>
      </c>
    </row>
    <row r="19" spans="1:12" x14ac:dyDescent="0.2">
      <c r="A19" s="694">
        <v>501098</v>
      </c>
      <c r="B19" s="692" t="s">
        <v>319</v>
      </c>
      <c r="C19" s="692" t="s">
        <v>1412</v>
      </c>
      <c r="D19" s="694" t="s">
        <v>0</v>
      </c>
      <c r="E19" s="693">
        <v>61299375.439999998</v>
      </c>
      <c r="F19" s="692">
        <v>0</v>
      </c>
      <c r="G19" s="692">
        <v>0</v>
      </c>
      <c r="H19" s="693">
        <v>52617.49</v>
      </c>
      <c r="I19" s="692">
        <v>0</v>
      </c>
      <c r="J19" s="692">
        <v>0</v>
      </c>
      <c r="K19" s="692">
        <v>0</v>
      </c>
      <c r="L19" s="693">
        <v>61351992.93</v>
      </c>
    </row>
    <row r="20" spans="1:12" x14ac:dyDescent="0.2">
      <c r="A20" s="694">
        <v>501100</v>
      </c>
      <c r="B20" s="692" t="s">
        <v>319</v>
      </c>
      <c r="C20" s="692" t="s">
        <v>1413</v>
      </c>
      <c r="D20" s="694" t="s">
        <v>0</v>
      </c>
      <c r="E20" s="693">
        <v>28542500</v>
      </c>
      <c r="F20" s="692">
        <v>0</v>
      </c>
      <c r="G20" s="692">
        <v>0</v>
      </c>
      <c r="H20" s="693">
        <v>24500</v>
      </c>
      <c r="I20" s="692">
        <v>0</v>
      </c>
      <c r="J20" s="692">
        <v>0</v>
      </c>
      <c r="K20" s="692">
        <v>0</v>
      </c>
      <c r="L20" s="693">
        <v>28567000</v>
      </c>
    </row>
    <row r="21" spans="1:12" x14ac:dyDescent="0.2">
      <c r="A21" s="965"/>
      <c r="B21" s="966" t="s">
        <v>319</v>
      </c>
      <c r="C21" s="966"/>
      <c r="D21" s="965"/>
      <c r="E21" s="967">
        <v>96389828.010000005</v>
      </c>
      <c r="F21" s="966">
        <v>0</v>
      </c>
      <c r="G21" s="966">
        <v>0</v>
      </c>
      <c r="H21" s="967">
        <v>80101.61</v>
      </c>
      <c r="I21" s="967">
        <v>-1790490.86</v>
      </c>
      <c r="J21" s="966">
        <v>0</v>
      </c>
      <c r="K21" s="966">
        <v>0</v>
      </c>
      <c r="L21" s="967">
        <v>94679438.760000005</v>
      </c>
    </row>
    <row r="22" spans="1:12" x14ac:dyDescent="0.2">
      <c r="E22" s="693"/>
      <c r="H22" s="693"/>
      <c r="I22" s="693"/>
      <c r="L22" s="693"/>
    </row>
    <row r="23" spans="1:12" x14ac:dyDescent="0.2">
      <c r="A23" s="694">
        <v>501294</v>
      </c>
      <c r="B23" s="692" t="s">
        <v>1579</v>
      </c>
      <c r="C23" s="692" t="s">
        <v>1580</v>
      </c>
      <c r="D23" s="694" t="s">
        <v>0</v>
      </c>
      <c r="E23" s="693">
        <v>17930611.059999999</v>
      </c>
      <c r="F23" s="692">
        <v>0</v>
      </c>
      <c r="G23" s="692">
        <v>0</v>
      </c>
      <c r="H23" s="693">
        <v>15391.08</v>
      </c>
      <c r="I23" s="692">
        <v>0</v>
      </c>
      <c r="J23" s="692">
        <v>0</v>
      </c>
      <c r="K23" s="692">
        <v>0</v>
      </c>
      <c r="L23" s="693">
        <v>17946002.140000001</v>
      </c>
    </row>
    <row r="24" spans="1:12" x14ac:dyDescent="0.2">
      <c r="A24" s="694">
        <v>501295</v>
      </c>
      <c r="B24" s="692" t="s">
        <v>1579</v>
      </c>
      <c r="C24" s="692" t="s">
        <v>1580</v>
      </c>
      <c r="D24" s="694" t="s">
        <v>0</v>
      </c>
      <c r="E24" s="693">
        <v>17273770.710000001</v>
      </c>
      <c r="F24" s="692">
        <v>0</v>
      </c>
      <c r="G24" s="692">
        <v>0</v>
      </c>
      <c r="H24" s="693">
        <v>14827.26</v>
      </c>
      <c r="I24" s="692">
        <v>0</v>
      </c>
      <c r="J24" s="692">
        <v>0</v>
      </c>
      <c r="K24" s="692">
        <v>0</v>
      </c>
      <c r="L24" s="693">
        <v>17288597.969999999</v>
      </c>
    </row>
    <row r="25" spans="1:12" x14ac:dyDescent="0.2">
      <c r="A25" s="694">
        <v>501308</v>
      </c>
      <c r="B25" s="692" t="s">
        <v>1579</v>
      </c>
      <c r="C25" s="692" t="s">
        <v>313</v>
      </c>
      <c r="D25" s="694" t="s">
        <v>0</v>
      </c>
      <c r="E25" s="693">
        <v>11239493.58</v>
      </c>
      <c r="F25" s="692">
        <v>0</v>
      </c>
      <c r="G25" s="692">
        <v>0</v>
      </c>
      <c r="H25" s="693">
        <v>9647.6299999999992</v>
      </c>
      <c r="I25" s="692">
        <v>0</v>
      </c>
      <c r="J25" s="692">
        <v>0</v>
      </c>
      <c r="K25" s="692">
        <v>0</v>
      </c>
      <c r="L25" s="693">
        <v>11249141.210000001</v>
      </c>
    </row>
    <row r="26" spans="1:12" x14ac:dyDescent="0.2">
      <c r="A26" s="965"/>
      <c r="B26" s="966" t="s">
        <v>1579</v>
      </c>
      <c r="C26" s="966"/>
      <c r="D26" s="965"/>
      <c r="E26" s="967">
        <v>46443875.350000001</v>
      </c>
      <c r="F26" s="966">
        <v>0</v>
      </c>
      <c r="G26" s="966">
        <v>0</v>
      </c>
      <c r="H26" s="967">
        <v>39865.97</v>
      </c>
      <c r="I26" s="966">
        <v>0</v>
      </c>
      <c r="J26" s="966">
        <v>0</v>
      </c>
      <c r="K26" s="966">
        <v>0</v>
      </c>
      <c r="L26" s="967">
        <v>46483741.32</v>
      </c>
    </row>
    <row r="27" spans="1:12" x14ac:dyDescent="0.2">
      <c r="E27" s="693"/>
      <c r="H27" s="693"/>
      <c r="L27" s="693"/>
    </row>
    <row r="28" spans="1:12" x14ac:dyDescent="0.2">
      <c r="A28" s="694">
        <v>500885</v>
      </c>
      <c r="B28" s="692" t="s">
        <v>353</v>
      </c>
      <c r="C28" s="692" t="s">
        <v>307</v>
      </c>
      <c r="D28" s="694" t="s">
        <v>0</v>
      </c>
      <c r="E28" s="693">
        <v>21759556.890000001</v>
      </c>
      <c r="F28" s="692">
        <v>0</v>
      </c>
      <c r="G28" s="692">
        <v>0</v>
      </c>
      <c r="H28" s="693">
        <v>18677.75</v>
      </c>
      <c r="I28" s="692">
        <v>0</v>
      </c>
      <c r="J28" s="692">
        <v>0</v>
      </c>
      <c r="K28" s="692">
        <v>0</v>
      </c>
      <c r="L28" s="693">
        <v>21778234.640000001</v>
      </c>
    </row>
    <row r="29" spans="1:12" x14ac:dyDescent="0.2">
      <c r="A29" s="694">
        <v>500914</v>
      </c>
      <c r="B29" s="692" t="s">
        <v>353</v>
      </c>
      <c r="C29" s="692" t="s">
        <v>309</v>
      </c>
      <c r="D29" s="694" t="s">
        <v>0</v>
      </c>
      <c r="E29" s="693">
        <v>89093374.989999995</v>
      </c>
      <c r="F29" s="692">
        <v>0</v>
      </c>
      <c r="G29" s="692">
        <v>0</v>
      </c>
      <c r="H29" s="693">
        <v>76475.009999999995</v>
      </c>
      <c r="I29" s="692">
        <v>0</v>
      </c>
      <c r="J29" s="692">
        <v>0</v>
      </c>
      <c r="K29" s="692">
        <v>0</v>
      </c>
      <c r="L29" s="693">
        <v>89169850</v>
      </c>
    </row>
    <row r="30" spans="1:12" x14ac:dyDescent="0.2">
      <c r="A30" s="965"/>
      <c r="B30" s="966" t="s">
        <v>353</v>
      </c>
      <c r="C30" s="966"/>
      <c r="D30" s="965"/>
      <c r="E30" s="967">
        <v>110852931.88</v>
      </c>
      <c r="F30" s="966">
        <v>0</v>
      </c>
      <c r="G30" s="966">
        <v>0</v>
      </c>
      <c r="H30" s="967">
        <v>95152.76</v>
      </c>
      <c r="I30" s="966">
        <v>0</v>
      </c>
      <c r="J30" s="966">
        <v>0</v>
      </c>
      <c r="K30" s="966">
        <v>0</v>
      </c>
      <c r="L30" s="967">
        <v>110948084.64</v>
      </c>
    </row>
    <row r="32" spans="1:12" x14ac:dyDescent="0.2">
      <c r="E32" s="967">
        <f>E30+E26+E21+E15+E6</f>
        <v>606315005.79999995</v>
      </c>
      <c r="F32" s="966">
        <v>0</v>
      </c>
      <c r="G32" s="966">
        <v>0</v>
      </c>
      <c r="H32" s="967">
        <f>H30+H26+H21+H15+H6</f>
        <v>522808.97999999992</v>
      </c>
      <c r="I32" s="967">
        <f>I30+I26+I21+I15+I6</f>
        <v>-3944872.62</v>
      </c>
      <c r="J32" s="966">
        <v>0</v>
      </c>
      <c r="K32" s="966">
        <v>0</v>
      </c>
      <c r="L32" s="967">
        <f>L30+L26+L21+L15+L6</f>
        <v>602892942.16000009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D1A3-260D-4635-9AF5-C901AA35550A}">
  <dimension ref="A1:R58"/>
  <sheetViews>
    <sheetView workbookViewId="0">
      <pane ySplit="5" topLeftCell="A6" activePane="bottomLeft" state="frozen"/>
      <selection pane="bottomLeft" activeCell="R6" sqref="R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1664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L7" s="690" t="s">
        <v>26</v>
      </c>
      <c r="N7" s="691">
        <v>-139706.4</v>
      </c>
      <c r="P7" s="690">
        <v>0</v>
      </c>
      <c r="Q7" s="690">
        <v>0</v>
      </c>
      <c r="R7" s="691">
        <v>-139706.4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386</v>
      </c>
      <c r="L8" s="690" t="s">
        <v>26</v>
      </c>
      <c r="N8" s="691">
        <v>764556.03</v>
      </c>
      <c r="P8" s="691">
        <v>1332777.07</v>
      </c>
      <c r="Q8" s="691">
        <v>1332240.81</v>
      </c>
      <c r="R8" s="691">
        <v>765092.29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L9" s="690" t="s">
        <v>26</v>
      </c>
      <c r="N9" s="691">
        <v>443660.51</v>
      </c>
      <c r="P9" s="690">
        <v>0</v>
      </c>
      <c r="Q9" s="691">
        <v>1790490.86</v>
      </c>
      <c r="R9" s="691">
        <v>-1346830.35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386</v>
      </c>
      <c r="L10" s="690" t="s">
        <v>26</v>
      </c>
      <c r="N10" s="691">
        <v>5479442.4299999997</v>
      </c>
      <c r="P10" s="691">
        <v>5981260.96</v>
      </c>
      <c r="Q10" s="691">
        <v>5978813.0999999996</v>
      </c>
      <c r="R10" s="691">
        <v>5481890.29</v>
      </c>
    </row>
    <row r="11" spans="1:18" x14ac:dyDescent="0.2">
      <c r="D11" s="690" t="s">
        <v>384</v>
      </c>
      <c r="F11" s="690">
        <v>138901</v>
      </c>
      <c r="I11" s="690">
        <v>500885</v>
      </c>
      <c r="J11" s="690" t="s">
        <v>432</v>
      </c>
      <c r="L11" s="690" t="s">
        <v>26</v>
      </c>
      <c r="N11" s="691">
        <v>27700802.100000001</v>
      </c>
      <c r="P11" s="690">
        <v>0</v>
      </c>
      <c r="Q11" s="690">
        <v>0</v>
      </c>
      <c r="R11" s="691">
        <v>27700802.100000001</v>
      </c>
    </row>
    <row r="12" spans="1:18" x14ac:dyDescent="0.2">
      <c r="D12" s="690" t="s">
        <v>384</v>
      </c>
      <c r="F12" s="690">
        <v>138901</v>
      </c>
      <c r="I12" s="690">
        <v>500885</v>
      </c>
      <c r="J12" s="690" t="s">
        <v>432</v>
      </c>
      <c r="K12" s="690" t="s">
        <v>386</v>
      </c>
      <c r="L12" s="690" t="s">
        <v>26</v>
      </c>
      <c r="N12" s="691">
        <v>-5941245.21</v>
      </c>
      <c r="P12" s="691">
        <v>6574789.2400000002</v>
      </c>
      <c r="Q12" s="691">
        <v>6556111.4900000002</v>
      </c>
      <c r="R12" s="691">
        <v>-5922567.46</v>
      </c>
    </row>
    <row r="13" spans="1:18" x14ac:dyDescent="0.2">
      <c r="D13" s="690" t="s">
        <v>384</v>
      </c>
      <c r="F13" s="690">
        <v>138901</v>
      </c>
      <c r="I13" s="690">
        <v>500914</v>
      </c>
      <c r="J13" s="690" t="s">
        <v>435</v>
      </c>
      <c r="L13" s="690" t="s">
        <v>26</v>
      </c>
      <c r="N13" s="691">
        <v>91284651.930000007</v>
      </c>
      <c r="P13" s="690">
        <v>0</v>
      </c>
      <c r="Q13" s="690">
        <v>0</v>
      </c>
      <c r="R13" s="691">
        <v>91284651.930000007</v>
      </c>
    </row>
    <row r="14" spans="1:18" x14ac:dyDescent="0.2">
      <c r="D14" s="690" t="s">
        <v>384</v>
      </c>
      <c r="F14" s="690">
        <v>138901</v>
      </c>
      <c r="I14" s="690">
        <v>500914</v>
      </c>
      <c r="J14" s="690" t="s">
        <v>435</v>
      </c>
      <c r="K14" s="690" t="s">
        <v>386</v>
      </c>
      <c r="L14" s="690" t="s">
        <v>26</v>
      </c>
      <c r="N14" s="691">
        <v>-2191276.94</v>
      </c>
      <c r="P14" s="691">
        <v>3139306.83</v>
      </c>
      <c r="Q14" s="691">
        <v>3062831.82</v>
      </c>
      <c r="R14" s="691">
        <v>-2114801.9300000002</v>
      </c>
    </row>
    <row r="15" spans="1:18" x14ac:dyDescent="0.2">
      <c r="D15" s="690" t="s">
        <v>384</v>
      </c>
      <c r="F15" s="690">
        <v>138901</v>
      </c>
      <c r="I15" s="690">
        <v>500937</v>
      </c>
      <c r="J15" s="690" t="s">
        <v>1404</v>
      </c>
      <c r="L15" s="690" t="s">
        <v>26</v>
      </c>
      <c r="N15" s="691">
        <v>125265945.27</v>
      </c>
      <c r="P15" s="690">
        <v>0</v>
      </c>
      <c r="Q15" s="690">
        <v>0</v>
      </c>
      <c r="R15" s="691">
        <v>125265945.27</v>
      </c>
    </row>
    <row r="16" spans="1:18" x14ac:dyDescent="0.2">
      <c r="D16" s="690" t="s">
        <v>384</v>
      </c>
      <c r="F16" s="690">
        <v>138901</v>
      </c>
      <c r="I16" s="690">
        <v>500937</v>
      </c>
      <c r="J16" s="690" t="s">
        <v>1404</v>
      </c>
      <c r="K16" s="690" t="s">
        <v>386</v>
      </c>
      <c r="L16" s="690" t="s">
        <v>26</v>
      </c>
      <c r="N16" s="691">
        <v>3175304.61</v>
      </c>
      <c r="P16" s="691">
        <v>19722607.989999998</v>
      </c>
      <c r="Q16" s="691">
        <v>19612357.989999998</v>
      </c>
      <c r="R16" s="691">
        <v>3285554.61</v>
      </c>
    </row>
    <row r="17" spans="4:18" x14ac:dyDescent="0.2">
      <c r="D17" s="690" t="s">
        <v>384</v>
      </c>
      <c r="F17" s="690">
        <v>138901</v>
      </c>
      <c r="I17" s="690">
        <v>501072</v>
      </c>
      <c r="J17" s="690" t="s">
        <v>520</v>
      </c>
      <c r="L17" s="690" t="s">
        <v>26</v>
      </c>
      <c r="N17" s="691">
        <v>22248851.789999999</v>
      </c>
      <c r="P17" s="690">
        <v>0</v>
      </c>
      <c r="Q17" s="690">
        <v>0</v>
      </c>
      <c r="R17" s="691">
        <v>22248851.789999999</v>
      </c>
    </row>
    <row r="18" spans="4:18" x14ac:dyDescent="0.2">
      <c r="D18" s="690" t="s">
        <v>384</v>
      </c>
      <c r="F18" s="690">
        <v>138901</v>
      </c>
      <c r="I18" s="690">
        <v>501072</v>
      </c>
      <c r="J18" s="690" t="s">
        <v>520</v>
      </c>
      <c r="K18" s="690" t="s">
        <v>386</v>
      </c>
      <c r="L18" s="690" t="s">
        <v>26</v>
      </c>
      <c r="N18" s="691">
        <v>-1336926.08</v>
      </c>
      <c r="P18" s="691">
        <v>2408572.64</v>
      </c>
      <c r="Q18" s="691">
        <v>2390622.52</v>
      </c>
      <c r="R18" s="691">
        <v>-1318975.96</v>
      </c>
    </row>
    <row r="19" spans="4:18" x14ac:dyDescent="0.2">
      <c r="D19" s="690" t="s">
        <v>384</v>
      </c>
      <c r="F19" s="690">
        <v>138901</v>
      </c>
      <c r="I19" s="690">
        <v>501073</v>
      </c>
      <c r="J19" s="690" t="s">
        <v>521</v>
      </c>
      <c r="L19" s="690" t="s">
        <v>26</v>
      </c>
      <c r="N19" s="691">
        <v>22241224.32</v>
      </c>
      <c r="P19" s="690">
        <v>0</v>
      </c>
      <c r="Q19" s="690">
        <v>0</v>
      </c>
      <c r="R19" s="691">
        <v>22241224.32</v>
      </c>
    </row>
    <row r="20" spans="4:18" x14ac:dyDescent="0.2">
      <c r="D20" s="690" t="s">
        <v>384</v>
      </c>
      <c r="F20" s="690">
        <v>138901</v>
      </c>
      <c r="I20" s="690">
        <v>501073</v>
      </c>
      <c r="J20" s="690" t="s">
        <v>521</v>
      </c>
      <c r="K20" s="690" t="s">
        <v>386</v>
      </c>
      <c r="L20" s="690" t="s">
        <v>26</v>
      </c>
      <c r="N20" s="691">
        <v>-1337964.29</v>
      </c>
      <c r="P20" s="691">
        <v>2408876.17</v>
      </c>
      <c r="Q20" s="691">
        <v>2390933.4700000002</v>
      </c>
      <c r="R20" s="691">
        <v>-1320021.5900000001</v>
      </c>
    </row>
    <row r="21" spans="4:18" x14ac:dyDescent="0.2">
      <c r="D21" s="690" t="s">
        <v>384</v>
      </c>
      <c r="F21" s="690">
        <v>138901</v>
      </c>
      <c r="I21" s="690">
        <v>501075</v>
      </c>
      <c r="J21" s="690" t="s">
        <v>1240</v>
      </c>
      <c r="L21" s="690" t="s">
        <v>26</v>
      </c>
      <c r="N21" s="691">
        <v>22624676.809999999</v>
      </c>
      <c r="P21" s="690">
        <v>0</v>
      </c>
      <c r="Q21" s="691">
        <v>409826.25</v>
      </c>
      <c r="R21" s="691">
        <v>22214850.559999999</v>
      </c>
    </row>
    <row r="22" spans="4:18" x14ac:dyDescent="0.2">
      <c r="D22" s="690" t="s">
        <v>384</v>
      </c>
      <c r="F22" s="690">
        <v>138901</v>
      </c>
      <c r="I22" s="690">
        <v>501075</v>
      </c>
      <c r="J22" s="690" t="s">
        <v>1240</v>
      </c>
      <c r="K22" s="690" t="s">
        <v>386</v>
      </c>
      <c r="L22" s="690" t="s">
        <v>26</v>
      </c>
      <c r="N22" s="691">
        <v>-1774953.98</v>
      </c>
      <c r="P22" s="691">
        <v>2801045.01</v>
      </c>
      <c r="Q22" s="691">
        <v>2782196.44</v>
      </c>
      <c r="R22" s="691">
        <v>-1756105.41</v>
      </c>
    </row>
    <row r="23" spans="4:18" x14ac:dyDescent="0.2">
      <c r="D23" s="690" t="s">
        <v>384</v>
      </c>
      <c r="F23" s="690">
        <v>138901</v>
      </c>
      <c r="I23" s="690">
        <v>501076</v>
      </c>
      <c r="J23" s="690" t="s">
        <v>1241</v>
      </c>
      <c r="L23" s="690" t="s">
        <v>26</v>
      </c>
      <c r="N23" s="691">
        <v>22741508.93</v>
      </c>
      <c r="P23" s="690">
        <v>0</v>
      </c>
      <c r="Q23" s="691">
        <v>575309.03</v>
      </c>
      <c r="R23" s="691">
        <v>22166199.899999999</v>
      </c>
    </row>
    <row r="24" spans="4:18" x14ac:dyDescent="0.2">
      <c r="D24" s="690" t="s">
        <v>384</v>
      </c>
      <c r="F24" s="690">
        <v>138901</v>
      </c>
      <c r="I24" s="690">
        <v>501076</v>
      </c>
      <c r="J24" s="690" t="s">
        <v>1241</v>
      </c>
      <c r="K24" s="690" t="s">
        <v>386</v>
      </c>
      <c r="L24" s="690" t="s">
        <v>26</v>
      </c>
      <c r="N24" s="691">
        <v>-1770469.53</v>
      </c>
      <c r="P24" s="691">
        <v>2789442.5</v>
      </c>
      <c r="Q24" s="691">
        <v>2770105.51</v>
      </c>
      <c r="R24" s="691">
        <v>-1751132.54</v>
      </c>
    </row>
    <row r="25" spans="4:18" x14ac:dyDescent="0.2">
      <c r="D25" s="690" t="s">
        <v>384</v>
      </c>
      <c r="F25" s="690">
        <v>138901</v>
      </c>
      <c r="I25" s="690">
        <v>501077</v>
      </c>
      <c r="J25" s="690" t="s">
        <v>1242</v>
      </c>
      <c r="L25" s="690" t="s">
        <v>26</v>
      </c>
      <c r="N25" s="691">
        <v>23277571.280000001</v>
      </c>
      <c r="P25" s="690">
        <v>0</v>
      </c>
      <c r="Q25" s="691">
        <v>593937.44999999995</v>
      </c>
      <c r="R25" s="691">
        <v>22683633.829999998</v>
      </c>
    </row>
    <row r="26" spans="4:18" x14ac:dyDescent="0.2">
      <c r="D26" s="690" t="s">
        <v>384</v>
      </c>
      <c r="F26" s="690">
        <v>138901</v>
      </c>
      <c r="I26" s="690">
        <v>501077</v>
      </c>
      <c r="J26" s="690" t="s">
        <v>1242</v>
      </c>
      <c r="K26" s="690" t="s">
        <v>386</v>
      </c>
      <c r="L26" s="690" t="s">
        <v>26</v>
      </c>
      <c r="N26" s="691">
        <v>-1812281.72</v>
      </c>
      <c r="P26" s="691">
        <v>2867852.61</v>
      </c>
      <c r="Q26" s="691">
        <v>2848048.09</v>
      </c>
      <c r="R26" s="691">
        <v>-1792477.2</v>
      </c>
    </row>
    <row r="27" spans="4:18" x14ac:dyDescent="0.2">
      <c r="D27" s="690" t="s">
        <v>384</v>
      </c>
      <c r="F27" s="690">
        <v>138901</v>
      </c>
      <c r="I27" s="690">
        <v>501078</v>
      </c>
      <c r="J27" s="690" t="s">
        <v>1243</v>
      </c>
      <c r="L27" s="690" t="s">
        <v>26</v>
      </c>
      <c r="N27" s="691">
        <v>22741508.940000001</v>
      </c>
      <c r="P27" s="690">
        <v>0</v>
      </c>
      <c r="Q27" s="691">
        <v>575309.03</v>
      </c>
      <c r="R27" s="691">
        <v>22166199.91</v>
      </c>
    </row>
    <row r="28" spans="4:18" x14ac:dyDescent="0.2">
      <c r="D28" s="690" t="s">
        <v>384</v>
      </c>
      <c r="F28" s="690">
        <v>138901</v>
      </c>
      <c r="I28" s="690">
        <v>501078</v>
      </c>
      <c r="J28" s="690" t="s">
        <v>1243</v>
      </c>
      <c r="K28" s="690" t="s">
        <v>386</v>
      </c>
      <c r="L28" s="690" t="s">
        <v>26</v>
      </c>
      <c r="N28" s="691">
        <v>-1770469.54</v>
      </c>
      <c r="P28" s="691">
        <v>2789442.49</v>
      </c>
      <c r="Q28" s="691">
        <v>2770105.5</v>
      </c>
      <c r="R28" s="691">
        <v>-1751132.55</v>
      </c>
    </row>
    <row r="29" spans="4:18" x14ac:dyDescent="0.2">
      <c r="D29" s="690" t="s">
        <v>384</v>
      </c>
      <c r="F29" s="690">
        <v>138901</v>
      </c>
      <c r="I29" s="690">
        <v>501098</v>
      </c>
      <c r="J29" s="690" t="s">
        <v>1278</v>
      </c>
      <c r="L29" s="690" t="s">
        <v>26</v>
      </c>
      <c r="N29" s="691">
        <v>71351605.700000003</v>
      </c>
      <c r="P29" s="690">
        <v>0</v>
      </c>
      <c r="Q29" s="690">
        <v>0</v>
      </c>
      <c r="R29" s="691">
        <v>71351605.700000003</v>
      </c>
    </row>
    <row r="30" spans="4:18" x14ac:dyDescent="0.2">
      <c r="D30" s="690" t="s">
        <v>384</v>
      </c>
      <c r="F30" s="690">
        <v>138901</v>
      </c>
      <c r="I30" s="690">
        <v>501098</v>
      </c>
      <c r="J30" s="690" t="s">
        <v>1278</v>
      </c>
      <c r="K30" s="690" t="s">
        <v>386</v>
      </c>
      <c r="L30" s="690" t="s">
        <v>26</v>
      </c>
      <c r="N30" s="691">
        <v>-10052230.26</v>
      </c>
      <c r="P30" s="691">
        <v>10052230.26</v>
      </c>
      <c r="Q30" s="691">
        <v>9999612.7699999996</v>
      </c>
      <c r="R30" s="691">
        <v>-9999612.7699999996</v>
      </c>
    </row>
    <row r="31" spans="4:18" x14ac:dyDescent="0.2">
      <c r="D31" s="690" t="s">
        <v>384</v>
      </c>
      <c r="F31" s="690">
        <v>138901</v>
      </c>
      <c r="I31" s="690">
        <v>501100</v>
      </c>
      <c r="J31" s="690" t="s">
        <v>416</v>
      </c>
      <c r="L31" s="690" t="s">
        <v>26</v>
      </c>
      <c r="N31" s="691">
        <v>38904500</v>
      </c>
      <c r="P31" s="690">
        <v>0</v>
      </c>
      <c r="Q31" s="690">
        <v>0</v>
      </c>
      <c r="R31" s="691">
        <v>38904500</v>
      </c>
    </row>
    <row r="32" spans="4:18" x14ac:dyDescent="0.2">
      <c r="D32" s="690" t="s">
        <v>384</v>
      </c>
      <c r="F32" s="690">
        <v>138901</v>
      </c>
      <c r="I32" s="690">
        <v>501100</v>
      </c>
      <c r="J32" s="690" t="s">
        <v>416</v>
      </c>
      <c r="K32" s="690" t="s">
        <v>386</v>
      </c>
      <c r="L32" s="690" t="s">
        <v>26</v>
      </c>
      <c r="N32" s="691">
        <v>-10362000</v>
      </c>
      <c r="P32" s="691">
        <v>15794500</v>
      </c>
      <c r="Q32" s="691">
        <v>15770000</v>
      </c>
      <c r="R32" s="691">
        <v>-10337500</v>
      </c>
    </row>
    <row r="33" spans="1:18" x14ac:dyDescent="0.2">
      <c r="D33" s="690" t="s">
        <v>384</v>
      </c>
      <c r="F33" s="690">
        <v>138901</v>
      </c>
      <c r="I33" s="690">
        <v>501230</v>
      </c>
      <c r="J33" s="690" t="s">
        <v>1566</v>
      </c>
      <c r="L33" s="690" t="s">
        <v>26</v>
      </c>
      <c r="N33" s="691">
        <v>110071718.75</v>
      </c>
      <c r="P33" s="690">
        <v>0</v>
      </c>
      <c r="Q33" s="690">
        <v>0</v>
      </c>
      <c r="R33" s="691">
        <v>110071718.75</v>
      </c>
    </row>
    <row r="34" spans="1:18" x14ac:dyDescent="0.2">
      <c r="D34" s="690" t="s">
        <v>384</v>
      </c>
      <c r="F34" s="690">
        <v>138901</v>
      </c>
      <c r="I34" s="690">
        <v>501230</v>
      </c>
      <c r="J34" s="690" t="s">
        <v>1566</v>
      </c>
      <c r="K34" s="690" t="s">
        <v>386</v>
      </c>
      <c r="L34" s="690" t="s">
        <v>26</v>
      </c>
      <c r="N34" s="691">
        <v>-11956875</v>
      </c>
      <c r="P34" s="691">
        <v>13239843.75</v>
      </c>
      <c r="Q34" s="691">
        <v>13155625</v>
      </c>
      <c r="R34" s="691">
        <v>-11872656.25</v>
      </c>
    </row>
    <row r="35" spans="1:18" x14ac:dyDescent="0.2">
      <c r="D35" s="690" t="s">
        <v>384</v>
      </c>
      <c r="F35" s="690">
        <v>138901</v>
      </c>
      <c r="I35" s="690">
        <v>501294</v>
      </c>
      <c r="J35" s="690" t="s">
        <v>1578</v>
      </c>
      <c r="L35" s="690" t="s">
        <v>26</v>
      </c>
      <c r="N35" s="691">
        <v>18580422.16</v>
      </c>
      <c r="P35" s="690">
        <v>0</v>
      </c>
      <c r="Q35" s="690">
        <v>0</v>
      </c>
      <c r="R35" s="691">
        <v>18580422.16</v>
      </c>
    </row>
    <row r="36" spans="1:18" x14ac:dyDescent="0.2">
      <c r="D36" s="690" t="s">
        <v>384</v>
      </c>
      <c r="F36" s="690">
        <v>138901</v>
      </c>
      <c r="I36" s="690">
        <v>501294</v>
      </c>
      <c r="J36" s="690" t="s">
        <v>1578</v>
      </c>
      <c r="K36" s="690" t="s">
        <v>386</v>
      </c>
      <c r="L36" s="690" t="s">
        <v>26</v>
      </c>
      <c r="N36" s="691">
        <v>-649811.1</v>
      </c>
      <c r="P36" s="691">
        <v>649811.1</v>
      </c>
      <c r="Q36" s="691">
        <v>634420.02</v>
      </c>
      <c r="R36" s="691">
        <v>-634420.02</v>
      </c>
    </row>
    <row r="37" spans="1:18" x14ac:dyDescent="0.2">
      <c r="D37" s="690" t="s">
        <v>384</v>
      </c>
      <c r="F37" s="690">
        <v>138901</v>
      </c>
      <c r="I37" s="690">
        <v>501295</v>
      </c>
      <c r="J37" s="690" t="s">
        <v>1578</v>
      </c>
      <c r="L37" s="690" t="s">
        <v>26</v>
      </c>
      <c r="N37" s="691">
        <v>17943662.809999999</v>
      </c>
      <c r="P37" s="690">
        <v>0</v>
      </c>
      <c r="Q37" s="690">
        <v>0</v>
      </c>
      <c r="R37" s="691">
        <v>17943662.809999999</v>
      </c>
    </row>
    <row r="38" spans="1:18" x14ac:dyDescent="0.2">
      <c r="D38" s="690" t="s">
        <v>384</v>
      </c>
      <c r="F38" s="690">
        <v>138901</v>
      </c>
      <c r="I38" s="690">
        <v>501295</v>
      </c>
      <c r="J38" s="690" t="s">
        <v>1578</v>
      </c>
      <c r="K38" s="690" t="s">
        <v>386</v>
      </c>
      <c r="L38" s="690" t="s">
        <v>26</v>
      </c>
      <c r="N38" s="691">
        <v>-669892.1</v>
      </c>
      <c r="P38" s="691">
        <v>669892.1</v>
      </c>
      <c r="Q38" s="691">
        <v>655064.84</v>
      </c>
      <c r="R38" s="691">
        <v>-655064.84</v>
      </c>
    </row>
    <row r="39" spans="1:18" x14ac:dyDescent="0.2">
      <c r="D39" s="690" t="s">
        <v>384</v>
      </c>
      <c r="F39" s="690">
        <v>138901</v>
      </c>
      <c r="I39" s="690">
        <v>501308</v>
      </c>
      <c r="J39" s="690" t="s">
        <v>1589</v>
      </c>
      <c r="L39" s="690" t="s">
        <v>26</v>
      </c>
      <c r="N39" s="691">
        <v>11402505.960000001</v>
      </c>
      <c r="P39" s="690">
        <v>0</v>
      </c>
      <c r="Q39" s="690">
        <v>0</v>
      </c>
      <c r="R39" s="691">
        <v>11402505.960000001</v>
      </c>
    </row>
    <row r="40" spans="1:18" x14ac:dyDescent="0.2">
      <c r="D40" s="690" t="s">
        <v>384</v>
      </c>
      <c r="F40" s="690">
        <v>138901</v>
      </c>
      <c r="I40" s="690">
        <v>501308</v>
      </c>
      <c r="J40" s="690" t="s">
        <v>1589</v>
      </c>
      <c r="K40" s="690" t="s">
        <v>386</v>
      </c>
      <c r="L40" s="690" t="s">
        <v>26</v>
      </c>
      <c r="N40" s="691">
        <v>-163012.38</v>
      </c>
      <c r="P40" s="691">
        <v>163012.38</v>
      </c>
      <c r="Q40" s="691">
        <v>153364.75</v>
      </c>
      <c r="R40" s="691">
        <v>-153364.75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606315005.79999995</v>
      </c>
      <c r="P42" s="691">
        <v>151092601.94999999</v>
      </c>
      <c r="Q42" s="691">
        <v>154514665.59</v>
      </c>
      <c r="R42" s="691">
        <v>602892942.15999997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606315005.79999995</v>
      </c>
      <c r="P44" s="691">
        <v>151092601.94999999</v>
      </c>
      <c r="Q44" s="691">
        <v>154514665.59</v>
      </c>
      <c r="R44" s="691">
        <v>602892942.15999997</v>
      </c>
    </row>
    <row r="46" spans="1:18" x14ac:dyDescent="0.2">
      <c r="B46" s="690" t="s">
        <v>444</v>
      </c>
      <c r="L46" s="690" t="s">
        <v>26</v>
      </c>
      <c r="N46" s="691">
        <v>606315005.79999995</v>
      </c>
      <c r="P46" s="691">
        <v>151092601.94999999</v>
      </c>
      <c r="Q46" s="691">
        <v>154514665.59</v>
      </c>
      <c r="R46" s="691">
        <v>602892942.15999997</v>
      </c>
    </row>
    <row r="48" spans="1:18" x14ac:dyDescent="0.2">
      <c r="A48" s="690" t="s">
        <v>1666</v>
      </c>
    </row>
    <row r="49" spans="1:15" x14ac:dyDescent="0.2">
      <c r="A49" s="690" t="s">
        <v>446</v>
      </c>
    </row>
    <row r="50" spans="1:15" x14ac:dyDescent="0.2">
      <c r="A50" s="690" t="s">
        <v>1665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386</v>
      </c>
      <c r="H55" s="691">
        <v>-42370105.060000002</v>
      </c>
      <c r="J55" s="691">
        <v>146897699.93000001</v>
      </c>
      <c r="M55" s="691">
        <v>146374890.94999999</v>
      </c>
      <c r="O55" s="691">
        <v>-41847296.079999998</v>
      </c>
    </row>
    <row r="56" spans="1:15" x14ac:dyDescent="0.2">
      <c r="C56" s="690" t="s">
        <v>26</v>
      </c>
      <c r="E56" s="690" t="s">
        <v>384</v>
      </c>
      <c r="H56" s="691">
        <v>648685110.86000001</v>
      </c>
      <c r="J56" s="691">
        <v>4194902.0199999996</v>
      </c>
      <c r="M56" s="691">
        <v>8139774.6399999997</v>
      </c>
      <c r="O56" s="691">
        <v>644740238.24000001</v>
      </c>
    </row>
    <row r="58" spans="1:15" x14ac:dyDescent="0.2">
      <c r="B58" s="690" t="s">
        <v>442</v>
      </c>
      <c r="C58" s="690" t="s">
        <v>26</v>
      </c>
      <c r="H58" s="691">
        <v>606315005.79999995</v>
      </c>
      <c r="J58" s="691">
        <v>151092601.94999999</v>
      </c>
      <c r="M58" s="691">
        <v>154514665.59</v>
      </c>
      <c r="O58" s="691">
        <v>602892942.15999997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7B85-2005-44B5-A184-3DC28440B146}">
  <dimension ref="A1:R48"/>
  <sheetViews>
    <sheetView workbookViewId="0">
      <pane ySplit="5" topLeftCell="A6" activePane="bottomLeft" state="frozen"/>
      <selection pane="bottomLeft" activeCell="P18" sqref="P1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1667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-602.52</v>
      </c>
      <c r="P7" s="691">
        <v>182843.9</v>
      </c>
      <c r="Q7" s="691">
        <v>182834.88</v>
      </c>
      <c r="R7" s="690">
        <v>-593.5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11016.76</v>
      </c>
      <c r="P8" s="691">
        <v>2605.7600000000002</v>
      </c>
      <c r="Q8" s="690">
        <v>0</v>
      </c>
      <c r="R8" s="691">
        <v>13622.52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-3794.69</v>
      </c>
      <c r="P9" s="691">
        <v>20521.68</v>
      </c>
      <c r="Q9" s="691">
        <v>20581.54</v>
      </c>
      <c r="R9" s="691">
        <v>-3854.55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85095.22</v>
      </c>
      <c r="P10" s="691">
        <v>12599.23</v>
      </c>
      <c r="Q10" s="691">
        <v>88062.26</v>
      </c>
      <c r="R10" s="691">
        <v>9632.19</v>
      </c>
    </row>
    <row r="11" spans="1:18" x14ac:dyDescent="0.2">
      <c r="D11" s="690" t="s">
        <v>384</v>
      </c>
      <c r="F11" s="690">
        <v>138901</v>
      </c>
      <c r="I11" s="690">
        <v>500937</v>
      </c>
      <c r="J11" s="690" t="s">
        <v>1404</v>
      </c>
      <c r="K11" s="690" t="s">
        <v>544</v>
      </c>
      <c r="L11" s="690" t="s">
        <v>26</v>
      </c>
      <c r="N11" s="691">
        <v>-113027.77</v>
      </c>
      <c r="P11" s="691">
        <v>14703209.310000001</v>
      </c>
      <c r="Q11" s="691">
        <v>14702049.93</v>
      </c>
      <c r="R11" s="691">
        <v>-111868.39</v>
      </c>
    </row>
    <row r="12" spans="1:18" x14ac:dyDescent="0.2">
      <c r="D12" s="690" t="s">
        <v>384</v>
      </c>
      <c r="F12" s="690">
        <v>138901</v>
      </c>
      <c r="I12" s="690">
        <v>500937</v>
      </c>
      <c r="J12" s="690" t="s">
        <v>1404</v>
      </c>
      <c r="K12" s="690" t="s">
        <v>543</v>
      </c>
      <c r="L12" s="690" t="s">
        <v>26</v>
      </c>
      <c r="N12" s="691">
        <v>1463658.93</v>
      </c>
      <c r="P12" s="691">
        <v>805875.07</v>
      </c>
      <c r="Q12" s="690">
        <v>0</v>
      </c>
      <c r="R12" s="691">
        <v>2269534</v>
      </c>
    </row>
    <row r="13" spans="1:18" x14ac:dyDescent="0.2">
      <c r="D13" s="690" t="s">
        <v>384</v>
      </c>
      <c r="F13" s="690">
        <v>138901</v>
      </c>
      <c r="I13" s="690">
        <v>501072</v>
      </c>
      <c r="J13" s="690" t="s">
        <v>520</v>
      </c>
      <c r="K13" s="690" t="s">
        <v>544</v>
      </c>
      <c r="L13" s="690" t="s">
        <v>26</v>
      </c>
      <c r="N13" s="691">
        <v>-17419.060000000001</v>
      </c>
      <c r="P13" s="691">
        <v>1079989.3</v>
      </c>
      <c r="Q13" s="691">
        <v>1079851.74</v>
      </c>
      <c r="R13" s="691">
        <v>-17281.5</v>
      </c>
    </row>
    <row r="14" spans="1:18" x14ac:dyDescent="0.2">
      <c r="D14" s="690" t="s">
        <v>384</v>
      </c>
      <c r="F14" s="690">
        <v>138901</v>
      </c>
      <c r="I14" s="690">
        <v>501072</v>
      </c>
      <c r="J14" s="690" t="s">
        <v>520</v>
      </c>
      <c r="K14" s="690" t="s">
        <v>543</v>
      </c>
      <c r="L14" s="690" t="s">
        <v>26</v>
      </c>
      <c r="N14" s="691">
        <v>177680.09</v>
      </c>
      <c r="P14" s="691">
        <v>105794.7</v>
      </c>
      <c r="Q14" s="690">
        <v>0</v>
      </c>
      <c r="R14" s="691">
        <v>283474.78999999998</v>
      </c>
    </row>
    <row r="15" spans="1:18" x14ac:dyDescent="0.2">
      <c r="D15" s="690" t="s">
        <v>384</v>
      </c>
      <c r="F15" s="690">
        <v>138901</v>
      </c>
      <c r="I15" s="690">
        <v>501073</v>
      </c>
      <c r="J15" s="690" t="s">
        <v>521</v>
      </c>
      <c r="K15" s="690" t="s">
        <v>544</v>
      </c>
      <c r="L15" s="690" t="s">
        <v>26</v>
      </c>
      <c r="N15" s="691">
        <v>-17458.71</v>
      </c>
      <c r="P15" s="691">
        <v>1081269.55</v>
      </c>
      <c r="Q15" s="691">
        <v>1081132.04</v>
      </c>
      <c r="R15" s="691">
        <v>-17321.2</v>
      </c>
    </row>
    <row r="16" spans="1:18" x14ac:dyDescent="0.2">
      <c r="D16" s="690" t="s">
        <v>384</v>
      </c>
      <c r="F16" s="690">
        <v>138901</v>
      </c>
      <c r="I16" s="690">
        <v>501073</v>
      </c>
      <c r="J16" s="690" t="s">
        <v>521</v>
      </c>
      <c r="K16" s="690" t="s">
        <v>543</v>
      </c>
      <c r="L16" s="690" t="s">
        <v>26</v>
      </c>
      <c r="N16" s="691">
        <v>177653.22</v>
      </c>
      <c r="P16" s="691">
        <v>105750.87</v>
      </c>
      <c r="Q16" s="690">
        <v>0</v>
      </c>
      <c r="R16" s="691">
        <v>283404.09000000003</v>
      </c>
    </row>
    <row r="17" spans="2:18" x14ac:dyDescent="0.2">
      <c r="D17" s="690" t="s">
        <v>384</v>
      </c>
      <c r="F17" s="690">
        <v>138901</v>
      </c>
      <c r="I17" s="690">
        <v>501075</v>
      </c>
      <c r="J17" s="690" t="s">
        <v>1240</v>
      </c>
      <c r="K17" s="690" t="s">
        <v>544</v>
      </c>
      <c r="L17" s="690" t="s">
        <v>26</v>
      </c>
      <c r="N17" s="691">
        <v>18443.580000000002</v>
      </c>
      <c r="P17" s="691">
        <v>1020073.9</v>
      </c>
      <c r="Q17" s="691">
        <v>1019110.31</v>
      </c>
      <c r="R17" s="691">
        <v>19407.169999999998</v>
      </c>
    </row>
    <row r="18" spans="2:18" x14ac:dyDescent="0.2">
      <c r="D18" s="690" t="s">
        <v>384</v>
      </c>
      <c r="F18" s="690">
        <v>138901</v>
      </c>
      <c r="I18" s="690">
        <v>501075</v>
      </c>
      <c r="J18" s="690" t="s">
        <v>1240</v>
      </c>
      <c r="K18" s="690" t="s">
        <v>543</v>
      </c>
      <c r="L18" s="690" t="s">
        <v>26</v>
      </c>
      <c r="N18" s="691">
        <v>237399.83</v>
      </c>
      <c r="P18" s="691">
        <v>103621.53</v>
      </c>
      <c r="Q18" s="691">
        <v>320329.43</v>
      </c>
      <c r="R18" s="691">
        <v>20691.93</v>
      </c>
    </row>
    <row r="19" spans="2:18" x14ac:dyDescent="0.2">
      <c r="D19" s="690" t="s">
        <v>384</v>
      </c>
      <c r="F19" s="690">
        <v>138901</v>
      </c>
      <c r="I19" s="690">
        <v>501076</v>
      </c>
      <c r="J19" s="690" t="s">
        <v>1241</v>
      </c>
      <c r="K19" s="690" t="s">
        <v>544</v>
      </c>
      <c r="L19" s="690" t="s">
        <v>26</v>
      </c>
      <c r="N19" s="691">
        <v>18483.43</v>
      </c>
      <c r="P19" s="691">
        <v>1019658.88</v>
      </c>
      <c r="Q19" s="691">
        <v>1018689.71</v>
      </c>
      <c r="R19" s="691">
        <v>19452.599999999999</v>
      </c>
    </row>
    <row r="20" spans="2:18" x14ac:dyDescent="0.2">
      <c r="D20" s="690" t="s">
        <v>384</v>
      </c>
      <c r="F20" s="690">
        <v>138901</v>
      </c>
      <c r="I20" s="690">
        <v>501076</v>
      </c>
      <c r="J20" s="690" t="s">
        <v>1241</v>
      </c>
      <c r="K20" s="690" t="s">
        <v>543</v>
      </c>
      <c r="L20" s="690" t="s">
        <v>26</v>
      </c>
      <c r="N20" s="691">
        <v>238848.68</v>
      </c>
      <c r="P20" s="691">
        <v>103905.57</v>
      </c>
      <c r="Q20" s="691">
        <v>322193.3</v>
      </c>
      <c r="R20" s="691">
        <v>20560.95</v>
      </c>
    </row>
    <row r="21" spans="2:18" x14ac:dyDescent="0.2">
      <c r="D21" s="690" t="s">
        <v>384</v>
      </c>
      <c r="F21" s="690">
        <v>138901</v>
      </c>
      <c r="I21" s="690">
        <v>501077</v>
      </c>
      <c r="J21" s="690" t="s">
        <v>1242</v>
      </c>
      <c r="K21" s="690" t="s">
        <v>544</v>
      </c>
      <c r="L21" s="690" t="s">
        <v>26</v>
      </c>
      <c r="N21" s="691">
        <v>18956.650000000001</v>
      </c>
      <c r="P21" s="691">
        <v>1045824.36</v>
      </c>
      <c r="Q21" s="691">
        <v>1044832.41</v>
      </c>
      <c r="R21" s="691">
        <v>19948.599999999999</v>
      </c>
    </row>
    <row r="22" spans="2:18" x14ac:dyDescent="0.2">
      <c r="D22" s="690" t="s">
        <v>384</v>
      </c>
      <c r="F22" s="690">
        <v>138901</v>
      </c>
      <c r="I22" s="690">
        <v>501077</v>
      </c>
      <c r="J22" s="690" t="s">
        <v>1242</v>
      </c>
      <c r="K22" s="690" t="s">
        <v>543</v>
      </c>
      <c r="L22" s="690" t="s">
        <v>26</v>
      </c>
      <c r="N22" s="691">
        <v>244440.31</v>
      </c>
      <c r="P22" s="691">
        <v>106344.45</v>
      </c>
      <c r="Q22" s="691">
        <v>329786.78999999998</v>
      </c>
      <c r="R22" s="691">
        <v>20997.97</v>
      </c>
    </row>
    <row r="23" spans="2:18" x14ac:dyDescent="0.2">
      <c r="D23" s="690" t="s">
        <v>384</v>
      </c>
      <c r="F23" s="690">
        <v>138901</v>
      </c>
      <c r="I23" s="690">
        <v>501078</v>
      </c>
      <c r="J23" s="690" t="s">
        <v>1243</v>
      </c>
      <c r="K23" s="690" t="s">
        <v>544</v>
      </c>
      <c r="L23" s="690" t="s">
        <v>26</v>
      </c>
      <c r="N23" s="691">
        <v>18483.45</v>
      </c>
      <c r="P23" s="691">
        <v>1019658.9</v>
      </c>
      <c r="Q23" s="691">
        <v>1018689.73</v>
      </c>
      <c r="R23" s="691">
        <v>19452.62</v>
      </c>
    </row>
    <row r="24" spans="2:18" x14ac:dyDescent="0.2">
      <c r="D24" s="690" t="s">
        <v>384</v>
      </c>
      <c r="F24" s="690">
        <v>138901</v>
      </c>
      <c r="I24" s="690">
        <v>501078</v>
      </c>
      <c r="J24" s="690" t="s">
        <v>1243</v>
      </c>
      <c r="K24" s="690" t="s">
        <v>543</v>
      </c>
      <c r="L24" s="690" t="s">
        <v>26</v>
      </c>
      <c r="N24" s="691">
        <v>238848.66</v>
      </c>
      <c r="P24" s="691">
        <v>103905.57</v>
      </c>
      <c r="Q24" s="691">
        <v>322193.3</v>
      </c>
      <c r="R24" s="691">
        <v>20560.93</v>
      </c>
    </row>
    <row r="25" spans="2:18" x14ac:dyDescent="0.2">
      <c r="D25" s="690" t="s">
        <v>384</v>
      </c>
      <c r="F25" s="690">
        <v>138901</v>
      </c>
      <c r="I25" s="690">
        <v>501098</v>
      </c>
      <c r="J25" s="690" t="s">
        <v>1278</v>
      </c>
      <c r="K25" s="690" t="s">
        <v>544</v>
      </c>
      <c r="L25" s="690" t="s">
        <v>26</v>
      </c>
      <c r="N25" s="691">
        <v>-10732.24</v>
      </c>
      <c r="P25" s="691">
        <v>1614789.16</v>
      </c>
      <c r="Q25" s="691">
        <v>1611274.12</v>
      </c>
      <c r="R25" s="691">
        <v>-7217.2</v>
      </c>
    </row>
    <row r="26" spans="2:18" x14ac:dyDescent="0.2">
      <c r="D26" s="690" t="s">
        <v>384</v>
      </c>
      <c r="F26" s="690">
        <v>138901</v>
      </c>
      <c r="I26" s="690">
        <v>501098</v>
      </c>
      <c r="J26" s="690" t="s">
        <v>1278</v>
      </c>
      <c r="K26" s="690" t="s">
        <v>543</v>
      </c>
      <c r="L26" s="690" t="s">
        <v>26</v>
      </c>
      <c r="N26" s="691">
        <v>693247.16</v>
      </c>
      <c r="P26" s="691">
        <v>327009.71000000002</v>
      </c>
      <c r="Q26" s="691">
        <v>959269.97</v>
      </c>
      <c r="R26" s="691">
        <v>60986.9</v>
      </c>
    </row>
    <row r="27" spans="2:18" x14ac:dyDescent="0.2">
      <c r="D27" s="690" t="s">
        <v>384</v>
      </c>
      <c r="F27" s="690">
        <v>138901</v>
      </c>
      <c r="I27" s="690">
        <v>501100</v>
      </c>
      <c r="J27" s="690" t="s">
        <v>416</v>
      </c>
      <c r="K27" s="690" t="s">
        <v>544</v>
      </c>
      <c r="L27" s="690" t="s">
        <v>26</v>
      </c>
      <c r="N27" s="691">
        <v>22532.78</v>
      </c>
      <c r="P27" s="691">
        <v>3088961.59</v>
      </c>
      <c r="Q27" s="691">
        <v>3090163.47</v>
      </c>
      <c r="R27" s="691">
        <v>21330.9</v>
      </c>
    </row>
    <row r="28" spans="2:18" x14ac:dyDescent="0.2">
      <c r="D28" s="690" t="s">
        <v>384</v>
      </c>
      <c r="F28" s="690">
        <v>138901</v>
      </c>
      <c r="I28" s="690">
        <v>501100</v>
      </c>
      <c r="J28" s="690" t="s">
        <v>416</v>
      </c>
      <c r="K28" s="690" t="s">
        <v>543</v>
      </c>
      <c r="L28" s="690" t="s">
        <v>26</v>
      </c>
      <c r="N28" s="691">
        <v>476675.83</v>
      </c>
      <c r="P28" s="691">
        <v>190094.57</v>
      </c>
      <c r="Q28" s="691">
        <v>552844.86</v>
      </c>
      <c r="R28" s="691">
        <v>113925.54</v>
      </c>
    </row>
    <row r="29" spans="2:18" x14ac:dyDescent="0.2">
      <c r="D29" s="690" t="s">
        <v>384</v>
      </c>
      <c r="F29" s="690">
        <v>138901</v>
      </c>
      <c r="I29" s="690">
        <v>501230</v>
      </c>
      <c r="J29" s="690" t="s">
        <v>1566</v>
      </c>
      <c r="K29" s="690" t="s">
        <v>544</v>
      </c>
      <c r="L29" s="690" t="s">
        <v>26</v>
      </c>
      <c r="N29" s="691">
        <v>-34335.64</v>
      </c>
      <c r="P29" s="691">
        <v>552490.1</v>
      </c>
      <c r="Q29" s="691">
        <v>552416.48</v>
      </c>
      <c r="R29" s="691">
        <v>-34262.019999999997</v>
      </c>
    </row>
    <row r="30" spans="2:18" x14ac:dyDescent="0.2">
      <c r="D30" s="690" t="s">
        <v>384</v>
      </c>
      <c r="F30" s="690">
        <v>138901</v>
      </c>
      <c r="I30" s="690">
        <v>501230</v>
      </c>
      <c r="J30" s="690" t="s">
        <v>1566</v>
      </c>
      <c r="K30" s="690" t="s">
        <v>543</v>
      </c>
      <c r="L30" s="690" t="s">
        <v>26</v>
      </c>
      <c r="N30" s="691">
        <v>120111.34</v>
      </c>
      <c r="P30" s="691">
        <v>532265.68999999994</v>
      </c>
      <c r="Q30" s="690">
        <v>0</v>
      </c>
      <c r="R30" s="691">
        <v>652377.03</v>
      </c>
    </row>
    <row r="32" spans="2:18" x14ac:dyDescent="0.2">
      <c r="B32" s="690" t="s">
        <v>442</v>
      </c>
      <c r="D32" s="690" t="s">
        <v>384</v>
      </c>
      <c r="F32" s="690">
        <v>138901</v>
      </c>
      <c r="L32" s="690" t="s">
        <v>26</v>
      </c>
      <c r="N32" s="691">
        <v>4064205.29</v>
      </c>
      <c r="P32" s="691">
        <v>29537254.800000001</v>
      </c>
      <c r="Q32" s="691">
        <v>29924497.719999999</v>
      </c>
      <c r="R32" s="691">
        <v>3676962.37</v>
      </c>
    </row>
    <row r="34" spans="1:18" x14ac:dyDescent="0.2">
      <c r="B34" s="690" t="s">
        <v>443</v>
      </c>
      <c r="D34" s="690" t="s">
        <v>384</v>
      </c>
      <c r="L34" s="690" t="s">
        <v>26</v>
      </c>
      <c r="N34" s="691">
        <v>4064205.29</v>
      </c>
      <c r="P34" s="691">
        <v>29537254.800000001</v>
      </c>
      <c r="Q34" s="691">
        <v>29924497.719999999</v>
      </c>
      <c r="R34" s="691">
        <v>3676962.37</v>
      </c>
    </row>
    <row r="36" spans="1:18" x14ac:dyDescent="0.2">
      <c r="B36" s="690" t="s">
        <v>444</v>
      </c>
      <c r="L36" s="690" t="s">
        <v>26</v>
      </c>
      <c r="N36" s="691">
        <v>4064205.29</v>
      </c>
      <c r="P36" s="691">
        <v>29537254.800000001</v>
      </c>
      <c r="Q36" s="691">
        <v>29924497.719999999</v>
      </c>
      <c r="R36" s="691">
        <v>3676962.37</v>
      </c>
    </row>
    <row r="38" spans="1:18" x14ac:dyDescent="0.2">
      <c r="A38" s="690" t="s">
        <v>1668</v>
      </c>
    </row>
    <row r="39" spans="1:18" x14ac:dyDescent="0.2">
      <c r="A39" s="690" t="s">
        <v>446</v>
      </c>
    </row>
    <row r="40" spans="1:18" x14ac:dyDescent="0.2">
      <c r="A40" s="690" t="s">
        <v>1665</v>
      </c>
    </row>
    <row r="41" spans="1:18" x14ac:dyDescent="0.2">
      <c r="A41" s="690" t="s">
        <v>447</v>
      </c>
    </row>
    <row r="43" spans="1:18" x14ac:dyDescent="0.2">
      <c r="C43" s="690" t="s">
        <v>379</v>
      </c>
      <c r="E43" s="690" t="s">
        <v>374</v>
      </c>
      <c r="G43" s="690" t="s">
        <v>448</v>
      </c>
      <c r="H43" s="690" t="s">
        <v>380</v>
      </c>
      <c r="J43" s="690" t="s">
        <v>381</v>
      </c>
      <c r="M43" s="690" t="s">
        <v>382</v>
      </c>
      <c r="O43" s="690" t="s">
        <v>383</v>
      </c>
    </row>
    <row r="45" spans="1:18" x14ac:dyDescent="0.2">
      <c r="C45" s="690" t="s">
        <v>26</v>
      </c>
      <c r="E45" s="690" t="s">
        <v>384</v>
      </c>
      <c r="G45" s="690" t="s">
        <v>544</v>
      </c>
      <c r="H45" s="691">
        <v>-100470.74</v>
      </c>
      <c r="J45" s="691">
        <v>27035533.370000001</v>
      </c>
      <c r="M45" s="691">
        <v>27027869.100000001</v>
      </c>
      <c r="O45" s="691">
        <v>-92806.47</v>
      </c>
    </row>
    <row r="46" spans="1:18" x14ac:dyDescent="0.2">
      <c r="C46" s="690" t="s">
        <v>26</v>
      </c>
      <c r="E46" s="690" t="s">
        <v>384</v>
      </c>
      <c r="G46" s="690" t="s">
        <v>543</v>
      </c>
      <c r="H46" s="691">
        <v>4164676.03</v>
      </c>
      <c r="J46" s="691">
        <v>2501721.4300000002</v>
      </c>
      <c r="M46" s="691">
        <v>2896628.62</v>
      </c>
      <c r="O46" s="691">
        <v>3769768.84</v>
      </c>
    </row>
    <row r="48" spans="1:18" x14ac:dyDescent="0.2">
      <c r="B48" s="690" t="s">
        <v>442</v>
      </c>
      <c r="C48" s="690" t="s">
        <v>26</v>
      </c>
      <c r="H48" s="691">
        <v>4064205.29</v>
      </c>
      <c r="J48" s="691">
        <v>29537254.800000001</v>
      </c>
      <c r="M48" s="691">
        <v>29924497.719999999</v>
      </c>
      <c r="O48" s="691">
        <v>3676962.37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5BDD-DB98-4116-B053-7557AB2E3B33}">
  <dimension ref="A1:R36"/>
  <sheetViews>
    <sheetView topLeftCell="B1"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1669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500885</v>
      </c>
      <c r="J7" s="690" t="s">
        <v>432</v>
      </c>
      <c r="K7" s="690" t="s">
        <v>561</v>
      </c>
      <c r="L7" s="690" t="s">
        <v>26</v>
      </c>
      <c r="N7" s="691">
        <v>-2650791.16</v>
      </c>
      <c r="P7" s="691">
        <v>3482307.99</v>
      </c>
      <c r="Q7" s="691">
        <v>3475054.71</v>
      </c>
      <c r="R7" s="691">
        <v>-2643537.88</v>
      </c>
    </row>
    <row r="8" spans="1:18" x14ac:dyDescent="0.2">
      <c r="D8" s="690" t="s">
        <v>384</v>
      </c>
      <c r="F8" s="690">
        <v>138901</v>
      </c>
      <c r="I8" s="690">
        <v>500885</v>
      </c>
      <c r="J8" s="690" t="s">
        <v>432</v>
      </c>
      <c r="K8" s="690" t="s">
        <v>562</v>
      </c>
      <c r="L8" s="690" t="s">
        <v>26</v>
      </c>
      <c r="N8" s="691">
        <v>11100921.939999999</v>
      </c>
      <c r="P8" s="691">
        <v>175689.21</v>
      </c>
      <c r="Q8" s="691">
        <v>175689.21</v>
      </c>
      <c r="R8" s="691">
        <v>11100921.939999999</v>
      </c>
    </row>
    <row r="9" spans="1:18" x14ac:dyDescent="0.2">
      <c r="D9" s="690" t="s">
        <v>384</v>
      </c>
      <c r="F9" s="690">
        <v>138901</v>
      </c>
      <c r="I9" s="690">
        <v>500914</v>
      </c>
      <c r="J9" s="690" t="s">
        <v>435</v>
      </c>
      <c r="K9" s="690" t="s">
        <v>561</v>
      </c>
      <c r="L9" s="690" t="s">
        <v>26</v>
      </c>
      <c r="N9" s="691">
        <v>-3380127.25</v>
      </c>
      <c r="P9" s="691">
        <v>3956389.56</v>
      </c>
      <c r="Q9" s="691">
        <v>3915728.07</v>
      </c>
      <c r="R9" s="691">
        <v>-3339465.76</v>
      </c>
    </row>
    <row r="10" spans="1:18" x14ac:dyDescent="0.2">
      <c r="D10" s="690" t="s">
        <v>384</v>
      </c>
      <c r="F10" s="690">
        <v>138901</v>
      </c>
      <c r="I10" s="690">
        <v>500914</v>
      </c>
      <c r="J10" s="690" t="s">
        <v>435</v>
      </c>
      <c r="K10" s="690" t="s">
        <v>562</v>
      </c>
      <c r="L10" s="690" t="s">
        <v>26</v>
      </c>
      <c r="N10" s="691">
        <v>50675022.049999997</v>
      </c>
      <c r="P10" s="691">
        <v>765173.42</v>
      </c>
      <c r="Q10" s="691">
        <v>40875</v>
      </c>
      <c r="R10" s="691">
        <v>51399320.469999999</v>
      </c>
    </row>
    <row r="11" spans="1:18" x14ac:dyDescent="0.2">
      <c r="D11" s="690" t="s">
        <v>384</v>
      </c>
      <c r="F11" s="690">
        <v>138901</v>
      </c>
      <c r="I11" s="690">
        <v>501294</v>
      </c>
      <c r="J11" s="690" t="s">
        <v>1578</v>
      </c>
      <c r="K11" s="690" t="s">
        <v>561</v>
      </c>
      <c r="L11" s="690" t="s">
        <v>26</v>
      </c>
      <c r="N11" s="691">
        <v>-1891.6</v>
      </c>
      <c r="P11" s="691">
        <v>21769.98</v>
      </c>
      <c r="Q11" s="691">
        <v>21594.91</v>
      </c>
      <c r="R11" s="691">
        <v>-1716.53</v>
      </c>
    </row>
    <row r="12" spans="1:18" x14ac:dyDescent="0.2">
      <c r="D12" s="690" t="s">
        <v>384</v>
      </c>
      <c r="F12" s="690">
        <v>138901</v>
      </c>
      <c r="I12" s="690">
        <v>501294</v>
      </c>
      <c r="J12" s="690" t="s">
        <v>1578</v>
      </c>
      <c r="K12" s="690" t="s">
        <v>562</v>
      </c>
      <c r="L12" s="690" t="s">
        <v>26</v>
      </c>
      <c r="N12" s="691">
        <v>205852.34</v>
      </c>
      <c r="P12" s="691">
        <v>69540.77</v>
      </c>
      <c r="Q12" s="690">
        <v>0</v>
      </c>
      <c r="R12" s="691">
        <v>275393.11</v>
      </c>
    </row>
    <row r="13" spans="1:18" x14ac:dyDescent="0.2">
      <c r="D13" s="690" t="s">
        <v>384</v>
      </c>
      <c r="F13" s="690">
        <v>138901</v>
      </c>
      <c r="I13" s="690">
        <v>501295</v>
      </c>
      <c r="J13" s="690" t="s">
        <v>1578</v>
      </c>
      <c r="K13" s="690" t="s">
        <v>561</v>
      </c>
      <c r="L13" s="690" t="s">
        <v>26</v>
      </c>
      <c r="N13" s="691">
        <v>-5527.29</v>
      </c>
      <c r="P13" s="691">
        <v>25133.89</v>
      </c>
      <c r="Q13" s="691">
        <v>24965.22</v>
      </c>
      <c r="R13" s="691">
        <v>-5358.62</v>
      </c>
    </row>
    <row r="14" spans="1:18" x14ac:dyDescent="0.2">
      <c r="D14" s="690" t="s">
        <v>384</v>
      </c>
      <c r="F14" s="690">
        <v>138901</v>
      </c>
      <c r="I14" s="690">
        <v>501295</v>
      </c>
      <c r="J14" s="690" t="s">
        <v>1578</v>
      </c>
      <c r="K14" s="690" t="s">
        <v>562</v>
      </c>
      <c r="L14" s="690" t="s">
        <v>26</v>
      </c>
      <c r="N14" s="691">
        <v>202016.41</v>
      </c>
      <c r="P14" s="691">
        <v>66993.33</v>
      </c>
      <c r="Q14" s="690">
        <v>0</v>
      </c>
      <c r="R14" s="691">
        <v>269009.74</v>
      </c>
    </row>
    <row r="15" spans="1:18" x14ac:dyDescent="0.2">
      <c r="D15" s="690" t="s">
        <v>384</v>
      </c>
      <c r="F15" s="690">
        <v>138901</v>
      </c>
      <c r="I15" s="690">
        <v>501296</v>
      </c>
      <c r="J15" s="690" t="s">
        <v>1578</v>
      </c>
      <c r="K15" s="690" t="s">
        <v>561</v>
      </c>
      <c r="L15" s="690" t="s">
        <v>26</v>
      </c>
      <c r="N15" s="690">
        <v>0</v>
      </c>
      <c r="P15" s="690">
        <v>947.6</v>
      </c>
      <c r="Q15" s="691">
        <v>1416.47</v>
      </c>
      <c r="R15" s="690">
        <v>-468.87</v>
      </c>
    </row>
    <row r="16" spans="1:18" x14ac:dyDescent="0.2">
      <c r="D16" s="690" t="s">
        <v>384</v>
      </c>
      <c r="F16" s="690">
        <v>138901</v>
      </c>
      <c r="I16" s="690">
        <v>501296</v>
      </c>
      <c r="J16" s="690" t="s">
        <v>1578</v>
      </c>
      <c r="K16" s="690" t="s">
        <v>562</v>
      </c>
      <c r="L16" s="690" t="s">
        <v>26</v>
      </c>
      <c r="N16" s="690">
        <v>0</v>
      </c>
      <c r="P16" s="690">
        <v>442.31</v>
      </c>
      <c r="Q16" s="690">
        <v>442.31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501308</v>
      </c>
      <c r="J17" s="690" t="s">
        <v>1589</v>
      </c>
      <c r="K17" s="690" t="s">
        <v>561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1:18" x14ac:dyDescent="0.2">
      <c r="D18" s="690" t="s">
        <v>384</v>
      </c>
      <c r="F18" s="690">
        <v>138901</v>
      </c>
      <c r="I18" s="690">
        <v>501308</v>
      </c>
      <c r="J18" s="690" t="s">
        <v>1589</v>
      </c>
      <c r="K18" s="690" t="s">
        <v>562</v>
      </c>
      <c r="L18" s="690" t="s">
        <v>26</v>
      </c>
      <c r="N18" s="690">
        <v>0</v>
      </c>
      <c r="P18" s="691">
        <v>91958.44</v>
      </c>
      <c r="Q18" s="690">
        <v>0</v>
      </c>
      <c r="R18" s="691">
        <v>91958.44</v>
      </c>
    </row>
    <row r="20" spans="1:18" x14ac:dyDescent="0.2">
      <c r="B20" s="690" t="s">
        <v>442</v>
      </c>
      <c r="D20" s="690" t="s">
        <v>384</v>
      </c>
      <c r="F20" s="690">
        <v>138901</v>
      </c>
      <c r="L20" s="690" t="s">
        <v>26</v>
      </c>
      <c r="N20" s="691">
        <v>56145475.439999998</v>
      </c>
      <c r="P20" s="691">
        <v>60261670.32</v>
      </c>
      <c r="Q20" s="691">
        <v>59261089.719999999</v>
      </c>
      <c r="R20" s="691">
        <v>57146056.039999999</v>
      </c>
    </row>
    <row r="22" spans="1:18" x14ac:dyDescent="0.2">
      <c r="B22" s="690" t="s">
        <v>443</v>
      </c>
      <c r="D22" s="690" t="s">
        <v>384</v>
      </c>
      <c r="L22" s="690" t="s">
        <v>26</v>
      </c>
      <c r="N22" s="691">
        <v>56145475.439999998</v>
      </c>
      <c r="P22" s="691">
        <v>60261670.32</v>
      </c>
      <c r="Q22" s="691">
        <v>59261089.719999999</v>
      </c>
      <c r="R22" s="691">
        <v>57146056.039999999</v>
      </c>
    </row>
    <row r="24" spans="1:18" x14ac:dyDescent="0.2">
      <c r="B24" s="690" t="s">
        <v>444</v>
      </c>
      <c r="L24" s="690" t="s">
        <v>26</v>
      </c>
      <c r="N24" s="691">
        <v>56145475.439999998</v>
      </c>
      <c r="P24" s="691">
        <v>60261670.32</v>
      </c>
      <c r="Q24" s="691">
        <v>59261089.719999999</v>
      </c>
      <c r="R24" s="691">
        <v>57146056.039999999</v>
      </c>
    </row>
    <row r="26" spans="1:18" x14ac:dyDescent="0.2">
      <c r="A26" s="690" t="s">
        <v>1670</v>
      </c>
    </row>
    <row r="27" spans="1:18" x14ac:dyDescent="0.2">
      <c r="A27" s="690" t="s">
        <v>446</v>
      </c>
    </row>
    <row r="28" spans="1:18" x14ac:dyDescent="0.2">
      <c r="A28" s="690" t="s">
        <v>1665</v>
      </c>
    </row>
    <row r="29" spans="1:18" x14ac:dyDescent="0.2">
      <c r="A29" s="690" t="s">
        <v>447</v>
      </c>
    </row>
    <row r="31" spans="1:18" x14ac:dyDescent="0.2">
      <c r="C31" s="690" t="s">
        <v>379</v>
      </c>
      <c r="E31" s="690" t="s">
        <v>374</v>
      </c>
      <c r="G31" s="690" t="s">
        <v>448</v>
      </c>
      <c r="H31" s="690" t="s">
        <v>380</v>
      </c>
      <c r="J31" s="690" t="s">
        <v>381</v>
      </c>
      <c r="M31" s="690" t="s">
        <v>382</v>
      </c>
      <c r="O31" s="690" t="s">
        <v>383</v>
      </c>
    </row>
    <row r="33" spans="2:15" x14ac:dyDescent="0.2">
      <c r="C33" s="690" t="s">
        <v>26</v>
      </c>
      <c r="E33" s="690" t="s">
        <v>384</v>
      </c>
      <c r="G33" s="690" t="s">
        <v>561</v>
      </c>
      <c r="H33" s="691">
        <v>-6038337.2999999998</v>
      </c>
      <c r="J33" s="691">
        <v>45322777.520000003</v>
      </c>
      <c r="M33" s="691">
        <v>45274987.880000003</v>
      </c>
      <c r="O33" s="691">
        <v>-5990547.6600000001</v>
      </c>
    </row>
    <row r="34" spans="2:15" x14ac:dyDescent="0.2">
      <c r="C34" s="690" t="s">
        <v>26</v>
      </c>
      <c r="E34" s="690" t="s">
        <v>384</v>
      </c>
      <c r="G34" s="690" t="s">
        <v>562</v>
      </c>
      <c r="H34" s="691">
        <v>62183812.740000002</v>
      </c>
      <c r="J34" s="691">
        <v>14938892.800000001</v>
      </c>
      <c r="M34" s="691">
        <v>13986101.84</v>
      </c>
      <c r="O34" s="691">
        <v>63136603.700000003</v>
      </c>
    </row>
    <row r="36" spans="2:15" x14ac:dyDescent="0.2">
      <c r="B36" s="690" t="s">
        <v>442</v>
      </c>
      <c r="C36" s="690" t="s">
        <v>26</v>
      </c>
      <c r="H36" s="691">
        <v>56145475.439999998</v>
      </c>
      <c r="J36" s="691">
        <v>60261670.32</v>
      </c>
      <c r="M36" s="691">
        <v>59261089.719999999</v>
      </c>
      <c r="O36" s="691">
        <v>57146056.039999999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1463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1464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3" t="s">
        <v>1474</v>
      </c>
      <c r="U6" s="883" t="s">
        <v>1475</v>
      </c>
      <c r="V6" s="883" t="s">
        <v>1478</v>
      </c>
      <c r="W6" s="883" t="s">
        <v>1480</v>
      </c>
      <c r="X6" s="885" t="s">
        <v>1476</v>
      </c>
      <c r="Y6" s="885" t="s">
        <v>1477</v>
      </c>
      <c r="Z6" s="885" t="s">
        <v>1479</v>
      </c>
      <c r="AA6" s="885" t="s">
        <v>1481</v>
      </c>
    </row>
    <row r="7" spans="1:28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500042</v>
      </c>
      <c r="J7" s="873" t="s">
        <v>389</v>
      </c>
      <c r="K7" s="873" t="s">
        <v>561</v>
      </c>
      <c r="L7" s="873" t="s">
        <v>26</v>
      </c>
      <c r="M7" s="873"/>
      <c r="N7" s="874">
        <v>0</v>
      </c>
      <c r="O7" s="873"/>
      <c r="P7" s="874">
        <v>0</v>
      </c>
      <c r="Q7" s="874">
        <v>10951.99</v>
      </c>
      <c r="R7" s="874">
        <f t="shared" ref="R7:R29" si="0">N7+P7-Q7</f>
        <v>-10951.99</v>
      </c>
      <c r="S7" s="881"/>
      <c r="T7" s="883"/>
      <c r="U7" s="883"/>
      <c r="V7" s="883"/>
      <c r="W7" s="883"/>
      <c r="X7" s="885"/>
      <c r="Y7" s="885"/>
      <c r="Z7" s="885"/>
      <c r="AA7" s="885"/>
    </row>
    <row r="8" spans="1:28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500042</v>
      </c>
      <c r="J8" s="873" t="s">
        <v>389</v>
      </c>
      <c r="K8" s="873" t="s">
        <v>562</v>
      </c>
      <c r="L8" s="873" t="s">
        <v>26</v>
      </c>
      <c r="M8" s="873"/>
      <c r="N8" s="874">
        <v>439035.89</v>
      </c>
      <c r="O8" s="873"/>
      <c r="P8" s="875">
        <v>419797.34</v>
      </c>
      <c r="Q8" s="876">
        <v>0</v>
      </c>
      <c r="R8" s="875">
        <f t="shared" si="0"/>
        <v>858833.23</v>
      </c>
      <c r="S8" s="882">
        <f>SUM(R7:R8)</f>
        <v>847881.24</v>
      </c>
      <c r="T8" s="884">
        <f>AB8*$AB$1</f>
        <v>839640.18400000012</v>
      </c>
      <c r="U8" s="884">
        <f>AB8*$Y$1</f>
        <v>844755.32049999991</v>
      </c>
      <c r="V8" s="884">
        <f>AB8*$Z$1</f>
        <v>844186.97200000007</v>
      </c>
      <c r="W8" s="884">
        <f>AB8*$AA$1</f>
        <v>847881.23725000001</v>
      </c>
      <c r="X8" s="886">
        <f>S8-T8</f>
        <v>8241.0559999998659</v>
      </c>
      <c r="Y8" s="886">
        <f>S8-U8</f>
        <v>3125.9195000000764</v>
      </c>
      <c r="Z8" s="886">
        <f>S8-V8</f>
        <v>3694.2679999999236</v>
      </c>
      <c r="AA8" s="886">
        <f>S8-W8</f>
        <v>2.7499999850988388E-3</v>
      </c>
      <c r="AB8" s="849">
        <v>189449.5</v>
      </c>
    </row>
    <row r="9" spans="1:28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500265</v>
      </c>
      <c r="J9" s="873" t="s">
        <v>393</v>
      </c>
      <c r="K9" s="873" t="s">
        <v>561</v>
      </c>
      <c r="L9" s="873" t="s">
        <v>26</v>
      </c>
      <c r="M9" s="873"/>
      <c r="N9" s="874">
        <v>0</v>
      </c>
      <c r="O9" s="873"/>
      <c r="P9" s="875">
        <v>0</v>
      </c>
      <c r="Q9" s="875">
        <v>89065.82</v>
      </c>
      <c r="R9" s="875">
        <f t="shared" si="0"/>
        <v>-89065.82</v>
      </c>
      <c r="S9" s="881"/>
      <c r="T9" s="883"/>
      <c r="U9" s="883"/>
      <c r="V9" s="883"/>
      <c r="W9" s="883"/>
      <c r="X9" s="885"/>
      <c r="Y9" s="885"/>
      <c r="Z9" s="885"/>
      <c r="AA9" s="885"/>
      <c r="AB9" s="849"/>
    </row>
    <row r="10" spans="1:28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500265</v>
      </c>
      <c r="J10" s="873" t="s">
        <v>393</v>
      </c>
      <c r="K10" s="873" t="s">
        <v>562</v>
      </c>
      <c r="L10" s="873" t="s">
        <v>26</v>
      </c>
      <c r="M10" s="873"/>
      <c r="N10" s="874">
        <v>3570410.36</v>
      </c>
      <c r="O10" s="873"/>
      <c r="P10" s="875">
        <v>3027496.94</v>
      </c>
      <c r="Q10" s="876">
        <v>0</v>
      </c>
      <c r="R10" s="875">
        <f t="shared" si="0"/>
        <v>6597907.2999999998</v>
      </c>
      <c r="S10" s="882">
        <f>SUM(R9:R10)</f>
        <v>6508841.4799999995</v>
      </c>
      <c r="T10" s="884">
        <f>AB10*$AB$1</f>
        <v>6445578.2833600007</v>
      </c>
      <c r="U10" s="884">
        <f>AB10*$Y$1</f>
        <v>6484845.118569999</v>
      </c>
      <c r="V10" s="884">
        <f>AB10*$Z$1</f>
        <v>6480482.1368800001</v>
      </c>
      <c r="W10" s="884">
        <f>AB10*$AA$1</f>
        <v>6508841.5178650003</v>
      </c>
      <c r="X10" s="886">
        <f>S10-T10</f>
        <v>63263.196639998816</v>
      </c>
      <c r="Y10" s="886">
        <f>S10-U10</f>
        <v>23996.361430000514</v>
      </c>
      <c r="Z10" s="886">
        <f>S10-V10</f>
        <v>28359.343119999394</v>
      </c>
      <c r="AA10" s="886">
        <f>S10-W10</f>
        <v>-3.7865000776946545E-2</v>
      </c>
      <c r="AB10" s="849">
        <v>1454327.23</v>
      </c>
    </row>
    <row r="11" spans="1:28" x14ac:dyDescent="0.2">
      <c r="A11" s="873"/>
      <c r="B11" s="873"/>
      <c r="C11" s="873"/>
      <c r="D11" s="873" t="s">
        <v>384</v>
      </c>
      <c r="E11" s="873"/>
      <c r="F11" s="873">
        <v>136001</v>
      </c>
      <c r="G11" s="873"/>
      <c r="H11" s="873"/>
      <c r="I11" s="873">
        <v>500558</v>
      </c>
      <c r="J11" s="873" t="s">
        <v>406</v>
      </c>
      <c r="K11" s="873" t="s">
        <v>561</v>
      </c>
      <c r="L11" s="873" t="s">
        <v>26</v>
      </c>
      <c r="M11" s="873"/>
      <c r="N11" s="874">
        <v>0</v>
      </c>
      <c r="O11" s="873"/>
      <c r="P11" s="875">
        <v>0</v>
      </c>
      <c r="Q11" s="875">
        <v>294943.03999999998</v>
      </c>
      <c r="R11" s="875">
        <f t="shared" si="0"/>
        <v>-294943.03999999998</v>
      </c>
      <c r="S11" s="881"/>
      <c r="T11" s="883"/>
      <c r="U11" s="883"/>
      <c r="V11" s="883"/>
      <c r="W11" s="883"/>
      <c r="X11" s="885"/>
      <c r="Y11" s="885"/>
      <c r="Z11" s="885"/>
      <c r="AA11" s="885"/>
      <c r="AB11" s="849"/>
    </row>
    <row r="12" spans="1:28" x14ac:dyDescent="0.2">
      <c r="A12" s="873"/>
      <c r="B12" s="873"/>
      <c r="C12" s="873"/>
      <c r="D12" s="873" t="s">
        <v>384</v>
      </c>
      <c r="E12" s="873"/>
      <c r="F12" s="873">
        <v>136001</v>
      </c>
      <c r="G12" s="873"/>
      <c r="H12" s="873"/>
      <c r="I12" s="873">
        <v>500558</v>
      </c>
      <c r="J12" s="873" t="s">
        <v>406</v>
      </c>
      <c r="K12" s="873" t="s">
        <v>562</v>
      </c>
      <c r="L12" s="873" t="s">
        <v>26</v>
      </c>
      <c r="M12" s="873"/>
      <c r="N12" s="874">
        <v>11823480.970000001</v>
      </c>
      <c r="O12" s="873"/>
      <c r="P12" s="875">
        <v>14646772.43</v>
      </c>
      <c r="Q12" s="876">
        <v>0</v>
      </c>
      <c r="R12" s="875">
        <f t="shared" si="0"/>
        <v>26470253.399999999</v>
      </c>
      <c r="S12" s="882">
        <f>SUM(R11:R12)</f>
        <v>26175310.359999999</v>
      </c>
      <c r="T12" s="884">
        <f>AB12*$AB$1</f>
        <v>25920897.20848</v>
      </c>
      <c r="U12" s="884">
        <f>AB12*$Y$1</f>
        <v>26078808.811509997</v>
      </c>
      <c r="V12" s="884">
        <f>AB12*$Z$1</f>
        <v>26061263.07784</v>
      </c>
      <c r="W12" s="884">
        <f>AB12*$AA$1</f>
        <v>26175310.346694998</v>
      </c>
      <c r="X12" s="886">
        <f>S12-T12</f>
        <v>254413.15151999891</v>
      </c>
      <c r="Y12" s="886">
        <f>S12-U12</f>
        <v>96501.548490002751</v>
      </c>
      <c r="Z12" s="886">
        <f>S12-V12</f>
        <v>114047.28215999901</v>
      </c>
      <c r="AA12" s="886">
        <f>S12-W12</f>
        <v>1.3305000960826874E-2</v>
      </c>
      <c r="AB12" s="849">
        <v>5848577.8899999997</v>
      </c>
    </row>
    <row r="13" spans="1:28" x14ac:dyDescent="0.2">
      <c r="A13" s="873"/>
      <c r="B13" s="873"/>
      <c r="C13" s="873"/>
      <c r="D13" s="873" t="s">
        <v>384</v>
      </c>
      <c r="E13" s="873"/>
      <c r="F13" s="873">
        <v>136001</v>
      </c>
      <c r="G13" s="873"/>
      <c r="H13" s="873"/>
      <c r="I13" s="873">
        <v>500776</v>
      </c>
      <c r="J13" s="873" t="s">
        <v>424</v>
      </c>
      <c r="K13" s="873" t="s">
        <v>561</v>
      </c>
      <c r="L13" s="873" t="s">
        <v>26</v>
      </c>
      <c r="M13" s="873"/>
      <c r="N13" s="874">
        <v>0</v>
      </c>
      <c r="O13" s="873"/>
      <c r="P13" s="875">
        <v>0</v>
      </c>
      <c r="Q13" s="875">
        <v>15942.36</v>
      </c>
      <c r="R13" s="875">
        <f t="shared" si="0"/>
        <v>-15942.36</v>
      </c>
      <c r="S13" s="881"/>
      <c r="T13" s="883"/>
      <c r="U13" s="883"/>
      <c r="V13" s="883"/>
      <c r="W13" s="883"/>
      <c r="X13" s="885"/>
      <c r="Y13" s="885"/>
      <c r="Z13" s="885"/>
      <c r="AA13" s="885"/>
      <c r="AB13" s="849"/>
    </row>
    <row r="14" spans="1:28" x14ac:dyDescent="0.2">
      <c r="A14" s="873"/>
      <c r="B14" s="873"/>
      <c r="C14" s="873"/>
      <c r="D14" s="873" t="s">
        <v>384</v>
      </c>
      <c r="E14" s="873"/>
      <c r="F14" s="873">
        <v>136001</v>
      </c>
      <c r="G14" s="873"/>
      <c r="H14" s="873"/>
      <c r="I14" s="873">
        <v>500776</v>
      </c>
      <c r="J14" s="873" t="s">
        <v>424</v>
      </c>
      <c r="K14" s="873" t="s">
        <v>562</v>
      </c>
      <c r="L14" s="873" t="s">
        <v>26</v>
      </c>
      <c r="M14" s="873"/>
      <c r="N14" s="874">
        <v>639086.31999999995</v>
      </c>
      <c r="O14" s="873"/>
      <c r="P14" s="875">
        <v>453876.19</v>
      </c>
      <c r="Q14" s="876">
        <v>0</v>
      </c>
      <c r="R14" s="875">
        <f t="shared" si="0"/>
        <v>1092962.51</v>
      </c>
      <c r="S14" s="882">
        <f>SUM(R13:R14)</f>
        <v>1077020.1499999999</v>
      </c>
      <c r="T14" s="884">
        <f>AB14*$AB$1</f>
        <v>1066551.9803200001</v>
      </c>
      <c r="U14" s="884">
        <f>AB14*$Y$1</f>
        <v>1073049.4765899999</v>
      </c>
      <c r="V14" s="884">
        <f>AB14*$Z$1</f>
        <v>1072327.5325600002</v>
      </c>
      <c r="W14" s="884">
        <f>AB14*$AA$1</f>
        <v>1077020.168755</v>
      </c>
      <c r="X14" s="886">
        <f>S14-T14</f>
        <v>10468.169679999817</v>
      </c>
      <c r="Y14" s="886">
        <f>S14-U14</f>
        <v>3970.6734100000467</v>
      </c>
      <c r="Z14" s="886">
        <f>S14-V14</f>
        <v>4692.6174399997108</v>
      </c>
      <c r="AA14" s="886">
        <f>S14-W14</f>
        <v>-1.8755000084638596E-2</v>
      </c>
      <c r="AB14" s="849">
        <f>240648.01</f>
        <v>240648.01</v>
      </c>
    </row>
    <row r="15" spans="1:28" x14ac:dyDescent="0.2">
      <c r="A15" s="873"/>
      <c r="B15" s="873"/>
      <c r="C15" s="873"/>
      <c r="D15" s="873" t="s">
        <v>384</v>
      </c>
      <c r="E15" s="873"/>
      <c r="F15" s="873">
        <v>136001</v>
      </c>
      <c r="G15" s="873"/>
      <c r="H15" s="873"/>
      <c r="I15" s="873">
        <v>500883</v>
      </c>
      <c r="J15" s="873" t="s">
        <v>431</v>
      </c>
      <c r="K15" s="873" t="s">
        <v>561</v>
      </c>
      <c r="L15" s="873" t="s">
        <v>26</v>
      </c>
      <c r="M15" s="873"/>
      <c r="N15" s="874">
        <v>0</v>
      </c>
      <c r="O15" s="873"/>
      <c r="P15" s="875">
        <v>0</v>
      </c>
      <c r="Q15" s="875">
        <v>17752.12</v>
      </c>
      <c r="R15" s="875">
        <f t="shared" si="0"/>
        <v>-17752.12</v>
      </c>
      <c r="S15" s="881"/>
      <c r="T15" s="883"/>
      <c r="U15" s="883"/>
      <c r="V15" s="883"/>
      <c r="W15" s="883"/>
      <c r="X15" s="885"/>
      <c r="Y15" s="885"/>
      <c r="Z15" s="885"/>
      <c r="AA15" s="885"/>
      <c r="AB15" s="849"/>
    </row>
    <row r="16" spans="1:28" x14ac:dyDescent="0.2">
      <c r="A16" s="873"/>
      <c r="B16" s="873"/>
      <c r="C16" s="873"/>
      <c r="D16" s="873" t="s">
        <v>384</v>
      </c>
      <c r="E16" s="873"/>
      <c r="F16" s="873">
        <v>136001</v>
      </c>
      <c r="G16" s="873"/>
      <c r="H16" s="873"/>
      <c r="I16" s="873">
        <v>500883</v>
      </c>
      <c r="J16" s="873" t="s">
        <v>431</v>
      </c>
      <c r="K16" s="873" t="s">
        <v>562</v>
      </c>
      <c r="L16" s="873" t="s">
        <v>26</v>
      </c>
      <c r="M16" s="873"/>
      <c r="N16" s="874">
        <v>711634.8</v>
      </c>
      <c r="O16" s="873"/>
      <c r="P16" s="875">
        <v>725607.51</v>
      </c>
      <c r="Q16" s="876">
        <v>0</v>
      </c>
      <c r="R16" s="875">
        <f t="shared" si="0"/>
        <v>1437242.31</v>
      </c>
      <c r="S16" s="882">
        <f>SUM(R15:R16)</f>
        <v>1419490.19</v>
      </c>
      <c r="T16" s="884">
        <f>AB16*$AB$1</f>
        <v>1160153.4270400002</v>
      </c>
      <c r="U16" s="884">
        <f>AB16*$Y$1</f>
        <v>1167221.14873</v>
      </c>
      <c r="V16" s="884">
        <f>AB16*$Z$1</f>
        <v>1166435.84632</v>
      </c>
      <c r="W16" s="884">
        <f>AB16*$AA$1</f>
        <v>1171540.311985</v>
      </c>
      <c r="X16" s="886">
        <f>S16-T16</f>
        <v>259336.76295999973</v>
      </c>
      <c r="Y16" s="886">
        <f>S16-U16</f>
        <v>252269.04126999993</v>
      </c>
      <c r="Z16" s="886">
        <f>S16-V16</f>
        <v>253054.34367999993</v>
      </c>
      <c r="AA16" s="886">
        <f>S16-W16</f>
        <v>247949.87801499991</v>
      </c>
      <c r="AB16" s="849">
        <v>261767.47</v>
      </c>
    </row>
    <row r="17" spans="1:29" x14ac:dyDescent="0.2">
      <c r="A17" s="873"/>
      <c r="B17" s="873"/>
      <c r="C17" s="873"/>
      <c r="D17" s="873" t="s">
        <v>384</v>
      </c>
      <c r="E17" s="873"/>
      <c r="F17" s="873">
        <v>136001</v>
      </c>
      <c r="G17" s="873"/>
      <c r="H17" s="873"/>
      <c r="I17" s="873">
        <v>500884</v>
      </c>
      <c r="J17" s="873" t="s">
        <v>431</v>
      </c>
      <c r="K17" s="873" t="s">
        <v>561</v>
      </c>
      <c r="L17" s="873" t="s">
        <v>26</v>
      </c>
      <c r="M17" s="873"/>
      <c r="N17" s="874">
        <v>0</v>
      </c>
      <c r="O17" s="873"/>
      <c r="P17" s="875">
        <v>0</v>
      </c>
      <c r="Q17" s="875">
        <v>12220.27</v>
      </c>
      <c r="R17" s="875">
        <f t="shared" si="0"/>
        <v>-12220.27</v>
      </c>
      <c r="S17" s="881"/>
      <c r="T17" s="883"/>
      <c r="U17" s="883"/>
      <c r="V17" s="883"/>
      <c r="W17" s="883"/>
      <c r="X17" s="885"/>
      <c r="Y17" s="885"/>
      <c r="Z17" s="885"/>
      <c r="AA17" s="885"/>
      <c r="AB17" s="849"/>
    </row>
    <row r="18" spans="1:29" x14ac:dyDescent="0.2">
      <c r="A18" s="873"/>
      <c r="B18" s="873"/>
      <c r="C18" s="873"/>
      <c r="D18" s="873" t="s">
        <v>384</v>
      </c>
      <c r="E18" s="873"/>
      <c r="F18" s="873">
        <v>136001</v>
      </c>
      <c r="G18" s="873"/>
      <c r="H18" s="873"/>
      <c r="I18" s="873">
        <v>500884</v>
      </c>
      <c r="J18" s="873" t="s">
        <v>431</v>
      </c>
      <c r="K18" s="873" t="s">
        <v>562</v>
      </c>
      <c r="L18" s="873" t="s">
        <v>26</v>
      </c>
      <c r="M18" s="873"/>
      <c r="N18" s="874">
        <v>489877.9</v>
      </c>
      <c r="O18" s="873"/>
      <c r="P18" s="875">
        <v>196883.28</v>
      </c>
      <c r="Q18" s="876">
        <v>0</v>
      </c>
      <c r="R18" s="875">
        <f t="shared" si="0"/>
        <v>686761.18</v>
      </c>
      <c r="S18" s="882">
        <f>SUM(R17:R18)</f>
        <v>674540.91</v>
      </c>
      <c r="T18" s="884">
        <f>AB18*$AB$1</f>
        <v>913524.5491200001</v>
      </c>
      <c r="U18" s="884">
        <f>AB18*$Y$1</f>
        <v>919089.79343999992</v>
      </c>
      <c r="V18" s="884">
        <f>AB18*$Z$1</f>
        <v>918471.43296000012</v>
      </c>
      <c r="W18" s="884">
        <f>AB18*$AA$1</f>
        <v>922490.7760800001</v>
      </c>
      <c r="X18" s="886">
        <f>S18-T18</f>
        <v>-238983.63912000007</v>
      </c>
      <c r="Y18" s="886">
        <f>S18-U18</f>
        <v>-244548.88343999989</v>
      </c>
      <c r="Z18" s="886">
        <f>S18-V18</f>
        <v>-243930.52296000009</v>
      </c>
      <c r="AA18" s="886">
        <f>S18-W18</f>
        <v>-247949.86608000007</v>
      </c>
      <c r="AB18" s="849">
        <v>206120.16</v>
      </c>
    </row>
    <row r="19" spans="1:29" x14ac:dyDescent="0.2">
      <c r="A19" s="873"/>
      <c r="B19" s="873"/>
      <c r="C19" s="873"/>
      <c r="D19" s="873" t="s">
        <v>384</v>
      </c>
      <c r="E19" s="873"/>
      <c r="F19" s="873">
        <v>136001</v>
      </c>
      <c r="G19" s="873"/>
      <c r="H19" s="873"/>
      <c r="I19" s="873">
        <v>500885</v>
      </c>
      <c r="J19" s="873" t="s">
        <v>432</v>
      </c>
      <c r="K19" s="873" t="s">
        <v>561</v>
      </c>
      <c r="L19" s="873" t="s">
        <v>26</v>
      </c>
      <c r="M19" s="873"/>
      <c r="N19" s="874">
        <v>0</v>
      </c>
      <c r="O19" s="873"/>
      <c r="P19" s="875">
        <v>0</v>
      </c>
      <c r="Q19" s="875">
        <v>69601.27</v>
      </c>
      <c r="R19" s="875">
        <f t="shared" si="0"/>
        <v>-69601.27</v>
      </c>
      <c r="S19" s="881"/>
      <c r="T19" s="883"/>
      <c r="U19" s="883"/>
      <c r="V19" s="883"/>
      <c r="W19" s="883"/>
      <c r="X19" s="885"/>
      <c r="Y19" s="885"/>
      <c r="Z19" s="885"/>
      <c r="AA19" s="885"/>
      <c r="AB19" s="849"/>
      <c r="AC19" s="745"/>
    </row>
    <row r="20" spans="1:29" x14ac:dyDescent="0.2">
      <c r="A20" s="873"/>
      <c r="B20" s="873"/>
      <c r="C20" s="873"/>
      <c r="D20" s="873" t="s">
        <v>384</v>
      </c>
      <c r="E20" s="873"/>
      <c r="F20" s="873">
        <v>136001</v>
      </c>
      <c r="G20" s="873"/>
      <c r="H20" s="873"/>
      <c r="I20" s="873">
        <v>500885</v>
      </c>
      <c r="J20" s="873" t="s">
        <v>432</v>
      </c>
      <c r="K20" s="873" t="s">
        <v>562</v>
      </c>
      <c r="L20" s="873" t="s">
        <v>26</v>
      </c>
      <c r="M20" s="873"/>
      <c r="N20" s="874">
        <v>2790130.08</v>
      </c>
      <c r="O20" s="873"/>
      <c r="P20" s="875">
        <v>2720593.97</v>
      </c>
      <c r="Q20" s="876">
        <v>0</v>
      </c>
      <c r="R20" s="875">
        <f t="shared" si="0"/>
        <v>5510724.0500000007</v>
      </c>
      <c r="S20" s="882">
        <f>SUM(R19:R20)</f>
        <v>5441122.7800000012</v>
      </c>
      <c r="T20" s="884">
        <f>AB20*$AB$1</f>
        <v>5388237.3286400009</v>
      </c>
      <c r="U20" s="884">
        <f>AB20*$Y$1</f>
        <v>5421062.78168</v>
      </c>
      <c r="V20" s="884">
        <f>AB20*$Z$1</f>
        <v>5417415.5091200005</v>
      </c>
      <c r="W20" s="884">
        <f>AB20*$AA$1</f>
        <v>5441122.7807600005</v>
      </c>
      <c r="X20" s="886">
        <f>S20-T20</f>
        <v>52885.451360000297</v>
      </c>
      <c r="Y20" s="886">
        <f>S20-U20</f>
        <v>20059.998320001177</v>
      </c>
      <c r="Z20" s="886">
        <f>S20-V20</f>
        <v>23707.270880000666</v>
      </c>
      <c r="AA20" s="886">
        <f>S20-W20</f>
        <v>-7.5999926775693893E-4</v>
      </c>
      <c r="AB20" s="849">
        <v>1215757.52</v>
      </c>
    </row>
    <row r="21" spans="1:29" x14ac:dyDescent="0.2">
      <c r="A21" s="873"/>
      <c r="B21" s="873"/>
      <c r="C21" s="873"/>
      <c r="D21" s="873" t="s">
        <v>384</v>
      </c>
      <c r="E21" s="873"/>
      <c r="F21" s="873">
        <v>136001</v>
      </c>
      <c r="G21" s="873"/>
      <c r="H21" s="873"/>
      <c r="I21" s="873">
        <v>500913</v>
      </c>
      <c r="J21" s="873" t="s">
        <v>434</v>
      </c>
      <c r="K21" s="873" t="s">
        <v>561</v>
      </c>
      <c r="L21" s="873" t="s">
        <v>26</v>
      </c>
      <c r="M21" s="873"/>
      <c r="N21" s="874">
        <v>0</v>
      </c>
      <c r="O21" s="873"/>
      <c r="P21" s="875">
        <v>0</v>
      </c>
      <c r="Q21" s="875">
        <v>65829.09</v>
      </c>
      <c r="R21" s="875">
        <f t="shared" si="0"/>
        <v>-65829.09</v>
      </c>
      <c r="S21" s="881"/>
      <c r="T21" s="883"/>
      <c r="U21" s="883"/>
      <c r="V21" s="883"/>
      <c r="W21" s="883"/>
      <c r="X21" s="885"/>
      <c r="Y21" s="885"/>
      <c r="Z21" s="885"/>
      <c r="AA21" s="885"/>
      <c r="AB21" s="849"/>
    </row>
    <row r="22" spans="1:29" x14ac:dyDescent="0.2">
      <c r="A22" s="873"/>
      <c r="B22" s="873"/>
      <c r="C22" s="873"/>
      <c r="D22" s="873" t="s">
        <v>384</v>
      </c>
      <c r="E22" s="873"/>
      <c r="F22" s="873">
        <v>136001</v>
      </c>
      <c r="G22" s="873"/>
      <c r="H22" s="873"/>
      <c r="I22" s="873">
        <v>500913</v>
      </c>
      <c r="J22" s="873" t="s">
        <v>434</v>
      </c>
      <c r="K22" s="873" t="s">
        <v>562</v>
      </c>
      <c r="L22" s="873" t="s">
        <v>26</v>
      </c>
      <c r="M22" s="873"/>
      <c r="N22" s="874">
        <v>2638912.5499999998</v>
      </c>
      <c r="O22" s="873"/>
      <c r="P22" s="875">
        <v>2287545.9700000002</v>
      </c>
      <c r="Q22" s="876">
        <v>0</v>
      </c>
      <c r="R22" s="875">
        <f t="shared" si="0"/>
        <v>4926458.5199999996</v>
      </c>
      <c r="S22" s="882">
        <f>SUM(R21:R22)</f>
        <v>4860629.43</v>
      </c>
      <c r="T22" s="884">
        <f>AB22*$AB$1</f>
        <v>4813386.1425600005</v>
      </c>
      <c r="U22" s="884">
        <f>AB22*$Y$1</f>
        <v>4842709.5689700004</v>
      </c>
      <c r="V22" s="884">
        <f>AB22*$Z$1</f>
        <v>4839451.410480001</v>
      </c>
      <c r="W22" s="884">
        <f>AB22*$AA$1</f>
        <v>4860629.440665001</v>
      </c>
      <c r="X22" s="886">
        <f>S22-T22</f>
        <v>47243.287439999171</v>
      </c>
      <c r="Y22" s="886">
        <f>S22-U22</f>
        <v>17919.861029999331</v>
      </c>
      <c r="Z22" s="886">
        <f>S22-V22</f>
        <v>21178.019519998692</v>
      </c>
      <c r="AA22" s="886">
        <f>S22-W22</f>
        <v>-1.0665001347661018E-2</v>
      </c>
      <c r="AB22" s="849">
        <v>1086052.83</v>
      </c>
    </row>
    <row r="23" spans="1:29" x14ac:dyDescent="0.2">
      <c r="A23" s="873"/>
      <c r="B23" s="873"/>
      <c r="C23" s="873"/>
      <c r="D23" s="873" t="s">
        <v>384</v>
      </c>
      <c r="E23" s="873"/>
      <c r="F23" s="873">
        <v>136001</v>
      </c>
      <c r="G23" s="873"/>
      <c r="H23" s="873"/>
      <c r="I23" s="873">
        <v>500914</v>
      </c>
      <c r="J23" s="873" t="s">
        <v>435</v>
      </c>
      <c r="K23" s="873" t="s">
        <v>561</v>
      </c>
      <c r="L23" s="873" t="s">
        <v>26</v>
      </c>
      <c r="M23" s="873"/>
      <c r="N23" s="874">
        <v>0</v>
      </c>
      <c r="O23" s="873"/>
      <c r="P23" s="875">
        <v>0</v>
      </c>
      <c r="Q23" s="875">
        <v>88195.66</v>
      </c>
      <c r="R23" s="875">
        <f t="shared" si="0"/>
        <v>-88195.66</v>
      </c>
      <c r="S23" s="881"/>
      <c r="T23" s="883"/>
      <c r="U23" s="883"/>
      <c r="V23" s="883"/>
      <c r="W23" s="883"/>
      <c r="X23" s="885"/>
      <c r="Y23" s="885"/>
      <c r="Z23" s="885"/>
      <c r="AA23" s="885"/>
      <c r="AB23" s="849"/>
    </row>
    <row r="24" spans="1:29" x14ac:dyDescent="0.2">
      <c r="A24" s="873"/>
      <c r="B24" s="873"/>
      <c r="C24" s="873"/>
      <c r="D24" s="873" t="s">
        <v>384</v>
      </c>
      <c r="E24" s="873"/>
      <c r="F24" s="873">
        <v>136001</v>
      </c>
      <c r="G24" s="873"/>
      <c r="H24" s="873"/>
      <c r="I24" s="873">
        <v>500914</v>
      </c>
      <c r="J24" s="873" t="s">
        <v>435</v>
      </c>
      <c r="K24" s="873" t="s">
        <v>562</v>
      </c>
      <c r="L24" s="873" t="s">
        <v>26</v>
      </c>
      <c r="M24" s="873"/>
      <c r="N24" s="874">
        <v>3535529.42</v>
      </c>
      <c r="O24" s="873"/>
      <c r="P24" s="875">
        <v>3071572.58</v>
      </c>
      <c r="Q24" s="876">
        <v>0</v>
      </c>
      <c r="R24" s="875">
        <f t="shared" si="0"/>
        <v>6607102</v>
      </c>
      <c r="S24" s="882">
        <f>SUM(R23:R24)</f>
        <v>6518906.3399999999</v>
      </c>
      <c r="T24" s="884">
        <f>AB24*$AB$1</f>
        <v>6455545.275200001</v>
      </c>
      <c r="U24" s="884">
        <f>AB24*$Y$1</f>
        <v>6494872.8299000002</v>
      </c>
      <c r="V24" s="884">
        <f>AB24*$Z$1</f>
        <v>6490503.1016000006</v>
      </c>
      <c r="W24" s="884">
        <f>AB24*$AA$1</f>
        <v>6518906.3355500009</v>
      </c>
      <c r="X24" s="886">
        <f>S24-T24</f>
        <v>63361.064799998887</v>
      </c>
      <c r="Y24" s="886">
        <f>S24-U24</f>
        <v>24033.510099999607</v>
      </c>
      <c r="Z24" s="886">
        <f>S24-V24</f>
        <v>28403.238399999216</v>
      </c>
      <c r="AA24" s="886">
        <f>S24-W24</f>
        <v>4.4499989598989487E-3</v>
      </c>
      <c r="AB24" s="849">
        <v>1456576.1</v>
      </c>
    </row>
    <row r="25" spans="1:29" x14ac:dyDescent="0.2">
      <c r="A25" s="873"/>
      <c r="B25" s="873"/>
      <c r="C25" s="873"/>
      <c r="D25" s="873" t="s">
        <v>384</v>
      </c>
      <c r="E25" s="873"/>
      <c r="F25" s="873">
        <v>136001</v>
      </c>
      <c r="G25" s="873"/>
      <c r="H25" s="873"/>
      <c r="I25" s="873">
        <v>500980</v>
      </c>
      <c r="J25" s="873" t="s">
        <v>439</v>
      </c>
      <c r="K25" s="873" t="s">
        <v>561</v>
      </c>
      <c r="L25" s="873" t="s">
        <v>26</v>
      </c>
      <c r="M25" s="873"/>
      <c r="N25" s="874">
        <v>0</v>
      </c>
      <c r="O25" s="873"/>
      <c r="P25" s="875">
        <v>0</v>
      </c>
      <c r="Q25" s="875">
        <v>1511.34</v>
      </c>
      <c r="R25" s="875">
        <f t="shared" si="0"/>
        <v>-1511.34</v>
      </c>
      <c r="S25" s="881"/>
      <c r="T25" s="883"/>
      <c r="U25" s="883"/>
      <c r="V25" s="883"/>
      <c r="W25" s="883"/>
      <c r="X25" s="885"/>
      <c r="Y25" s="885"/>
      <c r="Z25" s="885"/>
      <c r="AA25" s="885"/>
      <c r="AB25" s="849"/>
    </row>
    <row r="26" spans="1:29" x14ac:dyDescent="0.2">
      <c r="A26" s="873"/>
      <c r="B26" s="873"/>
      <c r="C26" s="873"/>
      <c r="D26" s="873" t="s">
        <v>384</v>
      </c>
      <c r="E26" s="873"/>
      <c r="F26" s="873">
        <v>136001</v>
      </c>
      <c r="G26" s="873"/>
      <c r="H26" s="873"/>
      <c r="I26" s="873">
        <v>500980</v>
      </c>
      <c r="J26" s="873" t="s">
        <v>439</v>
      </c>
      <c r="K26" s="873" t="s">
        <v>562</v>
      </c>
      <c r="L26" s="873" t="s">
        <v>26</v>
      </c>
      <c r="M26" s="873"/>
      <c r="N26" s="874">
        <v>60585.57</v>
      </c>
      <c r="O26" s="873"/>
      <c r="P26" s="875">
        <v>20945.02</v>
      </c>
      <c r="Q26" s="876">
        <v>0</v>
      </c>
      <c r="R26" s="875">
        <f t="shared" si="0"/>
        <v>81530.59</v>
      </c>
      <c r="S26" s="882">
        <f>SUM(R25:R26)</f>
        <v>80019.25</v>
      </c>
      <c r="T26" s="884">
        <f>AB26*$AB$1</f>
        <v>79241.500800000009</v>
      </c>
      <c r="U26" s="884">
        <f>AB26*$Y$1</f>
        <v>79724.244600000005</v>
      </c>
      <c r="V26" s="884">
        <f>AB26*$Z$1</f>
        <v>79670.606400000019</v>
      </c>
      <c r="W26" s="884">
        <f>AB26*$AA$1</f>
        <v>80019.254700000005</v>
      </c>
      <c r="X26" s="886">
        <f>S26-T26</f>
        <v>777.74919999999111</v>
      </c>
      <c r="Y26" s="886">
        <f>S26-U26</f>
        <v>295.00539999999455</v>
      </c>
      <c r="Z26" s="886">
        <f>S26-V26</f>
        <v>348.64359999998123</v>
      </c>
      <c r="AA26" s="886">
        <f>S26-W26</f>
        <v>-4.7000000049592927E-3</v>
      </c>
      <c r="AB26" s="849">
        <v>17879.400000000001</v>
      </c>
    </row>
    <row r="27" spans="1:29" x14ac:dyDescent="0.2">
      <c r="A27" s="873"/>
      <c r="B27" s="873"/>
      <c r="C27" s="873"/>
      <c r="D27" s="873" t="s">
        <v>384</v>
      </c>
      <c r="E27" s="873"/>
      <c r="F27" s="873">
        <v>136001</v>
      </c>
      <c r="G27" s="873"/>
      <c r="H27" s="873"/>
      <c r="I27" s="873">
        <v>501000</v>
      </c>
      <c r="J27" s="873" t="s">
        <v>440</v>
      </c>
      <c r="K27" s="873" t="s">
        <v>562</v>
      </c>
      <c r="L27" s="873" t="s">
        <v>26</v>
      </c>
      <c r="M27" s="873"/>
      <c r="N27" s="874">
        <v>1000767.02</v>
      </c>
      <c r="O27" s="873"/>
      <c r="P27" s="875">
        <v>1046444.59</v>
      </c>
      <c r="Q27" s="876">
        <v>0</v>
      </c>
      <c r="R27" s="875">
        <f t="shared" si="0"/>
        <v>2047211.6099999999</v>
      </c>
      <c r="S27" s="881" t="s">
        <v>26</v>
      </c>
      <c r="T27" s="883"/>
      <c r="U27" s="883"/>
      <c r="V27" s="883"/>
      <c r="W27" s="883"/>
      <c r="X27" s="885"/>
      <c r="Y27" s="885"/>
      <c r="Z27" s="885"/>
      <c r="AA27" s="885"/>
      <c r="AB27" s="849"/>
    </row>
    <row r="28" spans="1:29" x14ac:dyDescent="0.2">
      <c r="A28" s="873"/>
      <c r="B28" s="873"/>
      <c r="C28" s="873"/>
      <c r="D28" s="873" t="s">
        <v>384</v>
      </c>
      <c r="E28" s="873"/>
      <c r="F28" s="873">
        <v>136001</v>
      </c>
      <c r="G28" s="873"/>
      <c r="H28" s="873"/>
      <c r="I28" s="873">
        <v>501045</v>
      </c>
      <c r="J28" s="873" t="s">
        <v>518</v>
      </c>
      <c r="K28" s="873" t="s">
        <v>561</v>
      </c>
      <c r="L28" s="873" t="s">
        <v>26</v>
      </c>
      <c r="M28" s="873"/>
      <c r="N28" s="874">
        <v>0</v>
      </c>
      <c r="O28" s="873"/>
      <c r="P28" s="875">
        <v>0</v>
      </c>
      <c r="Q28" s="875">
        <v>28723.1</v>
      </c>
      <c r="R28" s="875">
        <f t="shared" si="0"/>
        <v>-28723.1</v>
      </c>
      <c r="S28" s="881"/>
      <c r="T28" s="883"/>
      <c r="U28" s="883"/>
      <c r="V28" s="883"/>
      <c r="W28" s="883"/>
      <c r="X28" s="885"/>
      <c r="Y28" s="885"/>
      <c r="Z28" s="885"/>
      <c r="AA28" s="885"/>
      <c r="AB28" s="849"/>
    </row>
    <row r="29" spans="1:29" x14ac:dyDescent="0.2">
      <c r="A29" s="873"/>
      <c r="B29" s="873"/>
      <c r="C29" s="873"/>
      <c r="D29" s="873" t="s">
        <v>384</v>
      </c>
      <c r="E29" s="873"/>
      <c r="F29" s="873">
        <v>136001</v>
      </c>
      <c r="G29" s="873"/>
      <c r="H29" s="873"/>
      <c r="I29" s="873">
        <v>501045</v>
      </c>
      <c r="J29" s="873" t="s">
        <v>518</v>
      </c>
      <c r="K29" s="873" t="s">
        <v>562</v>
      </c>
      <c r="L29" s="873" t="s">
        <v>26</v>
      </c>
      <c r="M29" s="873"/>
      <c r="N29" s="874">
        <v>1151433.2</v>
      </c>
      <c r="O29" s="873"/>
      <c r="P29" s="875">
        <v>1174445.26</v>
      </c>
      <c r="Q29" s="876">
        <v>0</v>
      </c>
      <c r="R29" s="875">
        <f t="shared" si="0"/>
        <v>2325878.46</v>
      </c>
      <c r="S29" s="882">
        <f>SUM(R28:R29)</f>
        <v>2297155.36</v>
      </c>
      <c r="T29" s="884">
        <f>AB29*$AB$1</f>
        <v>2274827.9747200003</v>
      </c>
      <c r="U29" s="884">
        <f>AB29*$Y$1</f>
        <v>2288686.3581399997</v>
      </c>
      <c r="V29" s="884">
        <f>AB29*$Z$1</f>
        <v>2287146.5377600002</v>
      </c>
      <c r="W29" s="884">
        <f>AB29*$AA$1</f>
        <v>2297155.37023</v>
      </c>
      <c r="X29" s="886">
        <f>S29-T29</f>
        <v>22327.38527999958</v>
      </c>
      <c r="Y29" s="886">
        <f>S29-U29</f>
        <v>8469.0018600001931</v>
      </c>
      <c r="Z29" s="886">
        <f>S29-V29</f>
        <v>10008.822239999659</v>
      </c>
      <c r="AA29" s="886">
        <f>S29-W29</f>
        <v>-1.0230000130832195E-2</v>
      </c>
      <c r="AB29" s="849">
        <v>513273.46</v>
      </c>
    </row>
    <row r="30" spans="1:29" x14ac:dyDescent="0.2">
      <c r="AB30" s="849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49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1465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1466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1463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1464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3" t="s">
        <v>1474</v>
      </c>
      <c r="U6" s="883" t="s">
        <v>1475</v>
      </c>
      <c r="V6" s="883" t="s">
        <v>1478</v>
      </c>
      <c r="W6" s="883" t="s">
        <v>1480</v>
      </c>
      <c r="X6" s="885" t="s">
        <v>1476</v>
      </c>
      <c r="Y6" s="885" t="s">
        <v>1477</v>
      </c>
      <c r="Z6" s="885" t="s">
        <v>1479</v>
      </c>
      <c r="AA6" s="885" t="s">
        <v>1481</v>
      </c>
    </row>
    <row r="7" spans="1:28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500042</v>
      </c>
      <c r="J7" s="873" t="s">
        <v>389</v>
      </c>
      <c r="K7" s="873" t="s">
        <v>561</v>
      </c>
      <c r="L7" s="873" t="s">
        <v>26</v>
      </c>
      <c r="M7" s="873"/>
      <c r="N7" s="874">
        <v>-10951.99</v>
      </c>
      <c r="O7" s="873"/>
      <c r="P7" s="874"/>
      <c r="Q7" s="874">
        <f>10951.99+8241.03</f>
        <v>19193.02</v>
      </c>
      <c r="R7" s="874">
        <f t="shared" ref="R7:R29" si="0">N7+P7-Q7</f>
        <v>-30145.010000000002</v>
      </c>
      <c r="S7" s="881"/>
      <c r="T7" s="883"/>
      <c r="U7" s="883"/>
      <c r="V7" s="883"/>
      <c r="W7" s="883"/>
      <c r="X7" s="885"/>
      <c r="Y7" s="885"/>
      <c r="Z7" s="885"/>
      <c r="AA7" s="885"/>
    </row>
    <row r="8" spans="1:28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500042</v>
      </c>
      <c r="J8" s="873" t="s">
        <v>389</v>
      </c>
      <c r="K8" s="873" t="s">
        <v>562</v>
      </c>
      <c r="L8" s="873" t="s">
        <v>26</v>
      </c>
      <c r="M8" s="873"/>
      <c r="N8" s="874">
        <v>858833.23</v>
      </c>
      <c r="O8" s="873"/>
      <c r="P8" s="875"/>
      <c r="Q8" s="876">
        <v>0</v>
      </c>
      <c r="R8" s="875">
        <f t="shared" si="0"/>
        <v>858833.23</v>
      </c>
      <c r="S8" s="882">
        <f>SUM(R7:R8)</f>
        <v>828688.22</v>
      </c>
      <c r="T8" s="884">
        <f>AB8*$AB$1</f>
        <v>839640.18400000012</v>
      </c>
      <c r="U8" s="884">
        <f>AB8*$Y$1</f>
        <v>844755.32049999991</v>
      </c>
      <c r="V8" s="884">
        <f>AB8*$Z$1</f>
        <v>844186.97200000007</v>
      </c>
      <c r="W8" s="884">
        <f>AB8*$AA$1</f>
        <v>847881.23725000001</v>
      </c>
      <c r="X8" s="886">
        <f>S8-T8</f>
        <v>-10951.964000000153</v>
      </c>
      <c r="Y8" s="886">
        <f>S8-U8</f>
        <v>-16067.100499999942</v>
      </c>
      <c r="Z8" s="886">
        <f>S8-V8</f>
        <v>-15498.752000000095</v>
      </c>
      <c r="AA8" s="886">
        <f>S8-W8</f>
        <v>-19193.017250000034</v>
      </c>
      <c r="AB8" s="849">
        <v>189449.5</v>
      </c>
    </row>
    <row r="9" spans="1:28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500265</v>
      </c>
      <c r="J9" s="873" t="s">
        <v>393</v>
      </c>
      <c r="K9" s="873" t="s">
        <v>561</v>
      </c>
      <c r="L9" s="873" t="s">
        <v>26</v>
      </c>
      <c r="M9" s="873"/>
      <c r="N9" s="874">
        <v>-89065.82</v>
      </c>
      <c r="O9" s="873"/>
      <c r="P9" s="875"/>
      <c r="Q9" s="875">
        <f>89065.82+63263.2</f>
        <v>152329.02000000002</v>
      </c>
      <c r="R9" s="875">
        <f t="shared" si="0"/>
        <v>-241394.84000000003</v>
      </c>
      <c r="S9" s="881"/>
      <c r="T9" s="883"/>
      <c r="U9" s="883"/>
      <c r="V9" s="883"/>
      <c r="W9" s="883"/>
      <c r="X9" s="885"/>
      <c r="Y9" s="885"/>
      <c r="Z9" s="885"/>
      <c r="AA9" s="885"/>
      <c r="AB9" s="849"/>
    </row>
    <row r="10" spans="1:28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500265</v>
      </c>
      <c r="J10" s="873" t="s">
        <v>393</v>
      </c>
      <c r="K10" s="873" t="s">
        <v>562</v>
      </c>
      <c r="L10" s="873" t="s">
        <v>26</v>
      </c>
      <c r="M10" s="873"/>
      <c r="N10" s="874">
        <v>6597907.2999999998</v>
      </c>
      <c r="O10" s="873"/>
      <c r="P10" s="875"/>
      <c r="Q10" s="876">
        <v>0</v>
      </c>
      <c r="R10" s="875">
        <f t="shared" si="0"/>
        <v>6597907.2999999998</v>
      </c>
      <c r="S10" s="882">
        <f>SUM(R9:R10)</f>
        <v>6356512.46</v>
      </c>
      <c r="T10" s="884">
        <f>AB10*$AB$1</f>
        <v>6445578.2833600007</v>
      </c>
      <c r="U10" s="884">
        <f>AB10*$Y$1</f>
        <v>6484845.118569999</v>
      </c>
      <c r="V10" s="884">
        <f>AB10*$Z$1</f>
        <v>6480482.1368800001</v>
      </c>
      <c r="W10" s="884">
        <f>AB10*$AA$1</f>
        <v>6508841.5178650003</v>
      </c>
      <c r="X10" s="886">
        <f>S10-T10</f>
        <v>-89065.823360000737</v>
      </c>
      <c r="Y10" s="886">
        <f>S10-U10</f>
        <v>-128332.65856999904</v>
      </c>
      <c r="Z10" s="886">
        <f>S10-V10</f>
        <v>-123969.67688000016</v>
      </c>
      <c r="AA10" s="886">
        <f>S10-W10</f>
        <v>-152329.05786500033</v>
      </c>
      <c r="AB10" s="849">
        <v>1454327.23</v>
      </c>
    </row>
    <row r="11" spans="1:28" x14ac:dyDescent="0.2">
      <c r="A11" s="873"/>
      <c r="B11" s="873"/>
      <c r="C11" s="873"/>
      <c r="D11" s="873" t="s">
        <v>384</v>
      </c>
      <c r="E11" s="873"/>
      <c r="F11" s="873">
        <v>136001</v>
      </c>
      <c r="G11" s="873"/>
      <c r="H11" s="873"/>
      <c r="I11" s="873">
        <v>500558</v>
      </c>
      <c r="J11" s="873" t="s">
        <v>406</v>
      </c>
      <c r="K11" s="873" t="s">
        <v>561</v>
      </c>
      <c r="L11" s="873" t="s">
        <v>26</v>
      </c>
      <c r="M11" s="873"/>
      <c r="N11" s="874">
        <v>-294943.03999999998</v>
      </c>
      <c r="O11" s="873"/>
      <c r="P11" s="875"/>
      <c r="Q11" s="875">
        <f>294943.04+254413.15</f>
        <v>549356.18999999994</v>
      </c>
      <c r="R11" s="875">
        <f t="shared" si="0"/>
        <v>-844299.23</v>
      </c>
      <c r="S11" s="881"/>
      <c r="T11" s="883"/>
      <c r="U11" s="883"/>
      <c r="V11" s="883"/>
      <c r="W11" s="883"/>
      <c r="X11" s="885"/>
      <c r="Y11" s="885"/>
      <c r="Z11" s="885"/>
      <c r="AA11" s="885"/>
      <c r="AB11" s="849"/>
    </row>
    <row r="12" spans="1:28" x14ac:dyDescent="0.2">
      <c r="A12" s="873"/>
      <c r="B12" s="873"/>
      <c r="C12" s="873"/>
      <c r="D12" s="873" t="s">
        <v>384</v>
      </c>
      <c r="E12" s="873"/>
      <c r="F12" s="873">
        <v>136001</v>
      </c>
      <c r="G12" s="873"/>
      <c r="H12" s="873"/>
      <c r="I12" s="873">
        <v>500558</v>
      </c>
      <c r="J12" s="873" t="s">
        <v>406</v>
      </c>
      <c r="K12" s="873" t="s">
        <v>562</v>
      </c>
      <c r="L12" s="873" t="s">
        <v>26</v>
      </c>
      <c r="M12" s="873"/>
      <c r="N12" s="874">
        <v>26470253.399999999</v>
      </c>
      <c r="O12" s="873"/>
      <c r="P12" s="875"/>
      <c r="Q12" s="876">
        <v>0</v>
      </c>
      <c r="R12" s="875">
        <f t="shared" si="0"/>
        <v>26470253.399999999</v>
      </c>
      <c r="S12" s="882">
        <f>SUM(R11:R12)</f>
        <v>25625954.169999998</v>
      </c>
      <c r="T12" s="884">
        <f>AB12*$AB$1</f>
        <v>25920897.20848</v>
      </c>
      <c r="U12" s="884">
        <f>AB12*$Y$1</f>
        <v>26078808.811509997</v>
      </c>
      <c r="V12" s="884">
        <f>AB12*$Z$1</f>
        <v>26061263.07784</v>
      </c>
      <c r="W12" s="884">
        <f>AB12*$AA$1</f>
        <v>26175310.346694998</v>
      </c>
      <c r="X12" s="886">
        <f>S12-T12</f>
        <v>-294943.03848000243</v>
      </c>
      <c r="Y12" s="886">
        <f>S12-U12</f>
        <v>-452854.64150999859</v>
      </c>
      <c r="Z12" s="886">
        <f>S12-V12</f>
        <v>-435308.90784000233</v>
      </c>
      <c r="AA12" s="886">
        <f>S12-W12</f>
        <v>-549356.17669500038</v>
      </c>
      <c r="AB12" s="849">
        <v>5848577.8899999997</v>
      </c>
    </row>
    <row r="13" spans="1:28" x14ac:dyDescent="0.2">
      <c r="A13" s="873"/>
      <c r="B13" s="873"/>
      <c r="C13" s="873"/>
      <c r="D13" s="873" t="s">
        <v>384</v>
      </c>
      <c r="E13" s="873"/>
      <c r="F13" s="873">
        <v>136001</v>
      </c>
      <c r="G13" s="873"/>
      <c r="H13" s="873"/>
      <c r="I13" s="873">
        <v>500776</v>
      </c>
      <c r="J13" s="873" t="s">
        <v>424</v>
      </c>
      <c r="K13" s="873" t="s">
        <v>561</v>
      </c>
      <c r="L13" s="873" t="s">
        <v>26</v>
      </c>
      <c r="M13" s="873"/>
      <c r="N13" s="874">
        <v>-15942.36</v>
      </c>
      <c r="O13" s="873"/>
      <c r="P13" s="875"/>
      <c r="Q13" s="875">
        <f>15942.36+10468.17+0.04</f>
        <v>26410.57</v>
      </c>
      <c r="R13" s="875">
        <f t="shared" si="0"/>
        <v>-42352.93</v>
      </c>
      <c r="S13" s="881"/>
      <c r="T13" s="883"/>
      <c r="U13" s="883"/>
      <c r="V13" s="883"/>
      <c r="W13" s="883"/>
      <c r="X13" s="885"/>
      <c r="Y13" s="885"/>
      <c r="Z13" s="885"/>
      <c r="AA13" s="885"/>
      <c r="AB13" s="849"/>
    </row>
    <row r="14" spans="1:28" x14ac:dyDescent="0.2">
      <c r="A14" s="873"/>
      <c r="B14" s="873"/>
      <c r="C14" s="873"/>
      <c r="D14" s="873" t="s">
        <v>384</v>
      </c>
      <c r="E14" s="873"/>
      <c r="F14" s="873">
        <v>136001</v>
      </c>
      <c r="G14" s="873"/>
      <c r="H14" s="873"/>
      <c r="I14" s="873">
        <v>500776</v>
      </c>
      <c r="J14" s="873" t="s">
        <v>424</v>
      </c>
      <c r="K14" s="873" t="s">
        <v>562</v>
      </c>
      <c r="L14" s="873" t="s">
        <v>26</v>
      </c>
      <c r="M14" s="873"/>
      <c r="N14" s="874">
        <v>1092962.51</v>
      </c>
      <c r="O14" s="873"/>
      <c r="P14" s="875"/>
      <c r="Q14" s="876">
        <v>0</v>
      </c>
      <c r="R14" s="875">
        <f t="shared" si="0"/>
        <v>1092962.51</v>
      </c>
      <c r="S14" s="882">
        <f>SUM(R13:R14)</f>
        <v>1050609.58</v>
      </c>
      <c r="T14" s="884">
        <f>AB14*$AB$1</f>
        <v>1066551.9803200001</v>
      </c>
      <c r="U14" s="884">
        <f>AB14*$Y$1</f>
        <v>1073049.4765899999</v>
      </c>
      <c r="V14" s="884">
        <f>AB14*$Z$1</f>
        <v>1072327.5325600002</v>
      </c>
      <c r="W14" s="884">
        <f>AB14*$AA$1</f>
        <v>1077020.168755</v>
      </c>
      <c r="X14" s="886">
        <f>S14-T14</f>
        <v>-15942.400320000015</v>
      </c>
      <c r="Y14" s="886">
        <f>S14-U14</f>
        <v>-22439.896589999786</v>
      </c>
      <c r="Z14" s="886">
        <f>S14-V14</f>
        <v>-21717.952560000122</v>
      </c>
      <c r="AA14" s="886">
        <f>S14-W14</f>
        <v>-26410.588754999917</v>
      </c>
      <c r="AB14" s="849">
        <f>240648.01</f>
        <v>240648.01</v>
      </c>
    </row>
    <row r="15" spans="1:28" x14ac:dyDescent="0.2">
      <c r="A15" s="873"/>
      <c r="B15" s="873"/>
      <c r="C15" s="873"/>
      <c r="D15" s="873" t="s">
        <v>384</v>
      </c>
      <c r="E15" s="873"/>
      <c r="F15" s="873">
        <v>136001</v>
      </c>
      <c r="G15" s="873"/>
      <c r="H15" s="873"/>
      <c r="I15" s="873">
        <v>500883</v>
      </c>
      <c r="J15" s="873" t="s">
        <v>431</v>
      </c>
      <c r="K15" s="873" t="s">
        <v>561</v>
      </c>
      <c r="L15" s="873" t="s">
        <v>26</v>
      </c>
      <c r="M15" s="873"/>
      <c r="N15" s="874">
        <v>-17752.12</v>
      </c>
      <c r="O15" s="873"/>
      <c r="P15" s="875"/>
      <c r="Q15" s="875">
        <f>17752.12+259336.76</f>
        <v>277088.88</v>
      </c>
      <c r="R15" s="875">
        <f t="shared" si="0"/>
        <v>-294841</v>
      </c>
      <c r="S15" s="881"/>
      <c r="T15" s="883"/>
      <c r="U15" s="883"/>
      <c r="V15" s="883"/>
      <c r="W15" s="883"/>
      <c r="X15" s="885"/>
      <c r="Y15" s="885"/>
      <c r="Z15" s="885"/>
      <c r="AA15" s="885"/>
      <c r="AB15" s="849"/>
    </row>
    <row r="16" spans="1:28" x14ac:dyDescent="0.2">
      <c r="A16" s="873"/>
      <c r="B16" s="873"/>
      <c r="C16" s="873"/>
      <c r="D16" s="873" t="s">
        <v>384</v>
      </c>
      <c r="E16" s="873"/>
      <c r="F16" s="873">
        <v>136001</v>
      </c>
      <c r="G16" s="873"/>
      <c r="H16" s="873"/>
      <c r="I16" s="873">
        <v>500883</v>
      </c>
      <c r="J16" s="873" t="s">
        <v>431</v>
      </c>
      <c r="K16" s="873" t="s">
        <v>562</v>
      </c>
      <c r="L16" s="873" t="s">
        <v>26</v>
      </c>
      <c r="M16" s="873"/>
      <c r="N16" s="874">
        <v>1437242.31</v>
      </c>
      <c r="O16" s="873"/>
      <c r="P16" s="875"/>
      <c r="Q16" s="876">
        <v>0</v>
      </c>
      <c r="R16" s="875">
        <f t="shared" si="0"/>
        <v>1437242.31</v>
      </c>
      <c r="S16" s="882">
        <f>SUM(R15:R16)</f>
        <v>1142401.31</v>
      </c>
      <c r="T16" s="884">
        <f>AB16*$AB$1</f>
        <v>1160153.4270400002</v>
      </c>
      <c r="U16" s="884">
        <f>AB16*$Y$1</f>
        <v>1167221.14873</v>
      </c>
      <c r="V16" s="884">
        <f>AB16*$Z$1</f>
        <v>1166435.84632</v>
      </c>
      <c r="W16" s="884">
        <f>AB16*$AA$1</f>
        <v>1171540.311985</v>
      </c>
      <c r="X16" s="886">
        <f>S16-T16</f>
        <v>-17752.117040000157</v>
      </c>
      <c r="Y16" s="886">
        <f>S16-U16</f>
        <v>-24819.838729999959</v>
      </c>
      <c r="Z16" s="886">
        <f>S16-V16</f>
        <v>-24034.536319999956</v>
      </c>
      <c r="AA16" s="886">
        <f>S16-W16</f>
        <v>-29139.001984999981</v>
      </c>
      <c r="AB16" s="849">
        <v>261767.47</v>
      </c>
    </row>
    <row r="17" spans="1:29" x14ac:dyDescent="0.2">
      <c r="A17" s="873"/>
      <c r="B17" s="873"/>
      <c r="C17" s="873"/>
      <c r="D17" s="873" t="s">
        <v>384</v>
      </c>
      <c r="E17" s="873"/>
      <c r="F17" s="873">
        <v>136001</v>
      </c>
      <c r="G17" s="873"/>
      <c r="H17" s="873"/>
      <c r="I17" s="873">
        <v>500884</v>
      </c>
      <c r="J17" s="873" t="s">
        <v>431</v>
      </c>
      <c r="K17" s="873" t="s">
        <v>561</v>
      </c>
      <c r="L17" s="873" t="s">
        <v>26</v>
      </c>
      <c r="M17" s="873"/>
      <c r="N17" s="874">
        <v>-12220.27</v>
      </c>
      <c r="O17" s="873"/>
      <c r="P17" s="875"/>
      <c r="Q17" s="875">
        <f>12220.27-238983.64</f>
        <v>-226763.37000000002</v>
      </c>
      <c r="R17" s="875">
        <f t="shared" si="0"/>
        <v>214543.10000000003</v>
      </c>
      <c r="S17" s="881"/>
      <c r="T17" s="883"/>
      <c r="U17" s="883"/>
      <c r="V17" s="883"/>
      <c r="W17" s="883"/>
      <c r="X17" s="885"/>
      <c r="Y17" s="885"/>
      <c r="Z17" s="885"/>
      <c r="AA17" s="885"/>
      <c r="AB17" s="849"/>
    </row>
    <row r="18" spans="1:29" x14ac:dyDescent="0.2">
      <c r="A18" s="873"/>
      <c r="B18" s="873"/>
      <c r="C18" s="873"/>
      <c r="D18" s="873" t="s">
        <v>384</v>
      </c>
      <c r="E18" s="873"/>
      <c r="F18" s="873">
        <v>136001</v>
      </c>
      <c r="G18" s="873"/>
      <c r="H18" s="873"/>
      <c r="I18" s="873">
        <v>500884</v>
      </c>
      <c r="J18" s="873" t="s">
        <v>431</v>
      </c>
      <c r="K18" s="873" t="s">
        <v>562</v>
      </c>
      <c r="L18" s="873" t="s">
        <v>26</v>
      </c>
      <c r="M18" s="873"/>
      <c r="N18" s="874">
        <v>686761.18</v>
      </c>
      <c r="O18" s="873"/>
      <c r="P18" s="875"/>
      <c r="Q18" s="876">
        <v>0</v>
      </c>
      <c r="R18" s="875">
        <f t="shared" si="0"/>
        <v>686761.18</v>
      </c>
      <c r="S18" s="882">
        <f>SUM(R17:R18)</f>
        <v>901304.28</v>
      </c>
      <c r="T18" s="884">
        <f>AB18*$AB$1</f>
        <v>913524.5491200001</v>
      </c>
      <c r="U18" s="884">
        <f>AB18*$Y$1</f>
        <v>919089.79343999992</v>
      </c>
      <c r="V18" s="884">
        <f>AB18*$Z$1</f>
        <v>918471.43296000012</v>
      </c>
      <c r="W18" s="884">
        <f>AB18*$AA$1</f>
        <v>922490.7760800001</v>
      </c>
      <c r="X18" s="886">
        <f>S18-T18</f>
        <v>-12220.26912000007</v>
      </c>
      <c r="Y18" s="886">
        <f>S18-U18</f>
        <v>-17785.513439999893</v>
      </c>
      <c r="Z18" s="886">
        <f>S18-V18</f>
        <v>-17167.152960000094</v>
      </c>
      <c r="AA18" s="886">
        <f>S18-W18</f>
        <v>-21186.49608000007</v>
      </c>
      <c r="AB18" s="849">
        <v>206120.16</v>
      </c>
    </row>
    <row r="19" spans="1:29" x14ac:dyDescent="0.2">
      <c r="A19" s="873"/>
      <c r="B19" s="873"/>
      <c r="C19" s="873"/>
      <c r="D19" s="873" t="s">
        <v>384</v>
      </c>
      <c r="E19" s="873"/>
      <c r="F19" s="873">
        <v>136001</v>
      </c>
      <c r="G19" s="873"/>
      <c r="H19" s="873"/>
      <c r="I19" s="873">
        <v>500885</v>
      </c>
      <c r="J19" s="873" t="s">
        <v>432</v>
      </c>
      <c r="K19" s="873" t="s">
        <v>561</v>
      </c>
      <c r="L19" s="873" t="s">
        <v>26</v>
      </c>
      <c r="M19" s="873"/>
      <c r="N19" s="874">
        <v>-69601.27</v>
      </c>
      <c r="O19" s="873"/>
      <c r="P19" s="875"/>
      <c r="Q19" s="875">
        <f>69601.27+52885.45</f>
        <v>122486.72</v>
      </c>
      <c r="R19" s="875">
        <f t="shared" si="0"/>
        <v>-192087.99</v>
      </c>
      <c r="S19" s="881"/>
      <c r="T19" s="883"/>
      <c r="U19" s="883"/>
      <c r="V19" s="883"/>
      <c r="W19" s="883"/>
      <c r="X19" s="885"/>
      <c r="Y19" s="885"/>
      <c r="Z19" s="885"/>
      <c r="AA19" s="885"/>
      <c r="AB19" s="849"/>
      <c r="AC19" s="745"/>
    </row>
    <row r="20" spans="1:29" x14ac:dyDescent="0.2">
      <c r="A20" s="873"/>
      <c r="B20" s="873"/>
      <c r="C20" s="873"/>
      <c r="D20" s="873" t="s">
        <v>384</v>
      </c>
      <c r="E20" s="873"/>
      <c r="F20" s="873">
        <v>136001</v>
      </c>
      <c r="G20" s="873"/>
      <c r="H20" s="873"/>
      <c r="I20" s="873">
        <v>500885</v>
      </c>
      <c r="J20" s="873" t="s">
        <v>432</v>
      </c>
      <c r="K20" s="873" t="s">
        <v>562</v>
      </c>
      <c r="L20" s="873" t="s">
        <v>26</v>
      </c>
      <c r="M20" s="873"/>
      <c r="N20" s="874">
        <v>5510724.0500000007</v>
      </c>
      <c r="O20" s="873"/>
      <c r="P20" s="875"/>
      <c r="Q20" s="876">
        <v>0</v>
      </c>
      <c r="R20" s="875">
        <f t="shared" si="0"/>
        <v>5510724.0500000007</v>
      </c>
      <c r="S20" s="882">
        <f>SUM(R19:R20)</f>
        <v>5318636.0600000005</v>
      </c>
      <c r="T20" s="884">
        <f>AB20*$AB$1</f>
        <v>5388237.3286400009</v>
      </c>
      <c r="U20" s="884">
        <f>AB20*$Y$1</f>
        <v>5421062.78168</v>
      </c>
      <c r="V20" s="884">
        <f>AB20*$Z$1</f>
        <v>5417415.5091200005</v>
      </c>
      <c r="W20" s="884">
        <f>AB20*$AA$1</f>
        <v>5441122.7807600005</v>
      </c>
      <c r="X20" s="886">
        <f>S20-T20</f>
        <v>-69601.268640000373</v>
      </c>
      <c r="Y20" s="886">
        <f>S20-U20</f>
        <v>-102426.72167999949</v>
      </c>
      <c r="Z20" s="886">
        <f>S20-V20</f>
        <v>-98779.449120000005</v>
      </c>
      <c r="AA20" s="886">
        <f>S20-W20</f>
        <v>-122486.72075999994</v>
      </c>
      <c r="AB20" s="849">
        <v>1215757.52</v>
      </c>
    </row>
    <row r="21" spans="1:29" x14ac:dyDescent="0.2">
      <c r="A21" s="873"/>
      <c r="B21" s="873"/>
      <c r="C21" s="873"/>
      <c r="D21" s="873" t="s">
        <v>384</v>
      </c>
      <c r="E21" s="873"/>
      <c r="F21" s="873">
        <v>136001</v>
      </c>
      <c r="G21" s="873"/>
      <c r="H21" s="873"/>
      <c r="I21" s="873">
        <v>500913</v>
      </c>
      <c r="J21" s="873" t="s">
        <v>434</v>
      </c>
      <c r="K21" s="873" t="s">
        <v>561</v>
      </c>
      <c r="L21" s="873" t="s">
        <v>26</v>
      </c>
      <c r="M21" s="873"/>
      <c r="N21" s="874">
        <v>-65829.09</v>
      </c>
      <c r="O21" s="873"/>
      <c r="P21" s="875"/>
      <c r="Q21" s="875">
        <f>65829.09+47243.29</f>
        <v>113072.38</v>
      </c>
      <c r="R21" s="875">
        <f t="shared" si="0"/>
        <v>-178901.47</v>
      </c>
      <c r="S21" s="881"/>
      <c r="T21" s="883"/>
      <c r="U21" s="883"/>
      <c r="V21" s="883"/>
      <c r="W21" s="883"/>
      <c r="X21" s="885"/>
      <c r="Y21" s="885"/>
      <c r="Z21" s="885"/>
      <c r="AA21" s="885"/>
      <c r="AB21" s="849"/>
    </row>
    <row r="22" spans="1:29" x14ac:dyDescent="0.2">
      <c r="A22" s="873"/>
      <c r="B22" s="873"/>
      <c r="C22" s="873"/>
      <c r="D22" s="873" t="s">
        <v>384</v>
      </c>
      <c r="E22" s="873"/>
      <c r="F22" s="873">
        <v>136001</v>
      </c>
      <c r="G22" s="873"/>
      <c r="H22" s="873"/>
      <c r="I22" s="873">
        <v>500913</v>
      </c>
      <c r="J22" s="873" t="s">
        <v>434</v>
      </c>
      <c r="K22" s="873" t="s">
        <v>562</v>
      </c>
      <c r="L22" s="873" t="s">
        <v>26</v>
      </c>
      <c r="M22" s="873"/>
      <c r="N22" s="874">
        <v>4926458.5199999996</v>
      </c>
      <c r="O22" s="873"/>
      <c r="P22" s="875"/>
      <c r="Q22" s="876">
        <v>0</v>
      </c>
      <c r="R22" s="875">
        <f t="shared" si="0"/>
        <v>4926458.5199999996</v>
      </c>
      <c r="S22" s="882">
        <f>SUM(R21:R22)</f>
        <v>4747557.05</v>
      </c>
      <c r="T22" s="884">
        <f>AB22*$AB$1</f>
        <v>4813386.1425600005</v>
      </c>
      <c r="U22" s="884">
        <f>AB22*$Y$1</f>
        <v>4842709.5689700004</v>
      </c>
      <c r="V22" s="884">
        <f>AB22*$Z$1</f>
        <v>4839451.410480001</v>
      </c>
      <c r="W22" s="884">
        <f>AB22*$AA$1</f>
        <v>4860629.440665001</v>
      </c>
      <c r="X22" s="886">
        <f>S22-T22</f>
        <v>-65829.092560000718</v>
      </c>
      <c r="Y22" s="886">
        <f>S22-U22</f>
        <v>-95152.518970000558</v>
      </c>
      <c r="Z22" s="886">
        <f>S22-V22</f>
        <v>-91894.360480001196</v>
      </c>
      <c r="AA22" s="886">
        <f>S22-W22</f>
        <v>-113072.39066500124</v>
      </c>
      <c r="AB22" s="849">
        <v>1086052.83</v>
      </c>
    </row>
    <row r="23" spans="1:29" x14ac:dyDescent="0.2">
      <c r="A23" s="873"/>
      <c r="B23" s="873"/>
      <c r="C23" s="873"/>
      <c r="D23" s="873" t="s">
        <v>384</v>
      </c>
      <c r="E23" s="873"/>
      <c r="F23" s="873">
        <v>136001</v>
      </c>
      <c r="G23" s="873"/>
      <c r="H23" s="873"/>
      <c r="I23" s="873">
        <v>500914</v>
      </c>
      <c r="J23" s="873" t="s">
        <v>435</v>
      </c>
      <c r="K23" s="873" t="s">
        <v>561</v>
      </c>
      <c r="L23" s="873" t="s">
        <v>26</v>
      </c>
      <c r="M23" s="873"/>
      <c r="N23" s="874">
        <v>-88195.66</v>
      </c>
      <c r="O23" s="873"/>
      <c r="P23" s="875"/>
      <c r="Q23" s="875">
        <f>88195.66+63361.06</f>
        <v>151556.72</v>
      </c>
      <c r="R23" s="875">
        <f t="shared" si="0"/>
        <v>-239752.38</v>
      </c>
      <c r="S23" s="881"/>
      <c r="T23" s="883"/>
      <c r="U23" s="883"/>
      <c r="V23" s="883"/>
      <c r="W23" s="883"/>
      <c r="X23" s="885"/>
      <c r="Y23" s="885"/>
      <c r="Z23" s="885"/>
      <c r="AA23" s="885"/>
      <c r="AB23" s="849"/>
    </row>
    <row r="24" spans="1:29" x14ac:dyDescent="0.2">
      <c r="A24" s="873"/>
      <c r="B24" s="873"/>
      <c r="C24" s="873"/>
      <c r="D24" s="873" t="s">
        <v>384</v>
      </c>
      <c r="E24" s="873"/>
      <c r="F24" s="873">
        <v>136001</v>
      </c>
      <c r="G24" s="873"/>
      <c r="H24" s="873"/>
      <c r="I24" s="873">
        <v>500914</v>
      </c>
      <c r="J24" s="873" t="s">
        <v>435</v>
      </c>
      <c r="K24" s="873" t="s">
        <v>562</v>
      </c>
      <c r="L24" s="873" t="s">
        <v>26</v>
      </c>
      <c r="M24" s="873"/>
      <c r="N24" s="874">
        <v>6607102</v>
      </c>
      <c r="O24" s="873"/>
      <c r="P24" s="875"/>
      <c r="Q24" s="876">
        <v>0</v>
      </c>
      <c r="R24" s="875">
        <f t="shared" si="0"/>
        <v>6607102</v>
      </c>
      <c r="S24" s="882">
        <f>SUM(R23:R24)</f>
        <v>6367349.6200000001</v>
      </c>
      <c r="T24" s="884">
        <f>AB24*$AB$1</f>
        <v>6455545.275200001</v>
      </c>
      <c r="U24" s="884">
        <f>AB24*$Y$1</f>
        <v>6494872.8299000002</v>
      </c>
      <c r="V24" s="884">
        <f>AB24*$Z$1</f>
        <v>6490503.1016000006</v>
      </c>
      <c r="W24" s="884">
        <f>AB24*$AA$1</f>
        <v>6518906.3355500009</v>
      </c>
      <c r="X24" s="886">
        <f>S24-T24</f>
        <v>-88195.655200000852</v>
      </c>
      <c r="Y24" s="886">
        <f>S24-U24</f>
        <v>-127523.20990000013</v>
      </c>
      <c r="Z24" s="886">
        <f>S24-V24</f>
        <v>-123153.48160000052</v>
      </c>
      <c r="AA24" s="886">
        <f>S24-W24</f>
        <v>-151556.71555000078</v>
      </c>
      <c r="AB24" s="849">
        <v>1456576.1</v>
      </c>
    </row>
    <row r="25" spans="1:29" x14ac:dyDescent="0.2">
      <c r="A25" s="873"/>
      <c r="B25" s="873"/>
      <c r="C25" s="873"/>
      <c r="D25" s="873" t="s">
        <v>384</v>
      </c>
      <c r="E25" s="873"/>
      <c r="F25" s="873">
        <v>136001</v>
      </c>
      <c r="G25" s="873"/>
      <c r="H25" s="873"/>
      <c r="I25" s="873">
        <v>500980</v>
      </c>
      <c r="J25" s="873" t="s">
        <v>439</v>
      </c>
      <c r="K25" s="873" t="s">
        <v>561</v>
      </c>
      <c r="L25" s="873" t="s">
        <v>26</v>
      </c>
      <c r="M25" s="873"/>
      <c r="N25" s="874">
        <v>-1511.34</v>
      </c>
      <c r="O25" s="873"/>
      <c r="P25" s="875"/>
      <c r="Q25" s="875">
        <f>1511.34+777.75</f>
        <v>2289.09</v>
      </c>
      <c r="R25" s="875">
        <f t="shared" si="0"/>
        <v>-3800.4300000000003</v>
      </c>
      <c r="S25" s="881"/>
      <c r="T25" s="883"/>
      <c r="U25" s="883"/>
      <c r="V25" s="883"/>
      <c r="W25" s="883"/>
      <c r="X25" s="885"/>
      <c r="Y25" s="885"/>
      <c r="Z25" s="885"/>
      <c r="AA25" s="885"/>
      <c r="AB25" s="849"/>
    </row>
    <row r="26" spans="1:29" x14ac:dyDescent="0.2">
      <c r="A26" s="873"/>
      <c r="B26" s="873"/>
      <c r="C26" s="873"/>
      <c r="D26" s="873" t="s">
        <v>384</v>
      </c>
      <c r="E26" s="873"/>
      <c r="F26" s="873">
        <v>136001</v>
      </c>
      <c r="G26" s="873"/>
      <c r="H26" s="873"/>
      <c r="I26" s="873">
        <v>500980</v>
      </c>
      <c r="J26" s="873" t="s">
        <v>439</v>
      </c>
      <c r="K26" s="873" t="s">
        <v>562</v>
      </c>
      <c r="L26" s="873" t="s">
        <v>26</v>
      </c>
      <c r="M26" s="873"/>
      <c r="N26" s="874">
        <v>81530.59</v>
      </c>
      <c r="O26" s="873"/>
      <c r="P26" s="875"/>
      <c r="Q26" s="876">
        <v>0</v>
      </c>
      <c r="R26" s="875">
        <f t="shared" si="0"/>
        <v>81530.59</v>
      </c>
      <c r="S26" s="882">
        <f>SUM(R25:R26)</f>
        <v>77730.16</v>
      </c>
      <c r="T26" s="884">
        <f>AB26*$AB$1</f>
        <v>79241.500800000009</v>
      </c>
      <c r="U26" s="884">
        <f>AB26*$Y$1</f>
        <v>79724.244600000005</v>
      </c>
      <c r="V26" s="884">
        <f>AB26*$Z$1</f>
        <v>79670.606400000019</v>
      </c>
      <c r="W26" s="884">
        <f>AB26*$AA$1</f>
        <v>80019.254700000005</v>
      </c>
      <c r="X26" s="886">
        <f>S26-T26</f>
        <v>-1511.3408000000054</v>
      </c>
      <c r="Y26" s="886">
        <f>S26-U26</f>
        <v>-1994.084600000002</v>
      </c>
      <c r="Z26" s="886">
        <f>S26-V26</f>
        <v>-1940.4464000000153</v>
      </c>
      <c r="AA26" s="886">
        <f>S26-W26</f>
        <v>-2289.0947000000015</v>
      </c>
      <c r="AB26" s="849">
        <v>17879.400000000001</v>
      </c>
    </row>
    <row r="27" spans="1:29" x14ac:dyDescent="0.2">
      <c r="A27" s="873"/>
      <c r="B27" s="873"/>
      <c r="C27" s="873"/>
      <c r="D27" s="873" t="s">
        <v>384</v>
      </c>
      <c r="E27" s="873"/>
      <c r="F27" s="873">
        <v>136001</v>
      </c>
      <c r="G27" s="873"/>
      <c r="H27" s="873"/>
      <c r="I27" s="873">
        <v>501000</v>
      </c>
      <c r="J27" s="873" t="s">
        <v>440</v>
      </c>
      <c r="K27" s="873" t="s">
        <v>562</v>
      </c>
      <c r="L27" s="873" t="s">
        <v>26</v>
      </c>
      <c r="M27" s="873"/>
      <c r="N27" s="874">
        <v>2047211.6099999999</v>
      </c>
      <c r="O27" s="873"/>
      <c r="P27" s="875"/>
      <c r="Q27" s="876">
        <v>0</v>
      </c>
      <c r="R27" s="875">
        <f t="shared" si="0"/>
        <v>2047211.6099999999</v>
      </c>
      <c r="S27" s="881" t="s">
        <v>26</v>
      </c>
      <c r="T27" s="883"/>
      <c r="U27" s="883"/>
      <c r="V27" s="883"/>
      <c r="W27" s="883"/>
      <c r="X27" s="885"/>
      <c r="Y27" s="885"/>
      <c r="Z27" s="885"/>
      <c r="AA27" s="885"/>
      <c r="AB27" s="849"/>
    </row>
    <row r="28" spans="1:29" x14ac:dyDescent="0.2">
      <c r="A28" s="873"/>
      <c r="B28" s="873"/>
      <c r="C28" s="873"/>
      <c r="D28" s="873" t="s">
        <v>384</v>
      </c>
      <c r="E28" s="873"/>
      <c r="F28" s="873">
        <v>136001</v>
      </c>
      <c r="G28" s="873"/>
      <c r="H28" s="873"/>
      <c r="I28" s="873">
        <v>501045</v>
      </c>
      <c r="J28" s="873" t="s">
        <v>518</v>
      </c>
      <c r="K28" s="873" t="s">
        <v>561</v>
      </c>
      <c r="L28" s="873" t="s">
        <v>26</v>
      </c>
      <c r="M28" s="873"/>
      <c r="N28" s="874">
        <v>-28723.1</v>
      </c>
      <c r="O28" s="873"/>
      <c r="P28" s="875"/>
      <c r="Q28" s="875">
        <f>28723.1+22327.39</f>
        <v>51050.49</v>
      </c>
      <c r="R28" s="875">
        <f t="shared" si="0"/>
        <v>-79773.59</v>
      </c>
      <c r="S28" s="881"/>
      <c r="T28" s="883"/>
      <c r="U28" s="883"/>
      <c r="V28" s="883"/>
      <c r="W28" s="883"/>
      <c r="X28" s="885"/>
      <c r="Y28" s="885"/>
      <c r="Z28" s="885"/>
      <c r="AA28" s="885"/>
      <c r="AB28" s="849"/>
    </row>
    <row r="29" spans="1:29" x14ac:dyDescent="0.2">
      <c r="A29" s="873"/>
      <c r="B29" s="873"/>
      <c r="C29" s="873"/>
      <c r="D29" s="873" t="s">
        <v>384</v>
      </c>
      <c r="E29" s="873"/>
      <c r="F29" s="873">
        <v>136001</v>
      </c>
      <c r="G29" s="873"/>
      <c r="H29" s="873"/>
      <c r="I29" s="873">
        <v>501045</v>
      </c>
      <c r="J29" s="873" t="s">
        <v>518</v>
      </c>
      <c r="K29" s="873" t="s">
        <v>562</v>
      </c>
      <c r="L29" s="873" t="s">
        <v>26</v>
      </c>
      <c r="M29" s="873"/>
      <c r="N29" s="874">
        <v>2325878.46</v>
      </c>
      <c r="O29" s="873"/>
      <c r="P29" s="875"/>
      <c r="Q29" s="876">
        <v>0</v>
      </c>
      <c r="R29" s="875">
        <f t="shared" si="0"/>
        <v>2325878.46</v>
      </c>
      <c r="S29" s="882">
        <f>SUM(R28:R29)</f>
        <v>2246104.87</v>
      </c>
      <c r="T29" s="884">
        <f>AB29*$AB$1</f>
        <v>2274827.9747200003</v>
      </c>
      <c r="U29" s="884">
        <f>AB29*$Y$1</f>
        <v>2288686.3581399997</v>
      </c>
      <c r="V29" s="884">
        <f>AB29*$Z$1</f>
        <v>2287146.5377600002</v>
      </c>
      <c r="W29" s="884">
        <f>AB29*$AA$1</f>
        <v>2297155.37023</v>
      </c>
      <c r="X29" s="886">
        <f>S29-T29</f>
        <v>-28723.104720000178</v>
      </c>
      <c r="Y29" s="886">
        <f>S29-U29</f>
        <v>-42581.488139999565</v>
      </c>
      <c r="Z29" s="886">
        <f>S29-V29</f>
        <v>-41041.667760000098</v>
      </c>
      <c r="AA29" s="886">
        <f>S29-W29</f>
        <v>-51050.500229999889</v>
      </c>
      <c r="AB29" s="849">
        <v>513273.46</v>
      </c>
    </row>
    <row r="30" spans="1:29" x14ac:dyDescent="0.2">
      <c r="AB30" s="849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49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1465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1466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856C-0168-4820-8DC7-921FCB2EAD16}">
  <dimension ref="A1:V51"/>
  <sheetViews>
    <sheetView workbookViewId="0">
      <pane ySplit="5" topLeftCell="A6" activePane="bottomLeft" state="frozen"/>
      <selection pane="bottomLeft" activeCell="H20" sqref="H2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7.77734375" style="690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9.21875" style="690" customWidth="1"/>
    <col min="19" max="19" width="12.88671875" style="690" hidden="1" customWidth="1"/>
    <col min="20" max="20" width="11.33203125" style="690" hidden="1" customWidth="1"/>
    <col min="21" max="21" width="13" style="690" hidden="1" customWidth="1"/>
    <col min="22" max="22" width="10.6640625" style="690" hidden="1" customWidth="1"/>
    <col min="23" max="16384" width="8.88671875" style="690"/>
  </cols>
  <sheetData>
    <row r="1" spans="1:22" x14ac:dyDescent="0.2">
      <c r="A1" s="690" t="s">
        <v>1659</v>
      </c>
    </row>
    <row r="2" spans="1:22" x14ac:dyDescent="0.2">
      <c r="A2" s="690" t="s">
        <v>372</v>
      </c>
    </row>
    <row r="3" spans="1:22" x14ac:dyDescent="0.2">
      <c r="A3" s="690" t="s">
        <v>1660</v>
      </c>
      <c r="Q3" s="691"/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500885</v>
      </c>
      <c r="J7" s="873" t="s">
        <v>432</v>
      </c>
      <c r="K7" s="873" t="s">
        <v>561</v>
      </c>
      <c r="L7" s="873" t="s">
        <v>26</v>
      </c>
      <c r="M7" s="873"/>
      <c r="N7" s="875">
        <v>-628265.85171002802</v>
      </c>
      <c r="O7" s="873"/>
      <c r="P7" s="875">
        <v>7123.61</v>
      </c>
      <c r="Q7" s="874"/>
      <c r="R7" s="874">
        <f>S8-R8</f>
        <v>-621142.24314008281</v>
      </c>
      <c r="T7" s="691">
        <f>N7+P7-Q7</f>
        <v>-621142.24171002803</v>
      </c>
      <c r="U7" s="691">
        <f>R7-T7</f>
        <v>-1.4300547773018479E-3</v>
      </c>
    </row>
    <row r="8" spans="1:22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500885</v>
      </c>
      <c r="J8" s="873" t="s">
        <v>432</v>
      </c>
      <c r="K8" s="873" t="s">
        <v>562</v>
      </c>
      <c r="L8" s="873" t="s">
        <v>26</v>
      </c>
      <c r="M8" s="873"/>
      <c r="N8" s="875">
        <v>8927269.8356940988</v>
      </c>
      <c r="O8" s="873"/>
      <c r="P8" s="875">
        <f>'[2]Working int'!Q7</f>
        <v>134687.49159481516</v>
      </c>
      <c r="Q8" s="874">
        <v>0</v>
      </c>
      <c r="R8" s="875">
        <f>N8+P8-Q8</f>
        <v>9061957.3272889145</v>
      </c>
      <c r="S8" s="724">
        <f>'[2]Working int'!AI7</f>
        <v>8440815.0841488317</v>
      </c>
      <c r="V8" s="691">
        <f>R7+R8</f>
        <v>8440815.0841488317</v>
      </c>
    </row>
    <row r="9" spans="1:22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500914</v>
      </c>
      <c r="J9" s="873" t="s">
        <v>435</v>
      </c>
      <c r="K9" s="873" t="s">
        <v>561</v>
      </c>
      <c r="L9" s="873" t="s">
        <v>26</v>
      </c>
      <c r="M9" s="873"/>
      <c r="N9" s="875">
        <v>-726622.18616998754</v>
      </c>
      <c r="O9" s="873"/>
      <c r="P9" s="875">
        <v>8221.86</v>
      </c>
      <c r="Q9" s="874"/>
      <c r="R9" s="874">
        <f>S10-R10</f>
        <v>-718400.3217312526</v>
      </c>
      <c r="T9" s="691">
        <f>N9+P9-Q9</f>
        <v>-718400.32616998756</v>
      </c>
      <c r="U9" s="691">
        <f>R9-T9</f>
        <v>4.4387349626049399E-3</v>
      </c>
    </row>
    <row r="10" spans="1:22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500914</v>
      </c>
      <c r="J10" s="873" t="s">
        <v>435</v>
      </c>
      <c r="K10" s="873" t="s">
        <v>562</v>
      </c>
      <c r="L10" s="873" t="s">
        <v>26</v>
      </c>
      <c r="M10" s="873"/>
      <c r="N10" s="875">
        <v>10305094.25729516</v>
      </c>
      <c r="O10" s="873"/>
      <c r="P10" s="875">
        <f>'[2]Working int'!Q6</f>
        <v>208652.84968688156</v>
      </c>
      <c r="Q10" s="874">
        <v>0</v>
      </c>
      <c r="R10" s="875">
        <f>N10+P10-Q10</f>
        <v>10513747.106982041</v>
      </c>
      <c r="S10" s="724">
        <f>'[2]Working int'!AI6</f>
        <v>9795346.7852507886</v>
      </c>
      <c r="V10" s="691">
        <f>R9+R10</f>
        <v>9795346.7852507886</v>
      </c>
    </row>
    <row r="11" spans="1:22" x14ac:dyDescent="0.2">
      <c r="N11" s="500"/>
    </row>
    <row r="12" spans="1:22" x14ac:dyDescent="0.2">
      <c r="B12" s="690" t="s">
        <v>442</v>
      </c>
      <c r="D12" s="690" t="s">
        <v>384</v>
      </c>
      <c r="F12" s="690">
        <v>136001</v>
      </c>
      <c r="L12" s="690" t="s">
        <v>26</v>
      </c>
      <c r="N12" s="691">
        <f>SUM(N7:N11)</f>
        <v>17877476.055109244</v>
      </c>
      <c r="P12" s="691">
        <f>SUM(P7:P11)</f>
        <v>358685.81128169666</v>
      </c>
      <c r="Q12" s="691">
        <f>SUM(Q7:Q11)</f>
        <v>0</v>
      </c>
      <c r="R12" s="691">
        <f>SUM(R7:R11)</f>
        <v>18236161.869399622</v>
      </c>
      <c r="S12" s="691">
        <f>SUM(S7:S11)</f>
        <v>18236161.869399622</v>
      </c>
    </row>
    <row r="13" spans="1:22" x14ac:dyDescent="0.2">
      <c r="S13" s="724">
        <f>S12-'[2]Working int'!AI8</f>
        <v>0</v>
      </c>
    </row>
    <row r="14" spans="1:22" x14ac:dyDescent="0.2">
      <c r="B14" s="690" t="s">
        <v>443</v>
      </c>
      <c r="D14" s="690" t="s">
        <v>384</v>
      </c>
      <c r="L14" s="690" t="s">
        <v>26</v>
      </c>
      <c r="N14" s="691">
        <f>N12</f>
        <v>17877476.055109244</v>
      </c>
      <c r="P14" s="691">
        <f>P12</f>
        <v>358685.81128169666</v>
      </c>
      <c r="Q14" s="691">
        <f>Q12</f>
        <v>0</v>
      </c>
      <c r="R14" s="691">
        <f>R12</f>
        <v>18236161.869399622</v>
      </c>
    </row>
    <row r="16" spans="1:22" x14ac:dyDescent="0.2">
      <c r="B16" s="690" t="s">
        <v>444</v>
      </c>
      <c r="L16" s="690" t="s">
        <v>26</v>
      </c>
      <c r="N16" s="691">
        <f>N14</f>
        <v>17877476.055109244</v>
      </c>
      <c r="P16" s="691">
        <f>P14</f>
        <v>358685.81128169666</v>
      </c>
      <c r="Q16" s="691">
        <f>Q14</f>
        <v>0</v>
      </c>
      <c r="R16" s="691">
        <f>R14</f>
        <v>18236161.869399622</v>
      </c>
    </row>
    <row r="17" spans="1:18" x14ac:dyDescent="0.2">
      <c r="K17" s="319" t="s">
        <v>561</v>
      </c>
      <c r="L17" s="319"/>
      <c r="M17" s="319"/>
      <c r="N17" s="319"/>
      <c r="O17" s="319"/>
      <c r="P17" s="941">
        <f>SUMIF(K7:K10,K17,P7:P10)</f>
        <v>15345.470000000001</v>
      </c>
      <c r="Q17" s="319"/>
      <c r="R17" s="724">
        <f>ROUND(R16-'[2]Working int'!AI8,0)</f>
        <v>0</v>
      </c>
    </row>
    <row r="18" spans="1:18" x14ac:dyDescent="0.2">
      <c r="A18" s="690" t="s">
        <v>1661</v>
      </c>
      <c r="K18" s="319" t="s">
        <v>562</v>
      </c>
      <c r="L18" s="319"/>
      <c r="M18" s="319"/>
      <c r="N18" s="319"/>
      <c r="O18" s="319"/>
      <c r="P18" s="942"/>
      <c r="Q18" s="319"/>
      <c r="R18" s="691"/>
    </row>
    <row r="19" spans="1:18" x14ac:dyDescent="0.2">
      <c r="A19" s="690" t="s">
        <v>446</v>
      </c>
      <c r="K19" s="319"/>
      <c r="L19" s="319"/>
      <c r="M19" s="319"/>
      <c r="N19" s="319"/>
      <c r="O19" s="319"/>
      <c r="P19" s="942"/>
      <c r="Q19" s="321"/>
      <c r="R19" s="691"/>
    </row>
    <row r="20" spans="1:18" x14ac:dyDescent="0.2">
      <c r="A20" s="690" t="s">
        <v>1660</v>
      </c>
      <c r="K20" s="319"/>
      <c r="L20" s="319"/>
      <c r="M20" s="319"/>
      <c r="N20" s="319"/>
      <c r="O20" s="319"/>
      <c r="P20" s="500"/>
      <c r="Q20" s="319"/>
    </row>
    <row r="21" spans="1:18" x14ac:dyDescent="0.2">
      <c r="A21" s="690" t="s">
        <v>447</v>
      </c>
      <c r="K21" s="319"/>
      <c r="L21" s="319"/>
      <c r="M21" s="319"/>
      <c r="N21" s="319"/>
      <c r="O21" s="319"/>
      <c r="P21" s="500"/>
      <c r="Q21" s="319"/>
    </row>
    <row r="22" spans="1:18" x14ac:dyDescent="0.2">
      <c r="P22" s="500"/>
    </row>
    <row r="23" spans="1:18" x14ac:dyDescent="0.2">
      <c r="C23" s="690" t="s">
        <v>379</v>
      </c>
      <c r="E23" s="690" t="s">
        <v>374</v>
      </c>
      <c r="G23" s="690" t="s">
        <v>448</v>
      </c>
      <c r="H23" s="690" t="s">
        <v>380</v>
      </c>
      <c r="J23" s="690" t="s">
        <v>381</v>
      </c>
      <c r="M23" s="690" t="s">
        <v>382</v>
      </c>
      <c r="O23" s="690" t="s">
        <v>383</v>
      </c>
    </row>
    <row r="25" spans="1:18" x14ac:dyDescent="0.2">
      <c r="C25" s="690" t="s">
        <v>26</v>
      </c>
      <c r="E25" s="690" t="s">
        <v>384</v>
      </c>
      <c r="G25" s="690" t="s">
        <v>561</v>
      </c>
      <c r="H25" s="691">
        <f>SUMIF(K7:K10,G25,N7:N10)</f>
        <v>-1354888.0378800156</v>
      </c>
      <c r="J25" s="691">
        <f>SUMIF(K7:K10,G25,P7:P10)</f>
        <v>15345.470000000001</v>
      </c>
      <c r="M25" s="691">
        <f>SUMIF(K7:K10,G25,Q7:Q10)</f>
        <v>0</v>
      </c>
      <c r="O25" s="691">
        <f>SUMIF($K$7:$K$10,G25,$R$7:$R$10)</f>
        <v>-1339542.5648713354</v>
      </c>
      <c r="P25" s="691"/>
    </row>
    <row r="26" spans="1:18" x14ac:dyDescent="0.2">
      <c r="C26" s="690" t="s">
        <v>26</v>
      </c>
      <c r="E26" s="690" t="s">
        <v>384</v>
      </c>
      <c r="G26" s="690" t="s">
        <v>562</v>
      </c>
      <c r="H26" s="691">
        <f>SUMIF(K7:K10,G26,N7:N10)</f>
        <v>19232364.092989258</v>
      </c>
      <c r="J26" s="691">
        <f>SUMIF(K7:K10,G26,P7:P10)</f>
        <v>343340.34128169669</v>
      </c>
      <c r="M26" s="691">
        <f>SUMIF(K7:K10,G26,Q7:Q10)</f>
        <v>0</v>
      </c>
      <c r="O26" s="691">
        <f>SUMIF($K$7:$K$10,G26,$R$7:$R$10)</f>
        <v>19575704.434270956</v>
      </c>
      <c r="P26" s="691"/>
    </row>
    <row r="28" spans="1:18" x14ac:dyDescent="0.2">
      <c r="B28" s="690" t="s">
        <v>442</v>
      </c>
      <c r="C28" s="690" t="s">
        <v>26</v>
      </c>
      <c r="H28" s="691">
        <f>H25+H26</f>
        <v>17877476.055109244</v>
      </c>
      <c r="J28" s="691">
        <f>J25+J26</f>
        <v>358685.81128169666</v>
      </c>
      <c r="M28" s="691">
        <f>M25+M26</f>
        <v>0</v>
      </c>
      <c r="O28" s="691">
        <f>O25+O26</f>
        <v>18236161.869399622</v>
      </c>
      <c r="P28" s="691"/>
    </row>
    <row r="39" spans="14:14" x14ac:dyDescent="0.2">
      <c r="N39" s="691"/>
    </row>
    <row r="40" spans="14:14" x14ac:dyDescent="0.2">
      <c r="N40" s="691"/>
    </row>
    <row r="41" spans="14:14" x14ac:dyDescent="0.2">
      <c r="N41" s="691"/>
    </row>
    <row r="42" spans="14:14" x14ac:dyDescent="0.2">
      <c r="N42" s="691"/>
    </row>
    <row r="43" spans="14:14" x14ac:dyDescent="0.2">
      <c r="N43" s="691"/>
    </row>
    <row r="44" spans="14:14" x14ac:dyDescent="0.2">
      <c r="N44" s="691"/>
    </row>
    <row r="45" spans="14:14" x14ac:dyDescent="0.2">
      <c r="N45" s="691"/>
    </row>
    <row r="46" spans="14:14" x14ac:dyDescent="0.2">
      <c r="N46" s="691"/>
    </row>
    <row r="47" spans="14:14" x14ac:dyDescent="0.2">
      <c r="N47" s="691"/>
    </row>
    <row r="48" spans="14:14" x14ac:dyDescent="0.2">
      <c r="N48" s="691"/>
    </row>
    <row r="49" spans="14:14" x14ac:dyDescent="0.2">
      <c r="N49" s="691"/>
    </row>
    <row r="50" spans="14:14" x14ac:dyDescent="0.2">
      <c r="N50" s="691"/>
    </row>
    <row r="51" spans="14:14" x14ac:dyDescent="0.2">
      <c r="N51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4CFF-FF65-447D-B47C-164C3FC40DE6}">
  <dimension ref="A1:R33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1671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61.99</v>
      </c>
      <c r="Q7" s="690">
        <v>61.99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</v>
      </c>
      <c r="P8" s="691">
        <v>44040.49</v>
      </c>
      <c r="Q8" s="691">
        <v>44040.49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0">
        <v>0</v>
      </c>
      <c r="P9" s="691">
        <v>1750.36</v>
      </c>
      <c r="Q9" s="691">
        <v>1750.36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0</v>
      </c>
      <c r="P10" s="690">
        <v>191.96</v>
      </c>
      <c r="Q10" s="690">
        <v>191.96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500693</v>
      </c>
      <c r="J11" s="690" t="s">
        <v>417</v>
      </c>
      <c r="K11" s="690" t="s">
        <v>559</v>
      </c>
      <c r="L11" s="690" t="s">
        <v>26</v>
      </c>
      <c r="N11" s="690">
        <v>0</v>
      </c>
      <c r="P11" s="690">
        <v>254.77</v>
      </c>
      <c r="Q11" s="690">
        <v>254.77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500776</v>
      </c>
      <c r="J12" s="690" t="s">
        <v>424</v>
      </c>
      <c r="K12" s="690" t="s">
        <v>560</v>
      </c>
      <c r="L12" s="690" t="s">
        <v>26</v>
      </c>
      <c r="N12" s="690">
        <v>0</v>
      </c>
      <c r="P12" s="690">
        <v>319.04000000000002</v>
      </c>
      <c r="Q12" s="690">
        <v>319.04000000000002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500883</v>
      </c>
      <c r="J13" s="690" t="s">
        <v>431</v>
      </c>
      <c r="K13" s="690" t="s">
        <v>560</v>
      </c>
      <c r="L13" s="690" t="s">
        <v>26</v>
      </c>
      <c r="N13" s="690">
        <v>0</v>
      </c>
      <c r="P13" s="690">
        <v>71.08</v>
      </c>
      <c r="Q13" s="690">
        <v>71.08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500884</v>
      </c>
      <c r="J14" s="690" t="s">
        <v>431</v>
      </c>
      <c r="K14" s="690" t="s">
        <v>560</v>
      </c>
      <c r="L14" s="690" t="s">
        <v>26</v>
      </c>
      <c r="N14" s="690">
        <v>0</v>
      </c>
      <c r="P14" s="690">
        <v>80.790000000000006</v>
      </c>
      <c r="Q14" s="690">
        <v>80.790000000000006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500913</v>
      </c>
      <c r="J15" s="690" t="s">
        <v>434</v>
      </c>
      <c r="K15" s="690" t="s">
        <v>560</v>
      </c>
      <c r="L15" s="690" t="s">
        <v>26</v>
      </c>
      <c r="N15" s="690">
        <v>0</v>
      </c>
      <c r="P15" s="690">
        <v>58.49</v>
      </c>
      <c r="Q15" s="690">
        <v>58.49</v>
      </c>
      <c r="R15" s="690">
        <v>0</v>
      </c>
    </row>
    <row r="17" spans="1:18" x14ac:dyDescent="0.2">
      <c r="B17" s="690" t="s">
        <v>442</v>
      </c>
      <c r="D17" s="690" t="s">
        <v>384</v>
      </c>
      <c r="F17" s="690">
        <v>138901</v>
      </c>
      <c r="L17" s="690" t="s">
        <v>26</v>
      </c>
      <c r="N17" s="690">
        <v>0</v>
      </c>
      <c r="P17" s="691">
        <v>46828.97</v>
      </c>
      <c r="Q17" s="691">
        <v>46828.97</v>
      </c>
      <c r="R17" s="690">
        <v>0</v>
      </c>
    </row>
    <row r="19" spans="1:18" x14ac:dyDescent="0.2">
      <c r="B19" s="690" t="s">
        <v>443</v>
      </c>
      <c r="D19" s="690" t="s">
        <v>384</v>
      </c>
      <c r="L19" s="690" t="s">
        <v>26</v>
      </c>
      <c r="N19" s="690">
        <v>0</v>
      </c>
      <c r="P19" s="691">
        <v>46828.97</v>
      </c>
      <c r="Q19" s="691">
        <v>46828.97</v>
      </c>
      <c r="R19" s="690">
        <v>0</v>
      </c>
    </row>
    <row r="21" spans="1:18" x14ac:dyDescent="0.2">
      <c r="B21" s="690" t="s">
        <v>444</v>
      </c>
      <c r="L21" s="690" t="s">
        <v>26</v>
      </c>
      <c r="N21" s="690">
        <v>0</v>
      </c>
      <c r="P21" s="691">
        <v>46828.97</v>
      </c>
      <c r="Q21" s="691">
        <v>46828.97</v>
      </c>
      <c r="R21" s="690">
        <v>0</v>
      </c>
    </row>
    <row r="23" spans="1:18" x14ac:dyDescent="0.2">
      <c r="A23" s="690" t="s">
        <v>1672</v>
      </c>
    </row>
    <row r="24" spans="1:18" x14ac:dyDescent="0.2">
      <c r="A24" s="690" t="s">
        <v>446</v>
      </c>
    </row>
    <row r="25" spans="1:18" x14ac:dyDescent="0.2">
      <c r="A25" s="690" t="s">
        <v>1665</v>
      </c>
    </row>
    <row r="26" spans="1:18" x14ac:dyDescent="0.2">
      <c r="A26" s="690" t="s">
        <v>447</v>
      </c>
    </row>
    <row r="28" spans="1:18" x14ac:dyDescent="0.2">
      <c r="C28" s="690" t="s">
        <v>379</v>
      </c>
      <c r="E28" s="690" t="s">
        <v>374</v>
      </c>
      <c r="G28" s="690" t="s">
        <v>448</v>
      </c>
      <c r="H28" s="690" t="s">
        <v>380</v>
      </c>
      <c r="J28" s="690" t="s">
        <v>381</v>
      </c>
      <c r="M28" s="690" t="s">
        <v>382</v>
      </c>
      <c r="O28" s="690" t="s">
        <v>383</v>
      </c>
    </row>
    <row r="30" spans="1:18" x14ac:dyDescent="0.2">
      <c r="C30" s="690" t="s">
        <v>26</v>
      </c>
      <c r="E30" s="690" t="s">
        <v>384</v>
      </c>
      <c r="G30" s="690" t="s">
        <v>560</v>
      </c>
      <c r="H30" s="690">
        <v>0</v>
      </c>
      <c r="J30" s="691">
        <v>44823.839999999997</v>
      </c>
      <c r="M30" s="691">
        <v>44823.839999999997</v>
      </c>
      <c r="O30" s="690">
        <v>0</v>
      </c>
    </row>
    <row r="31" spans="1:18" x14ac:dyDescent="0.2">
      <c r="C31" s="690" t="s">
        <v>26</v>
      </c>
      <c r="E31" s="690" t="s">
        <v>384</v>
      </c>
      <c r="G31" s="690" t="s">
        <v>559</v>
      </c>
      <c r="H31" s="690">
        <v>0</v>
      </c>
      <c r="J31" s="691">
        <v>2005.13</v>
      </c>
      <c r="M31" s="691">
        <v>2005.13</v>
      </c>
      <c r="O31" s="690">
        <v>0</v>
      </c>
    </row>
    <row r="33" spans="2:15" x14ac:dyDescent="0.2">
      <c r="B33" s="690" t="s">
        <v>442</v>
      </c>
      <c r="C33" s="690" t="s">
        <v>26</v>
      </c>
      <c r="H33" s="690">
        <v>0</v>
      </c>
      <c r="J33" s="691">
        <v>46828.97</v>
      </c>
      <c r="M33" s="691">
        <v>46828.97</v>
      </c>
      <c r="O33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9CC6-A121-4072-B6CF-61C3485CF1E7}">
  <dimension ref="A1:R61"/>
  <sheetViews>
    <sheetView workbookViewId="0">
      <pane ySplit="5" topLeftCell="A26" activePane="bottomLeft" state="frozen"/>
      <selection pane="bottomLeft" activeCell="N5" sqref="N5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1673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500042</v>
      </c>
      <c r="J7" s="690" t="s">
        <v>389</v>
      </c>
      <c r="K7" s="690" t="s">
        <v>579</v>
      </c>
      <c r="L7" s="690" t="s">
        <v>26</v>
      </c>
      <c r="N7" s="690">
        <v>0</v>
      </c>
      <c r="P7" s="691">
        <v>239154.91</v>
      </c>
      <c r="Q7" s="691">
        <v>239154.91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500042</v>
      </c>
      <c r="J8" s="690" t="s">
        <v>389</v>
      </c>
      <c r="K8" s="690" t="s">
        <v>580</v>
      </c>
      <c r="L8" s="690" t="s">
        <v>26</v>
      </c>
      <c r="N8" s="690">
        <v>0</v>
      </c>
      <c r="P8" s="691">
        <v>118942.81</v>
      </c>
      <c r="Q8" s="691">
        <v>118942.81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500297</v>
      </c>
      <c r="J9" s="690" t="s">
        <v>396</v>
      </c>
      <c r="K9" s="690" t="s">
        <v>579</v>
      </c>
      <c r="L9" s="690" t="s">
        <v>26</v>
      </c>
      <c r="N9" s="690">
        <v>0</v>
      </c>
      <c r="P9" s="691">
        <v>61012.21</v>
      </c>
      <c r="Q9" s="691">
        <v>61012.21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500392</v>
      </c>
      <c r="J10" s="690" t="s">
        <v>637</v>
      </c>
      <c r="K10" s="690" t="s">
        <v>579</v>
      </c>
      <c r="L10" s="690" t="s">
        <v>26</v>
      </c>
      <c r="N10" s="690">
        <v>0</v>
      </c>
      <c r="P10" s="691">
        <v>5793.1</v>
      </c>
      <c r="Q10" s="691">
        <v>5793.1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500394</v>
      </c>
      <c r="J11" s="690" t="s">
        <v>638</v>
      </c>
      <c r="K11" s="690" t="s">
        <v>579</v>
      </c>
      <c r="L11" s="690" t="s">
        <v>26</v>
      </c>
      <c r="N11" s="690">
        <v>0</v>
      </c>
      <c r="P11" s="691">
        <v>306992.5</v>
      </c>
      <c r="Q11" s="691">
        <v>306992.5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500435</v>
      </c>
      <c r="J12" s="690" t="s">
        <v>639</v>
      </c>
      <c r="K12" s="690" t="s">
        <v>579</v>
      </c>
      <c r="L12" s="690" t="s">
        <v>26</v>
      </c>
      <c r="N12" s="690">
        <v>0</v>
      </c>
      <c r="P12" s="691">
        <v>5711.43</v>
      </c>
      <c r="Q12" s="691">
        <v>5711.43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500435</v>
      </c>
      <c r="J13" s="690" t="s">
        <v>639</v>
      </c>
      <c r="K13" s="690" t="s">
        <v>580</v>
      </c>
      <c r="L13" s="690" t="s">
        <v>26</v>
      </c>
      <c r="N13" s="690">
        <v>0</v>
      </c>
      <c r="P13" s="690">
        <v>73.72</v>
      </c>
      <c r="Q13" s="690">
        <v>73.72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500491</v>
      </c>
      <c r="J14" s="690" t="s">
        <v>640</v>
      </c>
      <c r="K14" s="690" t="s">
        <v>579</v>
      </c>
      <c r="L14" s="690" t="s">
        <v>26</v>
      </c>
      <c r="N14" s="690">
        <v>0</v>
      </c>
      <c r="P14" s="690">
        <v>261.75</v>
      </c>
      <c r="Q14" s="690">
        <v>261.75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500495</v>
      </c>
      <c r="J15" s="690" t="s">
        <v>641</v>
      </c>
      <c r="K15" s="690" t="s">
        <v>579</v>
      </c>
      <c r="L15" s="690" t="s">
        <v>26</v>
      </c>
      <c r="N15" s="690">
        <v>0</v>
      </c>
      <c r="P15" s="691">
        <v>1008.58</v>
      </c>
      <c r="Q15" s="691">
        <v>1008.58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500495</v>
      </c>
      <c r="J16" s="690" t="s">
        <v>641</v>
      </c>
      <c r="K16" s="690" t="s">
        <v>580</v>
      </c>
      <c r="L16" s="690" t="s">
        <v>26</v>
      </c>
      <c r="N16" s="690">
        <v>0</v>
      </c>
      <c r="P16" s="691">
        <v>2710.11</v>
      </c>
      <c r="Q16" s="691">
        <v>2710.11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500496</v>
      </c>
      <c r="J17" s="690" t="s">
        <v>595</v>
      </c>
      <c r="K17" s="690" t="s">
        <v>579</v>
      </c>
      <c r="L17" s="690" t="s">
        <v>26</v>
      </c>
      <c r="N17" s="690">
        <v>0</v>
      </c>
      <c r="P17" s="691">
        <v>6300.11</v>
      </c>
      <c r="Q17" s="691">
        <v>6300.11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500496</v>
      </c>
      <c r="J18" s="690" t="s">
        <v>595</v>
      </c>
      <c r="K18" s="690" t="s">
        <v>580</v>
      </c>
      <c r="L18" s="690" t="s">
        <v>26</v>
      </c>
      <c r="N18" s="690">
        <v>0</v>
      </c>
      <c r="P18" s="690">
        <v>25.28</v>
      </c>
      <c r="Q18" s="690">
        <v>25.28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500507</v>
      </c>
      <c r="J19" s="690" t="s">
        <v>642</v>
      </c>
      <c r="K19" s="690" t="s">
        <v>580</v>
      </c>
      <c r="L19" s="690" t="s">
        <v>26</v>
      </c>
      <c r="N19" s="690">
        <v>0</v>
      </c>
      <c r="P19" s="691">
        <v>4136.2</v>
      </c>
      <c r="Q19" s="691">
        <v>4136.2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500523</v>
      </c>
      <c r="J20" s="690" t="s">
        <v>644</v>
      </c>
      <c r="K20" s="690" t="s">
        <v>579</v>
      </c>
      <c r="L20" s="690" t="s">
        <v>26</v>
      </c>
      <c r="N20" s="690">
        <v>0</v>
      </c>
      <c r="P20" s="691">
        <v>105638.83</v>
      </c>
      <c r="Q20" s="691">
        <v>105638.83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500523</v>
      </c>
      <c r="J21" s="690" t="s">
        <v>644</v>
      </c>
      <c r="K21" s="690" t="s">
        <v>580</v>
      </c>
      <c r="L21" s="690" t="s">
        <v>26</v>
      </c>
      <c r="N21" s="690">
        <v>0</v>
      </c>
      <c r="P21" s="691">
        <v>83098.850000000006</v>
      </c>
      <c r="Q21" s="691">
        <v>83098.850000000006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500538</v>
      </c>
      <c r="J22" s="690" t="s">
        <v>403</v>
      </c>
      <c r="K22" s="690" t="s">
        <v>579</v>
      </c>
      <c r="L22" s="690" t="s">
        <v>26</v>
      </c>
      <c r="N22" s="690">
        <v>0</v>
      </c>
      <c r="P22" s="691">
        <v>4134.0200000000004</v>
      </c>
      <c r="Q22" s="691">
        <v>4134.0200000000004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500538</v>
      </c>
      <c r="J23" s="690" t="s">
        <v>403</v>
      </c>
      <c r="K23" s="690" t="s">
        <v>580</v>
      </c>
      <c r="L23" s="690" t="s">
        <v>26</v>
      </c>
      <c r="N23" s="690">
        <v>0</v>
      </c>
      <c r="P23" s="691">
        <v>6146.68</v>
      </c>
      <c r="Q23" s="691">
        <v>6146.68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500539</v>
      </c>
      <c r="J24" s="690" t="s">
        <v>645</v>
      </c>
      <c r="K24" s="690" t="s">
        <v>579</v>
      </c>
      <c r="L24" s="690" t="s">
        <v>26</v>
      </c>
      <c r="N24" s="690">
        <v>0</v>
      </c>
      <c r="P24" s="691">
        <v>2152.48</v>
      </c>
      <c r="Q24" s="691">
        <v>2152.48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500683</v>
      </c>
      <c r="J25" s="690" t="s">
        <v>646</v>
      </c>
      <c r="K25" s="690" t="s">
        <v>579</v>
      </c>
      <c r="L25" s="690" t="s">
        <v>26</v>
      </c>
      <c r="N25" s="690">
        <v>0</v>
      </c>
      <c r="P25" s="690">
        <v>10.14</v>
      </c>
      <c r="Q25" s="690">
        <v>10.14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500732</v>
      </c>
      <c r="J26" s="690" t="s">
        <v>647</v>
      </c>
      <c r="K26" s="690" t="s">
        <v>579</v>
      </c>
      <c r="L26" s="690" t="s">
        <v>26</v>
      </c>
      <c r="N26" s="690">
        <v>0</v>
      </c>
      <c r="P26" s="691">
        <v>2320.0500000000002</v>
      </c>
      <c r="Q26" s="691">
        <v>2320.0500000000002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500732</v>
      </c>
      <c r="J27" s="690" t="s">
        <v>647</v>
      </c>
      <c r="K27" s="690" t="s">
        <v>580</v>
      </c>
      <c r="L27" s="690" t="s">
        <v>26</v>
      </c>
      <c r="N27" s="690">
        <v>0</v>
      </c>
      <c r="P27" s="691">
        <v>4909.96</v>
      </c>
      <c r="Q27" s="691">
        <v>4909.96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500734</v>
      </c>
      <c r="J28" s="690" t="s">
        <v>648</v>
      </c>
      <c r="K28" s="690" t="s">
        <v>579</v>
      </c>
      <c r="L28" s="690" t="s">
        <v>26</v>
      </c>
      <c r="N28" s="690">
        <v>0</v>
      </c>
      <c r="P28" s="690">
        <v>600</v>
      </c>
      <c r="Q28" s="690">
        <v>600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500734</v>
      </c>
      <c r="J29" s="690" t="s">
        <v>648</v>
      </c>
      <c r="K29" s="690" t="s">
        <v>580</v>
      </c>
      <c r="L29" s="690" t="s">
        <v>26</v>
      </c>
      <c r="N29" s="690">
        <v>0</v>
      </c>
      <c r="P29" s="690">
        <v>32.82</v>
      </c>
      <c r="Q29" s="690">
        <v>32.82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500743</v>
      </c>
      <c r="J30" s="690" t="s">
        <v>649</v>
      </c>
      <c r="K30" s="690" t="s">
        <v>579</v>
      </c>
      <c r="L30" s="690" t="s">
        <v>26</v>
      </c>
      <c r="N30" s="690">
        <v>0</v>
      </c>
      <c r="P30" s="690">
        <v>61.2</v>
      </c>
      <c r="Q30" s="690">
        <v>61.2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500743</v>
      </c>
      <c r="J31" s="690" t="s">
        <v>649</v>
      </c>
      <c r="K31" s="690" t="s">
        <v>580</v>
      </c>
      <c r="L31" s="690" t="s">
        <v>26</v>
      </c>
      <c r="N31" s="690">
        <v>0</v>
      </c>
      <c r="P31" s="690">
        <v>226.35</v>
      </c>
      <c r="Q31" s="690">
        <v>226.35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500776</v>
      </c>
      <c r="J32" s="690" t="s">
        <v>424</v>
      </c>
      <c r="K32" s="690" t="s">
        <v>579</v>
      </c>
      <c r="L32" s="690" t="s">
        <v>26</v>
      </c>
      <c r="N32" s="690">
        <v>0</v>
      </c>
      <c r="P32" s="691">
        <v>1151595.19</v>
      </c>
      <c r="Q32" s="691">
        <v>1151595.19</v>
      </c>
      <c r="R32" s="690">
        <v>0</v>
      </c>
    </row>
    <row r="33" spans="2:18" x14ac:dyDescent="0.2">
      <c r="D33" s="690" t="s">
        <v>384</v>
      </c>
      <c r="F33" s="690">
        <v>138901</v>
      </c>
      <c r="I33" s="690">
        <v>500776</v>
      </c>
      <c r="J33" s="690" t="s">
        <v>424</v>
      </c>
      <c r="K33" s="690" t="s">
        <v>580</v>
      </c>
      <c r="L33" s="690" t="s">
        <v>26</v>
      </c>
      <c r="N33" s="690">
        <v>0</v>
      </c>
      <c r="P33" s="691">
        <v>434943.92</v>
      </c>
      <c r="Q33" s="691">
        <v>434943.92</v>
      </c>
      <c r="R33" s="690">
        <v>0</v>
      </c>
    </row>
    <row r="34" spans="2:18" x14ac:dyDescent="0.2">
      <c r="D34" s="690" t="s">
        <v>384</v>
      </c>
      <c r="F34" s="690">
        <v>138901</v>
      </c>
      <c r="I34" s="690">
        <v>500793</v>
      </c>
      <c r="J34" s="690" t="s">
        <v>753</v>
      </c>
      <c r="K34" s="690" t="s">
        <v>579</v>
      </c>
      <c r="L34" s="690" t="s">
        <v>26</v>
      </c>
      <c r="N34" s="690">
        <v>0</v>
      </c>
      <c r="P34" s="690">
        <v>20.89</v>
      </c>
      <c r="Q34" s="690">
        <v>20.89</v>
      </c>
      <c r="R34" s="690">
        <v>0</v>
      </c>
    </row>
    <row r="35" spans="2:18" x14ac:dyDescent="0.2">
      <c r="D35" s="690" t="s">
        <v>384</v>
      </c>
      <c r="F35" s="690">
        <v>138901</v>
      </c>
      <c r="I35" s="690">
        <v>500839</v>
      </c>
      <c r="J35" s="690" t="s">
        <v>586</v>
      </c>
      <c r="K35" s="690" t="s">
        <v>579</v>
      </c>
      <c r="L35" s="690" t="s">
        <v>26</v>
      </c>
      <c r="N35" s="690">
        <v>0</v>
      </c>
      <c r="P35" s="690">
        <v>167.5</v>
      </c>
      <c r="Q35" s="690">
        <v>167.5</v>
      </c>
      <c r="R35" s="690">
        <v>0</v>
      </c>
    </row>
    <row r="36" spans="2:18" x14ac:dyDescent="0.2">
      <c r="D36" s="690" t="s">
        <v>384</v>
      </c>
      <c r="F36" s="690">
        <v>138901</v>
      </c>
      <c r="I36" s="690">
        <v>500839</v>
      </c>
      <c r="J36" s="690" t="s">
        <v>586</v>
      </c>
      <c r="K36" s="690" t="s">
        <v>580</v>
      </c>
      <c r="L36" s="690" t="s">
        <v>26</v>
      </c>
      <c r="N36" s="690">
        <v>0</v>
      </c>
      <c r="P36" s="691">
        <v>3142.62</v>
      </c>
      <c r="Q36" s="691">
        <v>3142.62</v>
      </c>
      <c r="R36" s="690">
        <v>0</v>
      </c>
    </row>
    <row r="37" spans="2:18" x14ac:dyDescent="0.2">
      <c r="D37" s="690" t="s">
        <v>384</v>
      </c>
      <c r="F37" s="690">
        <v>138901</v>
      </c>
      <c r="I37" s="690">
        <v>500852</v>
      </c>
      <c r="J37" s="690" t="s">
        <v>429</v>
      </c>
      <c r="K37" s="690" t="s">
        <v>579</v>
      </c>
      <c r="L37" s="690" t="s">
        <v>26</v>
      </c>
      <c r="N37" s="690">
        <v>0</v>
      </c>
      <c r="P37" s="691">
        <v>2939.27</v>
      </c>
      <c r="Q37" s="691">
        <v>2939.27</v>
      </c>
      <c r="R37" s="690">
        <v>0</v>
      </c>
    </row>
    <row r="38" spans="2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579</v>
      </c>
      <c r="L38" s="690" t="s">
        <v>26</v>
      </c>
      <c r="N38" s="690">
        <v>0</v>
      </c>
      <c r="P38" s="690">
        <v>760.59</v>
      </c>
      <c r="Q38" s="690">
        <v>760.59</v>
      </c>
      <c r="R38" s="690">
        <v>0</v>
      </c>
    </row>
    <row r="39" spans="2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580</v>
      </c>
      <c r="L39" s="690" t="s">
        <v>26</v>
      </c>
      <c r="N39" s="690">
        <v>0</v>
      </c>
      <c r="P39" s="691">
        <v>134104.82</v>
      </c>
      <c r="Q39" s="691">
        <v>134104.82</v>
      </c>
      <c r="R39" s="690">
        <v>0</v>
      </c>
    </row>
    <row r="40" spans="2:18" x14ac:dyDescent="0.2">
      <c r="D40" s="690" t="s">
        <v>384</v>
      </c>
      <c r="F40" s="690">
        <v>138901</v>
      </c>
      <c r="I40" s="690">
        <v>500914</v>
      </c>
      <c r="J40" s="690" t="s">
        <v>435</v>
      </c>
      <c r="K40" s="690" t="s">
        <v>579</v>
      </c>
      <c r="L40" s="690" t="s">
        <v>26</v>
      </c>
      <c r="N40" s="691">
        <v>21941.49</v>
      </c>
      <c r="P40" s="691">
        <v>70511.009999999995</v>
      </c>
      <c r="Q40" s="691">
        <v>69082.42</v>
      </c>
      <c r="R40" s="691">
        <v>23370.080000000002</v>
      </c>
    </row>
    <row r="41" spans="2:18" x14ac:dyDescent="0.2">
      <c r="D41" s="690" t="s">
        <v>384</v>
      </c>
      <c r="F41" s="690">
        <v>138901</v>
      </c>
      <c r="I41" s="690">
        <v>500914</v>
      </c>
      <c r="J41" s="690" t="s">
        <v>435</v>
      </c>
      <c r="K41" s="690" t="s">
        <v>580</v>
      </c>
      <c r="L41" s="690" t="s">
        <v>26</v>
      </c>
      <c r="N41" s="691">
        <v>2377166.38</v>
      </c>
      <c r="P41" s="690">
        <v>0</v>
      </c>
      <c r="Q41" s="690">
        <v>0</v>
      </c>
      <c r="R41" s="691">
        <v>2377166.38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579</v>
      </c>
      <c r="L42" s="690" t="s">
        <v>26</v>
      </c>
      <c r="N42" s="690">
        <v>0</v>
      </c>
      <c r="P42" s="691">
        <v>8289.82</v>
      </c>
      <c r="Q42" s="691">
        <v>8289.82</v>
      </c>
      <c r="R42" s="690">
        <v>0</v>
      </c>
    </row>
    <row r="43" spans="2:18" x14ac:dyDescent="0.2">
      <c r="D43" s="690" t="s">
        <v>384</v>
      </c>
      <c r="F43" s="690">
        <v>138901</v>
      </c>
      <c r="I43" s="690">
        <v>501308</v>
      </c>
      <c r="J43" s="690" t="s">
        <v>1589</v>
      </c>
      <c r="K43" s="690" t="s">
        <v>580</v>
      </c>
      <c r="L43" s="690" t="s">
        <v>26</v>
      </c>
      <c r="N43" s="690">
        <v>0</v>
      </c>
      <c r="P43" s="691">
        <v>6795.53</v>
      </c>
      <c r="Q43" s="691">
        <v>6795.53</v>
      </c>
      <c r="R43" s="690">
        <v>0</v>
      </c>
    </row>
    <row r="45" spans="2:18" x14ac:dyDescent="0.2">
      <c r="B45" s="690" t="s">
        <v>442</v>
      </c>
      <c r="D45" s="690" t="s">
        <v>384</v>
      </c>
      <c r="F45" s="690">
        <v>138901</v>
      </c>
      <c r="L45" s="690" t="s">
        <v>26</v>
      </c>
      <c r="N45" s="691">
        <v>2399107.87</v>
      </c>
      <c r="P45" s="691">
        <v>2774725.25</v>
      </c>
      <c r="Q45" s="691">
        <v>2773296.66</v>
      </c>
      <c r="R45" s="691">
        <v>2400536.46</v>
      </c>
    </row>
    <row r="47" spans="2:18" x14ac:dyDescent="0.2">
      <c r="B47" s="690" t="s">
        <v>443</v>
      </c>
      <c r="D47" s="690" t="s">
        <v>384</v>
      </c>
      <c r="L47" s="690" t="s">
        <v>26</v>
      </c>
      <c r="N47" s="691">
        <v>2399107.87</v>
      </c>
      <c r="P47" s="691">
        <v>2774725.25</v>
      </c>
      <c r="Q47" s="691">
        <v>2773296.66</v>
      </c>
      <c r="R47" s="691">
        <v>2400536.46</v>
      </c>
    </row>
    <row r="49" spans="1:18" x14ac:dyDescent="0.2">
      <c r="B49" s="690" t="s">
        <v>444</v>
      </c>
      <c r="L49" s="690" t="s">
        <v>26</v>
      </c>
      <c r="N49" s="691">
        <v>2399107.87</v>
      </c>
      <c r="P49" s="691">
        <v>2774725.25</v>
      </c>
      <c r="Q49" s="691">
        <v>2773296.66</v>
      </c>
      <c r="R49" s="691">
        <v>2400536.46</v>
      </c>
    </row>
    <row r="51" spans="1:18" x14ac:dyDescent="0.2">
      <c r="A51" s="690" t="s">
        <v>1674</v>
      </c>
    </row>
    <row r="52" spans="1:18" x14ac:dyDescent="0.2">
      <c r="A52" s="690" t="s">
        <v>446</v>
      </c>
    </row>
    <row r="53" spans="1:18" x14ac:dyDescent="0.2">
      <c r="A53" s="690" t="s">
        <v>1665</v>
      </c>
    </row>
    <row r="54" spans="1:18" x14ac:dyDescent="0.2">
      <c r="A54" s="690" t="s">
        <v>447</v>
      </c>
    </row>
    <row r="56" spans="1:18" x14ac:dyDescent="0.2">
      <c r="C56" s="690" t="s">
        <v>379</v>
      </c>
      <c r="E56" s="690" t="s">
        <v>374</v>
      </c>
      <c r="G56" s="690" t="s">
        <v>448</v>
      </c>
      <c r="H56" s="690" t="s">
        <v>380</v>
      </c>
      <c r="J56" s="690" t="s">
        <v>381</v>
      </c>
      <c r="M56" s="690" t="s">
        <v>382</v>
      </c>
      <c r="O56" s="690" t="s">
        <v>383</v>
      </c>
    </row>
    <row r="58" spans="1:18" x14ac:dyDescent="0.2">
      <c r="C58" s="690" t="s">
        <v>26</v>
      </c>
      <c r="E58" s="690" t="s">
        <v>384</v>
      </c>
      <c r="G58" s="690" t="s">
        <v>579</v>
      </c>
      <c r="H58" s="691">
        <v>21941.49</v>
      </c>
      <c r="J58" s="691">
        <v>1975435.58</v>
      </c>
      <c r="M58" s="691">
        <v>1974006.99</v>
      </c>
      <c r="O58" s="691">
        <v>23370.080000000002</v>
      </c>
    </row>
    <row r="59" spans="1:18" x14ac:dyDescent="0.2">
      <c r="C59" s="690" t="s">
        <v>26</v>
      </c>
      <c r="E59" s="690" t="s">
        <v>384</v>
      </c>
      <c r="G59" s="690" t="s">
        <v>580</v>
      </c>
      <c r="H59" s="691">
        <v>2377166.38</v>
      </c>
      <c r="J59" s="691">
        <v>799289.67</v>
      </c>
      <c r="M59" s="691">
        <v>799289.67</v>
      </c>
      <c r="O59" s="691">
        <v>2377166.38</v>
      </c>
    </row>
    <row r="61" spans="1:18" x14ac:dyDescent="0.2">
      <c r="B61" s="690" t="s">
        <v>442</v>
      </c>
      <c r="C61" s="690" t="s">
        <v>26</v>
      </c>
      <c r="H61" s="691">
        <v>2399107.87</v>
      </c>
      <c r="J61" s="691">
        <v>2774725.25</v>
      </c>
      <c r="M61" s="691">
        <v>2773296.66</v>
      </c>
      <c r="O61" s="691">
        <v>2400536.46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1421-077A-46D3-AC24-066388C55C1F}">
  <dimension ref="A1:R86"/>
  <sheetViews>
    <sheetView topLeftCell="A14" workbookViewId="0">
      <selection activeCell="M25" sqref="M25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1688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1510</v>
      </c>
      <c r="K7" s="690" t="s">
        <v>1420</v>
      </c>
      <c r="L7" s="690" t="s">
        <v>26</v>
      </c>
      <c r="N7" s="690">
        <v>0</v>
      </c>
      <c r="P7" s="690">
        <v>0.59</v>
      </c>
      <c r="Q7" s="690">
        <v>0.59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501049</v>
      </c>
      <c r="J8" s="690" t="s">
        <v>1503</v>
      </c>
      <c r="K8" s="690" t="s">
        <v>1420</v>
      </c>
      <c r="L8" s="690" t="s">
        <v>26</v>
      </c>
      <c r="N8" s="690">
        <v>0</v>
      </c>
      <c r="P8" s="690">
        <v>138.58000000000001</v>
      </c>
      <c r="Q8" s="690">
        <v>138.58000000000001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501056</v>
      </c>
      <c r="J9" s="690" t="s">
        <v>1355</v>
      </c>
      <c r="K9" s="690" t="s">
        <v>1420</v>
      </c>
      <c r="L9" s="690" t="s">
        <v>26</v>
      </c>
      <c r="N9" s="690">
        <v>6.36</v>
      </c>
      <c r="P9" s="690">
        <v>6.17</v>
      </c>
      <c r="Q9" s="690">
        <v>0</v>
      </c>
      <c r="R9" s="690">
        <v>12.53</v>
      </c>
    </row>
    <row r="10" spans="1:18" x14ac:dyDescent="0.2">
      <c r="D10" s="690" t="s">
        <v>593</v>
      </c>
      <c r="F10" s="690">
        <v>1130510</v>
      </c>
      <c r="I10" s="690">
        <v>501057</v>
      </c>
      <c r="J10" s="690" t="s">
        <v>1355</v>
      </c>
      <c r="K10" s="690" t="s">
        <v>1420</v>
      </c>
      <c r="L10" s="690" t="s">
        <v>26</v>
      </c>
      <c r="N10" s="690">
        <v>7.91</v>
      </c>
      <c r="P10" s="690">
        <v>7.73</v>
      </c>
      <c r="Q10" s="690">
        <v>0</v>
      </c>
      <c r="R10" s="690">
        <v>15.64</v>
      </c>
    </row>
    <row r="11" spans="1:18" x14ac:dyDescent="0.2">
      <c r="D11" s="690" t="s">
        <v>593</v>
      </c>
      <c r="F11" s="690">
        <v>1130510</v>
      </c>
      <c r="I11" s="690">
        <v>501058</v>
      </c>
      <c r="J11" s="690" t="s">
        <v>1355</v>
      </c>
      <c r="K11" s="690" t="s">
        <v>1420</v>
      </c>
      <c r="L11" s="690" t="s">
        <v>26</v>
      </c>
      <c r="N11" s="690">
        <v>4.83</v>
      </c>
      <c r="P11" s="690">
        <v>4.71</v>
      </c>
      <c r="Q11" s="690">
        <v>0</v>
      </c>
      <c r="R11" s="690">
        <v>9.5399999999999991</v>
      </c>
    </row>
    <row r="12" spans="1:18" x14ac:dyDescent="0.2">
      <c r="D12" s="690" t="s">
        <v>593</v>
      </c>
      <c r="F12" s="690">
        <v>1130510</v>
      </c>
      <c r="I12" s="690">
        <v>501070</v>
      </c>
      <c r="J12" s="690" t="s">
        <v>1650</v>
      </c>
      <c r="K12" s="690" t="s">
        <v>1420</v>
      </c>
      <c r="L12" s="690" t="s">
        <v>26</v>
      </c>
      <c r="N12" s="690">
        <v>0</v>
      </c>
      <c r="P12" s="690">
        <v>0</v>
      </c>
      <c r="Q12" s="690">
        <v>0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501071</v>
      </c>
      <c r="J13" s="690" t="s">
        <v>1355</v>
      </c>
      <c r="K13" s="690" t="s">
        <v>1420</v>
      </c>
      <c r="L13" s="690" t="s">
        <v>26</v>
      </c>
      <c r="N13" s="690">
        <v>5.1100000000000003</v>
      </c>
      <c r="P13" s="690">
        <v>4.99</v>
      </c>
      <c r="Q13" s="690">
        <v>0</v>
      </c>
      <c r="R13" s="690">
        <v>10.1</v>
      </c>
    </row>
    <row r="14" spans="1:18" x14ac:dyDescent="0.2">
      <c r="D14" s="690" t="s">
        <v>593</v>
      </c>
      <c r="F14" s="690">
        <v>1130510</v>
      </c>
      <c r="I14" s="690">
        <v>501096</v>
      </c>
      <c r="J14" s="690" t="s">
        <v>1421</v>
      </c>
      <c r="K14" s="690" t="s">
        <v>1420</v>
      </c>
      <c r="L14" s="690" t="s">
        <v>26</v>
      </c>
      <c r="N14" s="690">
        <v>22.16</v>
      </c>
      <c r="P14" s="690">
        <v>10.65</v>
      </c>
      <c r="Q14" s="690">
        <v>22.16</v>
      </c>
      <c r="R14" s="690">
        <v>10.65</v>
      </c>
    </row>
    <row r="15" spans="1:18" x14ac:dyDescent="0.2">
      <c r="D15" s="690" t="s">
        <v>593</v>
      </c>
      <c r="F15" s="690">
        <v>1130510</v>
      </c>
      <c r="I15" s="690">
        <v>501099</v>
      </c>
      <c r="J15" s="690" t="s">
        <v>1362</v>
      </c>
      <c r="K15" s="690" t="s">
        <v>1420</v>
      </c>
      <c r="L15" s="690" t="s">
        <v>26</v>
      </c>
      <c r="N15" s="690">
        <v>0</v>
      </c>
      <c r="P15" s="690">
        <v>11.65</v>
      </c>
      <c r="Q15" s="690">
        <v>11.65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501106</v>
      </c>
      <c r="J16" s="690" t="s">
        <v>1504</v>
      </c>
      <c r="K16" s="690" t="s">
        <v>1420</v>
      </c>
      <c r="L16" s="690" t="s">
        <v>26</v>
      </c>
      <c r="N16" s="690">
        <v>3.27</v>
      </c>
      <c r="P16" s="690">
        <v>28.36</v>
      </c>
      <c r="Q16" s="690">
        <v>3.28</v>
      </c>
      <c r="R16" s="690">
        <v>28.35</v>
      </c>
    </row>
    <row r="17" spans="4:18" x14ac:dyDescent="0.2">
      <c r="D17" s="690" t="s">
        <v>593</v>
      </c>
      <c r="F17" s="690">
        <v>1130510</v>
      </c>
      <c r="I17" s="690">
        <v>501107</v>
      </c>
      <c r="J17" s="690" t="s">
        <v>1643</v>
      </c>
      <c r="K17" s="690" t="s">
        <v>1420</v>
      </c>
      <c r="L17" s="690" t="s">
        <v>26</v>
      </c>
      <c r="N17" s="690">
        <v>3.26</v>
      </c>
      <c r="P17" s="690">
        <v>28.26</v>
      </c>
      <c r="Q17" s="690">
        <v>3.26</v>
      </c>
      <c r="R17" s="690">
        <v>28.26</v>
      </c>
    </row>
    <row r="18" spans="4:18" x14ac:dyDescent="0.2">
      <c r="D18" s="690" t="s">
        <v>593</v>
      </c>
      <c r="F18" s="690">
        <v>1130510</v>
      </c>
      <c r="I18" s="690">
        <v>501108</v>
      </c>
      <c r="J18" s="690" t="s">
        <v>1505</v>
      </c>
      <c r="K18" s="690" t="s">
        <v>1420</v>
      </c>
      <c r="L18" s="690" t="s">
        <v>26</v>
      </c>
      <c r="N18" s="690">
        <v>1.26</v>
      </c>
      <c r="P18" s="690">
        <v>10.79</v>
      </c>
      <c r="Q18" s="690">
        <v>1.25</v>
      </c>
      <c r="R18" s="690">
        <v>10.8</v>
      </c>
    </row>
    <row r="19" spans="4:18" x14ac:dyDescent="0.2">
      <c r="D19" s="690" t="s">
        <v>593</v>
      </c>
      <c r="F19" s="690">
        <v>1130510</v>
      </c>
      <c r="I19" s="690">
        <v>501109</v>
      </c>
      <c r="J19" s="690" t="s">
        <v>1506</v>
      </c>
      <c r="K19" s="690" t="s">
        <v>1420</v>
      </c>
      <c r="L19" s="690" t="s">
        <v>26</v>
      </c>
      <c r="N19" s="690">
        <v>3.31</v>
      </c>
      <c r="P19" s="690">
        <v>28.74</v>
      </c>
      <c r="Q19" s="690">
        <v>3.33</v>
      </c>
      <c r="R19" s="690">
        <v>28.72</v>
      </c>
    </row>
    <row r="20" spans="4:18" x14ac:dyDescent="0.2">
      <c r="D20" s="690" t="s">
        <v>593</v>
      </c>
      <c r="F20" s="690">
        <v>1130510</v>
      </c>
      <c r="I20" s="690">
        <v>501128</v>
      </c>
      <c r="J20" s="690" t="s">
        <v>1515</v>
      </c>
      <c r="K20" s="690" t="s">
        <v>1420</v>
      </c>
      <c r="L20" s="690" t="s">
        <v>26</v>
      </c>
      <c r="N20" s="690">
        <v>0</v>
      </c>
      <c r="P20" s="690">
        <v>125.94</v>
      </c>
      <c r="Q20" s="690">
        <v>125.94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501129</v>
      </c>
      <c r="J21" s="690" t="s">
        <v>1623</v>
      </c>
      <c r="K21" s="690" t="s">
        <v>1420</v>
      </c>
      <c r="L21" s="690" t="s">
        <v>26</v>
      </c>
      <c r="N21" s="690">
        <v>0</v>
      </c>
      <c r="P21" s="690">
        <v>25.1</v>
      </c>
      <c r="Q21" s="690">
        <v>25.1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501131</v>
      </c>
      <c r="J22" s="690" t="s">
        <v>1358</v>
      </c>
      <c r="K22" s="690" t="s">
        <v>1420</v>
      </c>
      <c r="L22" s="690" t="s">
        <v>26</v>
      </c>
      <c r="N22" s="690">
        <v>0</v>
      </c>
      <c r="P22" s="690">
        <v>215.02</v>
      </c>
      <c r="Q22" s="690">
        <v>215.02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501136</v>
      </c>
      <c r="J23" s="690" t="s">
        <v>1508</v>
      </c>
      <c r="K23" s="690" t="s">
        <v>1420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501141</v>
      </c>
      <c r="J24" s="690" t="s">
        <v>1675</v>
      </c>
      <c r="K24" s="690" t="s">
        <v>1420</v>
      </c>
      <c r="L24" s="690" t="s">
        <v>26</v>
      </c>
      <c r="N24" s="690">
        <v>0</v>
      </c>
      <c r="P24" s="690">
        <v>3.24</v>
      </c>
      <c r="Q24" s="690">
        <v>0</v>
      </c>
      <c r="R24" s="690">
        <v>3.24</v>
      </c>
    </row>
    <row r="25" spans="4:18" x14ac:dyDescent="0.2">
      <c r="D25" s="690" t="s">
        <v>593</v>
      </c>
      <c r="F25" s="690">
        <v>1130510</v>
      </c>
      <c r="I25" s="690">
        <v>501142</v>
      </c>
      <c r="J25" s="690" t="s">
        <v>1509</v>
      </c>
      <c r="K25" s="690" t="s">
        <v>1420</v>
      </c>
      <c r="L25" s="690" t="s">
        <v>26</v>
      </c>
      <c r="N25" s="690">
        <v>0</v>
      </c>
      <c r="P25" s="690">
        <v>519.05999999999995</v>
      </c>
      <c r="Q25" s="690">
        <v>519.05999999999995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501147</v>
      </c>
      <c r="J26" s="690" t="s">
        <v>1642</v>
      </c>
      <c r="K26" s="690" t="s">
        <v>1420</v>
      </c>
      <c r="L26" s="690" t="s">
        <v>26</v>
      </c>
      <c r="N26" s="690">
        <v>39.130000000000003</v>
      </c>
      <c r="P26" s="690">
        <v>78.25</v>
      </c>
      <c r="Q26" s="690">
        <v>117.38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501148</v>
      </c>
      <c r="J27" s="690" t="s">
        <v>1539</v>
      </c>
      <c r="K27" s="690" t="s">
        <v>1420</v>
      </c>
      <c r="L27" s="690" t="s">
        <v>26</v>
      </c>
      <c r="N27" s="690">
        <v>0</v>
      </c>
      <c r="P27" s="690">
        <v>415.65</v>
      </c>
      <c r="Q27" s="690">
        <v>415.65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501149</v>
      </c>
      <c r="J28" s="690" t="s">
        <v>1675</v>
      </c>
      <c r="K28" s="690" t="s">
        <v>1420</v>
      </c>
      <c r="L28" s="690" t="s">
        <v>26</v>
      </c>
      <c r="N28" s="690">
        <v>0</v>
      </c>
      <c r="P28" s="690">
        <v>404.45</v>
      </c>
      <c r="Q28" s="690">
        <v>0</v>
      </c>
      <c r="R28" s="690">
        <v>404.45</v>
      </c>
    </row>
    <row r="29" spans="4:18" x14ac:dyDescent="0.2">
      <c r="D29" s="690" t="s">
        <v>593</v>
      </c>
      <c r="F29" s="690">
        <v>1130510</v>
      </c>
      <c r="I29" s="690">
        <v>501150</v>
      </c>
      <c r="J29" s="690" t="s">
        <v>1422</v>
      </c>
      <c r="K29" s="690" t="s">
        <v>1420</v>
      </c>
      <c r="L29" s="690" t="s">
        <v>26</v>
      </c>
      <c r="N29" s="690">
        <v>144.13</v>
      </c>
      <c r="P29" s="690">
        <v>118.07</v>
      </c>
      <c r="Q29" s="690">
        <v>109.49</v>
      </c>
      <c r="R29" s="690">
        <v>152.71</v>
      </c>
    </row>
    <row r="30" spans="4:18" x14ac:dyDescent="0.2">
      <c r="D30" s="690" t="s">
        <v>593</v>
      </c>
      <c r="F30" s="690">
        <v>1130510</v>
      </c>
      <c r="I30" s="690">
        <v>501155</v>
      </c>
      <c r="J30" s="690" t="s">
        <v>1436</v>
      </c>
      <c r="K30" s="690" t="s">
        <v>1420</v>
      </c>
      <c r="L30" s="690" t="s">
        <v>26</v>
      </c>
      <c r="N30" s="690">
        <v>6.9</v>
      </c>
      <c r="P30" s="690">
        <v>0</v>
      </c>
      <c r="Q30" s="690">
        <v>6.9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501158</v>
      </c>
      <c r="J31" s="690" t="s">
        <v>1556</v>
      </c>
      <c r="K31" s="690" t="s">
        <v>1420</v>
      </c>
      <c r="L31" s="690" t="s">
        <v>26</v>
      </c>
      <c r="N31" s="690">
        <v>0</v>
      </c>
      <c r="P31" s="690">
        <v>0.11</v>
      </c>
      <c r="Q31" s="690">
        <v>0.11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501170</v>
      </c>
      <c r="J32" s="690" t="s">
        <v>1520</v>
      </c>
      <c r="K32" s="690" t="s">
        <v>1420</v>
      </c>
      <c r="L32" s="690" t="s">
        <v>26</v>
      </c>
      <c r="N32" s="690">
        <v>0.26</v>
      </c>
      <c r="P32" s="690">
        <v>0</v>
      </c>
      <c r="Q32" s="690">
        <v>0.26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501171</v>
      </c>
      <c r="J33" s="690" t="s">
        <v>1489</v>
      </c>
      <c r="K33" s="690" t="s">
        <v>1420</v>
      </c>
      <c r="L33" s="690" t="s">
        <v>26</v>
      </c>
      <c r="N33" s="690">
        <v>0</v>
      </c>
      <c r="P33" s="690">
        <v>0.08</v>
      </c>
      <c r="Q33" s="690">
        <v>0.08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501183</v>
      </c>
      <c r="J34" s="690" t="s">
        <v>1637</v>
      </c>
      <c r="K34" s="690" t="s">
        <v>1420</v>
      </c>
      <c r="L34" s="690" t="s">
        <v>26</v>
      </c>
      <c r="N34" s="690">
        <v>0</v>
      </c>
      <c r="P34" s="690">
        <v>0.56999999999999995</v>
      </c>
      <c r="Q34" s="690">
        <v>0.56999999999999995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501184</v>
      </c>
      <c r="J35" s="690" t="s">
        <v>1676</v>
      </c>
      <c r="K35" s="690" t="s">
        <v>1420</v>
      </c>
      <c r="L35" s="690" t="s">
        <v>26</v>
      </c>
      <c r="N35" s="690">
        <v>0</v>
      </c>
      <c r="P35" s="690">
        <v>27.89</v>
      </c>
      <c r="Q35" s="690">
        <v>27.89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501185</v>
      </c>
      <c r="J36" s="690" t="s">
        <v>1676</v>
      </c>
      <c r="K36" s="690" t="s">
        <v>1420</v>
      </c>
      <c r="L36" s="690" t="s">
        <v>26</v>
      </c>
      <c r="N36" s="690">
        <v>0</v>
      </c>
      <c r="P36" s="690">
        <v>8.5500000000000007</v>
      </c>
      <c r="Q36" s="690">
        <v>0</v>
      </c>
      <c r="R36" s="690">
        <v>8.5500000000000007</v>
      </c>
    </row>
    <row r="37" spans="4:18" x14ac:dyDescent="0.2">
      <c r="D37" s="690" t="s">
        <v>593</v>
      </c>
      <c r="F37" s="690">
        <v>1130510</v>
      </c>
      <c r="I37" s="690">
        <v>501195</v>
      </c>
      <c r="J37" s="690" t="s">
        <v>1516</v>
      </c>
      <c r="K37" s="690" t="s">
        <v>1420</v>
      </c>
      <c r="L37" s="690" t="s">
        <v>26</v>
      </c>
      <c r="N37" s="690">
        <v>0</v>
      </c>
      <c r="P37" s="690">
        <v>35.97</v>
      </c>
      <c r="Q37" s="690">
        <v>35.97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501197</v>
      </c>
      <c r="J38" s="690" t="s">
        <v>1530</v>
      </c>
      <c r="K38" s="690" t="s">
        <v>1420</v>
      </c>
      <c r="L38" s="690" t="s">
        <v>26</v>
      </c>
      <c r="N38" s="690">
        <v>0</v>
      </c>
      <c r="P38" s="690">
        <v>30.53</v>
      </c>
      <c r="Q38" s="690">
        <v>30.53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501198</v>
      </c>
      <c r="J39" s="690" t="s">
        <v>1530</v>
      </c>
      <c r="K39" s="690" t="s">
        <v>1420</v>
      </c>
      <c r="L39" s="690" t="s">
        <v>26</v>
      </c>
      <c r="N39" s="690">
        <v>19.82</v>
      </c>
      <c r="P39" s="690">
        <v>22.01</v>
      </c>
      <c r="Q39" s="690">
        <v>19.829999999999998</v>
      </c>
      <c r="R39" s="690">
        <v>22</v>
      </c>
    </row>
    <row r="40" spans="4:18" x14ac:dyDescent="0.2">
      <c r="D40" s="690" t="s">
        <v>593</v>
      </c>
      <c r="F40" s="690">
        <v>1130510</v>
      </c>
      <c r="I40" s="690">
        <v>501203</v>
      </c>
      <c r="J40" s="690" t="s">
        <v>1512</v>
      </c>
      <c r="K40" s="690" t="s">
        <v>1420</v>
      </c>
      <c r="L40" s="690" t="s">
        <v>26</v>
      </c>
      <c r="N40" s="690">
        <v>10.3</v>
      </c>
      <c r="P40" s="690">
        <v>0</v>
      </c>
      <c r="Q40" s="690">
        <v>10.3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501215</v>
      </c>
      <c r="J41" s="690" t="s">
        <v>1537</v>
      </c>
      <c r="K41" s="690" t="s">
        <v>1420</v>
      </c>
      <c r="L41" s="690" t="s">
        <v>26</v>
      </c>
      <c r="N41" s="690">
        <v>116.86</v>
      </c>
      <c r="P41" s="690">
        <v>63.21</v>
      </c>
      <c r="Q41" s="690">
        <v>0</v>
      </c>
      <c r="R41" s="690">
        <v>180.07</v>
      </c>
    </row>
    <row r="42" spans="4:18" x14ac:dyDescent="0.2">
      <c r="D42" s="690" t="s">
        <v>593</v>
      </c>
      <c r="F42" s="690">
        <v>1130510</v>
      </c>
      <c r="I42" s="690">
        <v>501217</v>
      </c>
      <c r="J42" s="690" t="s">
        <v>1355</v>
      </c>
      <c r="K42" s="690" t="s">
        <v>1420</v>
      </c>
      <c r="L42" s="690" t="s">
        <v>26</v>
      </c>
      <c r="N42" s="690">
        <v>8.67</v>
      </c>
      <c r="P42" s="690">
        <v>8.4700000000000006</v>
      </c>
      <c r="Q42" s="690">
        <v>0</v>
      </c>
      <c r="R42" s="690">
        <v>17.14</v>
      </c>
    </row>
    <row r="43" spans="4:18" x14ac:dyDescent="0.2">
      <c r="D43" s="690" t="s">
        <v>593</v>
      </c>
      <c r="F43" s="690">
        <v>1130510</v>
      </c>
      <c r="I43" s="690">
        <v>501218</v>
      </c>
      <c r="J43" s="690" t="s">
        <v>1527</v>
      </c>
      <c r="K43" s="690" t="s">
        <v>1420</v>
      </c>
      <c r="L43" s="690" t="s">
        <v>26</v>
      </c>
      <c r="N43" s="690">
        <v>0</v>
      </c>
      <c r="P43" s="690">
        <v>571.9</v>
      </c>
      <c r="Q43" s="690">
        <v>571.9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501219</v>
      </c>
      <c r="J44" s="690" t="s">
        <v>1619</v>
      </c>
      <c r="K44" s="690" t="s">
        <v>1420</v>
      </c>
      <c r="L44" s="690" t="s">
        <v>26</v>
      </c>
      <c r="N44" s="690">
        <v>0</v>
      </c>
      <c r="P44" s="690">
        <v>7.2</v>
      </c>
      <c r="Q44" s="690">
        <v>7.2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501232</v>
      </c>
      <c r="J45" s="690" t="s">
        <v>1528</v>
      </c>
      <c r="K45" s="690" t="s">
        <v>1420</v>
      </c>
      <c r="L45" s="690" t="s">
        <v>26</v>
      </c>
      <c r="N45" s="690">
        <v>0</v>
      </c>
      <c r="P45" s="690">
        <v>0.92</v>
      </c>
      <c r="Q45" s="690">
        <v>0.92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501233</v>
      </c>
      <c r="J46" s="690" t="s">
        <v>1638</v>
      </c>
      <c r="K46" s="690" t="s">
        <v>1420</v>
      </c>
      <c r="L46" s="690" t="s">
        <v>26</v>
      </c>
      <c r="N46" s="690">
        <v>0</v>
      </c>
      <c r="P46" s="690">
        <v>1.72</v>
      </c>
      <c r="Q46" s="690">
        <v>0</v>
      </c>
      <c r="R46" s="690">
        <v>1.72</v>
      </c>
    </row>
    <row r="47" spans="4:18" x14ac:dyDescent="0.2">
      <c r="D47" s="690" t="s">
        <v>593</v>
      </c>
      <c r="F47" s="690">
        <v>1130510</v>
      </c>
      <c r="I47" s="690">
        <v>501235</v>
      </c>
      <c r="J47" s="690" t="s">
        <v>1620</v>
      </c>
      <c r="K47" s="690" t="s">
        <v>1420</v>
      </c>
      <c r="L47" s="690" t="s">
        <v>26</v>
      </c>
      <c r="N47" s="691">
        <v>1226.76</v>
      </c>
      <c r="P47" s="691">
        <v>4068.38</v>
      </c>
      <c r="Q47" s="691">
        <v>5295.14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501248</v>
      </c>
      <c r="J48" s="690" t="s">
        <v>1542</v>
      </c>
      <c r="K48" s="690" t="s">
        <v>1420</v>
      </c>
      <c r="L48" s="690" t="s">
        <v>26</v>
      </c>
      <c r="N48" s="690">
        <v>0</v>
      </c>
      <c r="P48" s="690">
        <v>7.0000000000000007E-2</v>
      </c>
      <c r="Q48" s="690">
        <v>7.0000000000000007E-2</v>
      </c>
      <c r="R48" s="690">
        <v>0</v>
      </c>
    </row>
    <row r="49" spans="4:18" x14ac:dyDescent="0.2">
      <c r="D49" s="690" t="s">
        <v>593</v>
      </c>
      <c r="F49" s="690">
        <v>1130510</v>
      </c>
      <c r="I49" s="690">
        <v>501249</v>
      </c>
      <c r="J49" s="690" t="s">
        <v>1542</v>
      </c>
      <c r="K49" s="690" t="s">
        <v>1420</v>
      </c>
      <c r="L49" s="690" t="s">
        <v>26</v>
      </c>
      <c r="N49" s="690">
        <v>0</v>
      </c>
      <c r="P49" s="690">
        <v>0.02</v>
      </c>
      <c r="Q49" s="690">
        <v>0.02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501250</v>
      </c>
      <c r="J50" s="690" t="s">
        <v>1542</v>
      </c>
      <c r="K50" s="690" t="s">
        <v>1420</v>
      </c>
      <c r="L50" s="690" t="s">
        <v>26</v>
      </c>
      <c r="N50" s="690">
        <v>0</v>
      </c>
      <c r="P50" s="690">
        <v>0.12</v>
      </c>
      <c r="Q50" s="690">
        <v>0.12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501251</v>
      </c>
      <c r="J51" s="690" t="s">
        <v>1542</v>
      </c>
      <c r="K51" s="690" t="s">
        <v>1420</v>
      </c>
      <c r="L51" s="690" t="s">
        <v>26</v>
      </c>
      <c r="N51" s="690">
        <v>0</v>
      </c>
      <c r="P51" s="690">
        <v>0.12</v>
      </c>
      <c r="Q51" s="690">
        <v>0.12</v>
      </c>
      <c r="R51" s="690">
        <v>0</v>
      </c>
    </row>
    <row r="52" spans="4:18" x14ac:dyDescent="0.2">
      <c r="D52" s="690" t="s">
        <v>593</v>
      </c>
      <c r="F52" s="690">
        <v>1130510</v>
      </c>
      <c r="I52" s="690">
        <v>501252</v>
      </c>
      <c r="J52" s="690" t="s">
        <v>1543</v>
      </c>
      <c r="K52" s="690" t="s">
        <v>1420</v>
      </c>
      <c r="L52" s="690" t="s">
        <v>26</v>
      </c>
      <c r="N52" s="690">
        <v>0</v>
      </c>
      <c r="P52" s="690">
        <v>0.16</v>
      </c>
      <c r="Q52" s="690">
        <v>0.16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501253</v>
      </c>
      <c r="J53" s="690" t="s">
        <v>1544</v>
      </c>
      <c r="K53" s="690" t="s">
        <v>1420</v>
      </c>
      <c r="L53" s="690" t="s">
        <v>26</v>
      </c>
      <c r="N53" s="690">
        <v>0</v>
      </c>
      <c r="P53" s="690">
        <v>0.15</v>
      </c>
      <c r="Q53" s="690">
        <v>0.15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501254</v>
      </c>
      <c r="J54" s="690" t="s">
        <v>1635</v>
      </c>
      <c r="K54" s="690" t="s">
        <v>1420</v>
      </c>
      <c r="L54" s="690" t="s">
        <v>26</v>
      </c>
      <c r="N54" s="690">
        <v>0</v>
      </c>
      <c r="P54" s="690">
        <v>26.2</v>
      </c>
      <c r="Q54" s="690">
        <v>0.05</v>
      </c>
      <c r="R54" s="690">
        <v>26.15</v>
      </c>
    </row>
    <row r="55" spans="4:18" x14ac:dyDescent="0.2">
      <c r="D55" s="690" t="s">
        <v>593</v>
      </c>
      <c r="F55" s="690">
        <v>1130510</v>
      </c>
      <c r="I55" s="690">
        <v>501260</v>
      </c>
      <c r="J55" s="690" t="s">
        <v>1567</v>
      </c>
      <c r="K55" s="690" t="s">
        <v>1420</v>
      </c>
      <c r="L55" s="690" t="s">
        <v>26</v>
      </c>
      <c r="N55" s="690">
        <v>12.09</v>
      </c>
      <c r="P55" s="690">
        <v>38.840000000000003</v>
      </c>
      <c r="Q55" s="690">
        <v>12.73</v>
      </c>
      <c r="R55" s="690">
        <v>38.200000000000003</v>
      </c>
    </row>
    <row r="56" spans="4:18" x14ac:dyDescent="0.2">
      <c r="D56" s="690" t="s">
        <v>593</v>
      </c>
      <c r="F56" s="690">
        <v>1130510</v>
      </c>
      <c r="I56" s="690">
        <v>501270</v>
      </c>
      <c r="J56" s="690" t="s">
        <v>1651</v>
      </c>
      <c r="K56" s="690" t="s">
        <v>1420</v>
      </c>
      <c r="L56" s="690" t="s">
        <v>26</v>
      </c>
      <c r="N56" s="690">
        <v>0</v>
      </c>
      <c r="P56" s="690">
        <v>0</v>
      </c>
      <c r="Q56" s="690">
        <v>0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501271</v>
      </c>
      <c r="J57" s="690" t="s">
        <v>1542</v>
      </c>
      <c r="K57" s="690" t="s">
        <v>1420</v>
      </c>
      <c r="L57" s="690" t="s">
        <v>26</v>
      </c>
      <c r="N57" s="690">
        <v>0</v>
      </c>
      <c r="P57" s="690">
        <v>0.11</v>
      </c>
      <c r="Q57" s="690">
        <v>0.11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501272</v>
      </c>
      <c r="J58" s="690" t="s">
        <v>1542</v>
      </c>
      <c r="K58" s="690" t="s">
        <v>1420</v>
      </c>
      <c r="L58" s="690" t="s">
        <v>26</v>
      </c>
      <c r="N58" s="690">
        <v>0</v>
      </c>
      <c r="P58" s="690">
        <v>0.12</v>
      </c>
      <c r="Q58" s="690">
        <v>0.12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501273</v>
      </c>
      <c r="J59" s="690" t="s">
        <v>1542</v>
      </c>
      <c r="K59" s="690" t="s">
        <v>1420</v>
      </c>
      <c r="L59" s="690" t="s">
        <v>26</v>
      </c>
      <c r="N59" s="690">
        <v>0</v>
      </c>
      <c r="P59" s="690">
        <v>0.09</v>
      </c>
      <c r="Q59" s="690">
        <v>0.09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501274</v>
      </c>
      <c r="J60" s="690" t="s">
        <v>1542</v>
      </c>
      <c r="K60" s="690" t="s">
        <v>1420</v>
      </c>
      <c r="L60" s="690" t="s">
        <v>26</v>
      </c>
      <c r="N60" s="690">
        <v>0</v>
      </c>
      <c r="P60" s="690">
        <v>0.12</v>
      </c>
      <c r="Q60" s="690">
        <v>0.12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501281</v>
      </c>
      <c r="J61" s="690" t="s">
        <v>1517</v>
      </c>
      <c r="K61" s="690" t="s">
        <v>1420</v>
      </c>
      <c r="L61" s="690" t="s">
        <v>26</v>
      </c>
      <c r="N61" s="690">
        <v>0</v>
      </c>
      <c r="P61" s="690">
        <v>0.01</v>
      </c>
      <c r="Q61" s="690">
        <v>0.01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501285</v>
      </c>
      <c r="J62" s="690" t="s">
        <v>1677</v>
      </c>
      <c r="K62" s="690" t="s">
        <v>1420</v>
      </c>
      <c r="L62" s="690" t="s">
        <v>26</v>
      </c>
      <c r="N62" s="690">
        <v>0</v>
      </c>
      <c r="P62" s="690">
        <v>67.63</v>
      </c>
      <c r="Q62" s="690">
        <v>67.63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501289</v>
      </c>
      <c r="J63" s="690" t="s">
        <v>1636</v>
      </c>
      <c r="K63" s="690" t="s">
        <v>1420</v>
      </c>
      <c r="L63" s="690" t="s">
        <v>26</v>
      </c>
      <c r="N63" s="690">
        <v>25.27</v>
      </c>
      <c r="P63" s="690">
        <v>15.04</v>
      </c>
      <c r="Q63" s="690">
        <v>25.27</v>
      </c>
      <c r="R63" s="690">
        <v>15.04</v>
      </c>
    </row>
    <row r="64" spans="4:18" x14ac:dyDescent="0.2">
      <c r="D64" s="690" t="s">
        <v>593</v>
      </c>
      <c r="F64" s="690">
        <v>1130510</v>
      </c>
      <c r="I64" s="690">
        <v>501291</v>
      </c>
      <c r="J64" s="690" t="s">
        <v>1621</v>
      </c>
      <c r="K64" s="690" t="s">
        <v>1420</v>
      </c>
      <c r="L64" s="690" t="s">
        <v>26</v>
      </c>
      <c r="N64" s="690">
        <v>0</v>
      </c>
      <c r="P64" s="690">
        <v>0.01</v>
      </c>
      <c r="Q64" s="690">
        <v>0.01</v>
      </c>
      <c r="R64" s="690">
        <v>0</v>
      </c>
    </row>
    <row r="65" spans="1:18" x14ac:dyDescent="0.2">
      <c r="D65" s="690" t="s">
        <v>593</v>
      </c>
      <c r="F65" s="690">
        <v>1130510</v>
      </c>
      <c r="I65" s="690">
        <v>501301</v>
      </c>
      <c r="J65" s="690" t="s">
        <v>1678</v>
      </c>
      <c r="K65" s="690" t="s">
        <v>1420</v>
      </c>
      <c r="L65" s="690" t="s">
        <v>26</v>
      </c>
      <c r="N65" s="690">
        <v>0</v>
      </c>
      <c r="P65" s="690">
        <v>8.2799999999999994</v>
      </c>
      <c r="Q65" s="690">
        <v>0</v>
      </c>
      <c r="R65" s="690">
        <v>8.2799999999999994</v>
      </c>
    </row>
    <row r="66" spans="1:18" x14ac:dyDescent="0.2">
      <c r="D66" s="690" t="s">
        <v>593</v>
      </c>
      <c r="F66" s="690">
        <v>1130510</v>
      </c>
      <c r="I66" s="690">
        <v>501307</v>
      </c>
      <c r="J66" s="690" t="s">
        <v>1530</v>
      </c>
      <c r="K66" s="690" t="s">
        <v>1420</v>
      </c>
      <c r="L66" s="690" t="s">
        <v>26</v>
      </c>
      <c r="N66" s="690">
        <v>29.51</v>
      </c>
      <c r="P66" s="690">
        <v>37.51</v>
      </c>
      <c r="Q66" s="690">
        <v>29.52</v>
      </c>
      <c r="R66" s="690">
        <v>37.5</v>
      </c>
    </row>
    <row r="67" spans="1:18" x14ac:dyDescent="0.2">
      <c r="D67" s="690" t="s">
        <v>593</v>
      </c>
      <c r="F67" s="690">
        <v>1130510</v>
      </c>
      <c r="I67" s="690">
        <v>501309</v>
      </c>
      <c r="J67" s="690" t="s">
        <v>1636</v>
      </c>
      <c r="K67" s="690" t="s">
        <v>1420</v>
      </c>
      <c r="L67" s="690" t="s">
        <v>26</v>
      </c>
      <c r="N67" s="690">
        <v>28.81</v>
      </c>
      <c r="P67" s="690">
        <v>29.4</v>
      </c>
      <c r="Q67" s="690">
        <v>28.82</v>
      </c>
      <c r="R67" s="690">
        <v>29.39</v>
      </c>
    </row>
    <row r="68" spans="1:18" x14ac:dyDescent="0.2">
      <c r="D68" s="690" t="s">
        <v>593</v>
      </c>
      <c r="F68" s="690">
        <v>1130510</v>
      </c>
      <c r="I68" s="690">
        <v>501317</v>
      </c>
      <c r="J68" s="690" t="s">
        <v>1622</v>
      </c>
      <c r="K68" s="690" t="s">
        <v>1420</v>
      </c>
      <c r="L68" s="690" t="s">
        <v>26</v>
      </c>
      <c r="N68" s="690">
        <v>0</v>
      </c>
      <c r="P68" s="690">
        <v>3.33</v>
      </c>
      <c r="Q68" s="690">
        <v>3.33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501323</v>
      </c>
      <c r="J69" s="690" t="s">
        <v>1620</v>
      </c>
      <c r="K69" s="690" t="s">
        <v>1420</v>
      </c>
      <c r="L69" s="690" t="s">
        <v>26</v>
      </c>
      <c r="N69" s="690">
        <v>476.09</v>
      </c>
      <c r="P69" s="690">
        <v>619.46</v>
      </c>
      <c r="Q69" s="691">
        <v>1095.55</v>
      </c>
      <c r="R69" s="690">
        <v>0</v>
      </c>
    </row>
    <row r="71" spans="1:18" x14ac:dyDescent="0.2">
      <c r="B71" s="690" t="s">
        <v>442</v>
      </c>
      <c r="D71" s="690" t="s">
        <v>593</v>
      </c>
      <c r="F71" s="690">
        <v>1130510</v>
      </c>
      <c r="L71" s="690" t="s">
        <v>26</v>
      </c>
      <c r="N71" s="691">
        <v>2202.0700000000002</v>
      </c>
      <c r="P71" s="691">
        <v>7880.3</v>
      </c>
      <c r="Q71" s="691">
        <v>8983.34</v>
      </c>
      <c r="R71" s="691">
        <v>1099.03</v>
      </c>
    </row>
    <row r="73" spans="1:18" x14ac:dyDescent="0.2">
      <c r="B73" s="690" t="s">
        <v>443</v>
      </c>
      <c r="D73" s="690" t="s">
        <v>593</v>
      </c>
      <c r="L73" s="690" t="s">
        <v>26</v>
      </c>
      <c r="N73" s="691">
        <v>2202.0700000000002</v>
      </c>
      <c r="P73" s="691">
        <v>7880.3</v>
      </c>
      <c r="Q73" s="691">
        <v>8983.34</v>
      </c>
      <c r="R73" s="691">
        <v>1099.03</v>
      </c>
    </row>
    <row r="75" spans="1:18" x14ac:dyDescent="0.2">
      <c r="B75" s="690" t="s">
        <v>444</v>
      </c>
      <c r="L75" s="690" t="s">
        <v>26</v>
      </c>
      <c r="N75" s="691">
        <v>2202.0700000000002</v>
      </c>
      <c r="P75" s="691">
        <v>7880.3</v>
      </c>
      <c r="Q75" s="691">
        <v>8983.34</v>
      </c>
      <c r="R75" s="691">
        <v>1099.03</v>
      </c>
    </row>
    <row r="77" spans="1:18" x14ac:dyDescent="0.2">
      <c r="A77" s="690" t="s">
        <v>1689</v>
      </c>
    </row>
    <row r="78" spans="1:18" x14ac:dyDescent="0.2">
      <c r="A78" s="690" t="s">
        <v>446</v>
      </c>
    </row>
    <row r="79" spans="1:18" x14ac:dyDescent="0.2">
      <c r="A79" s="690" t="s">
        <v>1665</v>
      </c>
    </row>
    <row r="80" spans="1:18" x14ac:dyDescent="0.2">
      <c r="A80" s="690" t="s">
        <v>447</v>
      </c>
    </row>
    <row r="82" spans="2:15" x14ac:dyDescent="0.2">
      <c r="C82" s="690" t="s">
        <v>379</v>
      </c>
      <c r="E82" s="690" t="s">
        <v>374</v>
      </c>
      <c r="G82" s="690" t="s">
        <v>448</v>
      </c>
      <c r="H82" s="690" t="s">
        <v>380</v>
      </c>
      <c r="J82" s="690" t="s">
        <v>381</v>
      </c>
      <c r="M82" s="690" t="s">
        <v>382</v>
      </c>
      <c r="O82" s="690" t="s">
        <v>383</v>
      </c>
    </row>
    <row r="84" spans="2:15" x14ac:dyDescent="0.2">
      <c r="C84" s="690" t="s">
        <v>26</v>
      </c>
      <c r="E84" s="690" t="s">
        <v>593</v>
      </c>
      <c r="G84" s="690" t="s">
        <v>1420</v>
      </c>
      <c r="H84" s="691">
        <v>2202.0700000000002</v>
      </c>
      <c r="J84" s="691">
        <v>7880.3</v>
      </c>
      <c r="M84" s="691">
        <v>8983.34</v>
      </c>
      <c r="O84" s="691">
        <v>1099.03</v>
      </c>
    </row>
    <row r="86" spans="2:15" x14ac:dyDescent="0.2">
      <c r="B86" s="690" t="s">
        <v>442</v>
      </c>
      <c r="C86" s="690" t="s">
        <v>26</v>
      </c>
      <c r="H86" s="691">
        <v>2202.0700000000002</v>
      </c>
      <c r="J86" s="691">
        <v>7880.3</v>
      </c>
      <c r="M86" s="691">
        <v>8983.34</v>
      </c>
      <c r="O86" s="691">
        <v>1099.03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8072-215F-4D36-945E-1B901BA453A3}">
  <dimension ref="A1:R34"/>
  <sheetViews>
    <sheetView topLeftCell="E1" workbookViewId="0">
      <pane ySplit="5" topLeftCell="A6" activePane="bottomLeft" state="frozen"/>
      <selection pane="bottomLeft" activeCell="R12" sqref="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1679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501090</v>
      </c>
      <c r="J7" s="690" t="s">
        <v>1310</v>
      </c>
      <c r="K7" s="690" t="s">
        <v>562</v>
      </c>
      <c r="L7" s="690" t="s">
        <v>26</v>
      </c>
      <c r="N7" s="691">
        <v>15094.34</v>
      </c>
      <c r="P7" s="690">
        <v>0</v>
      </c>
      <c r="Q7" s="690">
        <v>0</v>
      </c>
      <c r="R7" s="691">
        <v>15094.34</v>
      </c>
    </row>
    <row r="8" spans="1:18" x14ac:dyDescent="0.2">
      <c r="D8" s="690" t="s">
        <v>593</v>
      </c>
      <c r="F8" s="690">
        <v>1130510</v>
      </c>
      <c r="I8" s="690">
        <v>501116</v>
      </c>
      <c r="J8" s="690" t="s">
        <v>1507</v>
      </c>
      <c r="K8" s="690" t="s">
        <v>562</v>
      </c>
      <c r="L8" s="690" t="s">
        <v>26</v>
      </c>
      <c r="N8" s="691">
        <v>316738.65000000002</v>
      </c>
      <c r="P8" s="691">
        <v>350161.89</v>
      </c>
      <c r="Q8" s="691">
        <v>497975.76</v>
      </c>
      <c r="R8" s="691">
        <v>168924.78</v>
      </c>
    </row>
    <row r="9" spans="1:18" x14ac:dyDescent="0.2">
      <c r="D9" s="690" t="s">
        <v>593</v>
      </c>
      <c r="F9" s="690">
        <v>1130510</v>
      </c>
      <c r="I9" s="690">
        <v>501136</v>
      </c>
      <c r="J9" s="690" t="s">
        <v>1508</v>
      </c>
      <c r="K9" s="690" t="s">
        <v>562</v>
      </c>
      <c r="L9" s="690" t="s">
        <v>26</v>
      </c>
      <c r="N9" s="691">
        <v>106150.04</v>
      </c>
      <c r="P9" s="691">
        <v>15398.22</v>
      </c>
      <c r="Q9" s="690">
        <v>0</v>
      </c>
      <c r="R9" s="691">
        <v>121548.26</v>
      </c>
    </row>
    <row r="10" spans="1:18" x14ac:dyDescent="0.2">
      <c r="D10" s="690" t="s">
        <v>593</v>
      </c>
      <c r="F10" s="690">
        <v>1130510</v>
      </c>
      <c r="I10" s="690">
        <v>501152</v>
      </c>
      <c r="J10" s="690" t="s">
        <v>1455</v>
      </c>
      <c r="K10" s="690" t="s">
        <v>562</v>
      </c>
      <c r="L10" s="690" t="s">
        <v>26</v>
      </c>
      <c r="N10" s="691">
        <v>7613.18</v>
      </c>
      <c r="P10" s="690">
        <v>0</v>
      </c>
      <c r="Q10" s="690">
        <v>0</v>
      </c>
      <c r="R10" s="691">
        <v>7613.18</v>
      </c>
    </row>
    <row r="11" spans="1:18" x14ac:dyDescent="0.2">
      <c r="D11" s="690" t="s">
        <v>593</v>
      </c>
      <c r="F11" s="690">
        <v>1130510</v>
      </c>
      <c r="I11" s="690">
        <v>501162</v>
      </c>
      <c r="J11" s="690" t="s">
        <v>1511</v>
      </c>
      <c r="K11" s="690" t="s">
        <v>562</v>
      </c>
      <c r="L11" s="690" t="s">
        <v>26</v>
      </c>
      <c r="N11" s="691">
        <v>91727.49</v>
      </c>
      <c r="P11" s="691">
        <v>4761.1899999999996</v>
      </c>
      <c r="Q11" s="690">
        <v>0</v>
      </c>
      <c r="R11" s="691">
        <v>96488.68</v>
      </c>
    </row>
    <row r="12" spans="1:18" x14ac:dyDescent="0.2">
      <c r="D12" s="690" t="s">
        <v>593</v>
      </c>
      <c r="F12" s="690">
        <v>1130510</v>
      </c>
      <c r="I12" s="690">
        <v>501163</v>
      </c>
      <c r="J12" s="690" t="s">
        <v>1511</v>
      </c>
      <c r="K12" s="690" t="s">
        <v>562</v>
      </c>
      <c r="L12" s="690" t="s">
        <v>26</v>
      </c>
      <c r="N12" s="691">
        <v>21976.01</v>
      </c>
      <c r="P12" s="690">
        <v>0</v>
      </c>
      <c r="Q12" s="690">
        <v>0</v>
      </c>
      <c r="R12" s="691">
        <v>21976.01</v>
      </c>
    </row>
    <row r="13" spans="1:18" x14ac:dyDescent="0.2">
      <c r="D13" s="690" t="s">
        <v>593</v>
      </c>
      <c r="F13" s="690">
        <v>1130510</v>
      </c>
      <c r="I13" s="690">
        <v>501216</v>
      </c>
      <c r="J13" s="690" t="s">
        <v>1513</v>
      </c>
      <c r="K13" s="690" t="s">
        <v>562</v>
      </c>
      <c r="L13" s="690" t="s">
        <v>26</v>
      </c>
      <c r="N13" s="691">
        <v>370477.49</v>
      </c>
      <c r="P13" s="691">
        <v>22552.61</v>
      </c>
      <c r="Q13" s="691">
        <v>22234.6</v>
      </c>
      <c r="R13" s="691">
        <v>370795.5</v>
      </c>
    </row>
    <row r="14" spans="1:18" x14ac:dyDescent="0.2">
      <c r="D14" s="690" t="s">
        <v>593</v>
      </c>
      <c r="F14" s="690">
        <v>1130510</v>
      </c>
      <c r="I14" s="690">
        <v>501223</v>
      </c>
      <c r="J14" s="690" t="s">
        <v>1513</v>
      </c>
      <c r="K14" s="690" t="s">
        <v>562</v>
      </c>
      <c r="L14" s="690" t="s">
        <v>26</v>
      </c>
      <c r="N14" s="691">
        <v>330169.73</v>
      </c>
      <c r="P14" s="691">
        <v>14341.87</v>
      </c>
      <c r="Q14" s="691">
        <v>14058.46</v>
      </c>
      <c r="R14" s="691">
        <v>330453.14</v>
      </c>
    </row>
    <row r="15" spans="1:18" x14ac:dyDescent="0.2">
      <c r="D15" s="690" t="s">
        <v>593</v>
      </c>
      <c r="F15" s="690">
        <v>1130510</v>
      </c>
      <c r="I15" s="690">
        <v>501231</v>
      </c>
      <c r="J15" s="690" t="s">
        <v>1541</v>
      </c>
      <c r="K15" s="690" t="s">
        <v>562</v>
      </c>
      <c r="L15" s="690" t="s">
        <v>26</v>
      </c>
      <c r="N15" s="691">
        <v>41584.82</v>
      </c>
      <c r="P15" s="691">
        <v>9342.4699999999993</v>
      </c>
      <c r="Q15" s="690">
        <v>0</v>
      </c>
      <c r="R15" s="691">
        <v>50927.29</v>
      </c>
    </row>
    <row r="16" spans="1:18" x14ac:dyDescent="0.2">
      <c r="D16" s="690" t="s">
        <v>593</v>
      </c>
      <c r="F16" s="690">
        <v>1130510</v>
      </c>
      <c r="I16" s="690">
        <v>501256</v>
      </c>
      <c r="J16" s="690" t="s">
        <v>669</v>
      </c>
      <c r="K16" s="690" t="s">
        <v>562</v>
      </c>
      <c r="L16" s="690" t="s">
        <v>26</v>
      </c>
      <c r="N16" s="690">
        <v>0</v>
      </c>
      <c r="P16" s="691">
        <v>2771.93</v>
      </c>
      <c r="Q16" s="691">
        <v>2771.93</v>
      </c>
      <c r="R16" s="690">
        <v>0</v>
      </c>
    </row>
    <row r="17" spans="1:18" x14ac:dyDescent="0.2">
      <c r="D17" s="690" t="s">
        <v>593</v>
      </c>
      <c r="F17" s="690">
        <v>1130510</v>
      </c>
      <c r="I17" s="690">
        <v>501257</v>
      </c>
      <c r="J17" s="690" t="s">
        <v>1310</v>
      </c>
      <c r="K17" s="690" t="s">
        <v>562</v>
      </c>
      <c r="L17" s="690" t="s">
        <v>26</v>
      </c>
      <c r="N17" s="691">
        <v>43728.43</v>
      </c>
      <c r="P17" s="690">
        <v>0</v>
      </c>
      <c r="Q17" s="690">
        <v>0</v>
      </c>
      <c r="R17" s="691">
        <v>43728.43</v>
      </c>
    </row>
    <row r="19" spans="1:18" x14ac:dyDescent="0.2">
      <c r="B19" s="690" t="s">
        <v>442</v>
      </c>
      <c r="D19" s="690" t="s">
        <v>593</v>
      </c>
      <c r="F19" s="690">
        <v>1130510</v>
      </c>
      <c r="L19" s="690" t="s">
        <v>26</v>
      </c>
      <c r="N19" s="691">
        <v>1345260.18</v>
      </c>
      <c r="P19" s="691">
        <v>2635868.35</v>
      </c>
      <c r="Q19" s="691">
        <v>2753578.92</v>
      </c>
      <c r="R19" s="691">
        <v>1227549.6100000001</v>
      </c>
    </row>
    <row r="21" spans="1:18" x14ac:dyDescent="0.2">
      <c r="B21" s="690" t="s">
        <v>443</v>
      </c>
      <c r="D21" s="690" t="s">
        <v>593</v>
      </c>
      <c r="L21" s="690" t="s">
        <v>26</v>
      </c>
      <c r="N21" s="691">
        <v>1345260.18</v>
      </c>
      <c r="P21" s="691">
        <v>2635868.35</v>
      </c>
      <c r="Q21" s="691">
        <v>2753578.92</v>
      </c>
      <c r="R21" s="691">
        <v>1227549.6100000001</v>
      </c>
    </row>
    <row r="23" spans="1:18" x14ac:dyDescent="0.2">
      <c r="B23" s="690" t="s">
        <v>444</v>
      </c>
      <c r="L23" s="690" t="s">
        <v>26</v>
      </c>
      <c r="N23" s="691">
        <v>1345260.18</v>
      </c>
      <c r="P23" s="691">
        <v>2635868.35</v>
      </c>
      <c r="Q23" s="691">
        <v>2753578.92</v>
      </c>
      <c r="R23" s="691">
        <v>1227549.6100000001</v>
      </c>
    </row>
    <row r="25" spans="1:18" x14ac:dyDescent="0.2">
      <c r="A25" s="690" t="s">
        <v>1680</v>
      </c>
    </row>
    <row r="26" spans="1:18" x14ac:dyDescent="0.2">
      <c r="A26" s="690" t="s">
        <v>446</v>
      </c>
    </row>
    <row r="27" spans="1:18" x14ac:dyDescent="0.2">
      <c r="A27" s="690" t="s">
        <v>1665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593</v>
      </c>
      <c r="G32" s="690" t="s">
        <v>562</v>
      </c>
      <c r="H32" s="691">
        <v>1345260.18</v>
      </c>
      <c r="J32" s="691">
        <v>2635868.35</v>
      </c>
      <c r="M32" s="691">
        <v>2753578.92</v>
      </c>
      <c r="O32" s="691">
        <v>1227549.6100000001</v>
      </c>
    </row>
    <row r="34" spans="2:15" x14ac:dyDescent="0.2">
      <c r="B34" s="690" t="s">
        <v>442</v>
      </c>
      <c r="C34" s="690" t="s">
        <v>26</v>
      </c>
      <c r="H34" s="691">
        <v>1345260.18</v>
      </c>
      <c r="J34" s="691">
        <v>2635868.35</v>
      </c>
      <c r="M34" s="691">
        <v>2753578.92</v>
      </c>
      <c r="O34" s="691">
        <v>1227549.6100000001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1467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1466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77"/>
      <c r="B7" s="877"/>
      <c r="C7" s="877"/>
      <c r="D7" s="877" t="s">
        <v>593</v>
      </c>
      <c r="E7" s="877"/>
      <c r="F7" s="877">
        <v>1130610</v>
      </c>
      <c r="G7" s="877"/>
      <c r="H7" s="877"/>
      <c r="I7" s="877">
        <v>500707</v>
      </c>
      <c r="J7" s="877" t="s">
        <v>626</v>
      </c>
      <c r="K7" s="877" t="s">
        <v>561</v>
      </c>
      <c r="L7" s="877" t="s">
        <v>26</v>
      </c>
      <c r="M7" s="877"/>
      <c r="N7" s="878">
        <v>-605.89</v>
      </c>
      <c r="O7" s="877"/>
      <c r="P7" s="878"/>
      <c r="Q7" s="878">
        <f>605.89+443.45</f>
        <v>1049.3399999999999</v>
      </c>
      <c r="R7" s="878">
        <f t="shared" ref="R7:R22" si="0">N7+P7-Q7</f>
        <v>-1655.23</v>
      </c>
      <c r="T7" s="849"/>
    </row>
    <row r="8" spans="1:22" x14ac:dyDescent="0.2">
      <c r="A8" s="877"/>
      <c r="B8" s="877"/>
      <c r="C8" s="877"/>
      <c r="D8" s="877" t="s">
        <v>593</v>
      </c>
      <c r="E8" s="877"/>
      <c r="F8" s="877">
        <v>1130610</v>
      </c>
      <c r="G8" s="877"/>
      <c r="H8" s="877"/>
      <c r="I8" s="877">
        <v>500707</v>
      </c>
      <c r="J8" s="877" t="s">
        <v>626</v>
      </c>
      <c r="K8" s="877" t="s">
        <v>562</v>
      </c>
      <c r="L8" s="877" t="s">
        <v>26</v>
      </c>
      <c r="M8" s="877"/>
      <c r="N8" s="878">
        <v>46228.08</v>
      </c>
      <c r="O8" s="877"/>
      <c r="P8" s="878"/>
      <c r="Q8" s="878">
        <v>0</v>
      </c>
      <c r="R8" s="878">
        <f t="shared" si="0"/>
        <v>46228.08</v>
      </c>
      <c r="S8" s="691">
        <f>SUM(R7:R8)</f>
        <v>44572.85</v>
      </c>
      <c r="T8" s="849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77"/>
      <c r="B9" s="877"/>
      <c r="C9" s="877"/>
      <c r="D9" s="877" t="s">
        <v>593</v>
      </c>
      <c r="E9" s="877"/>
      <c r="F9" s="877">
        <v>1130610</v>
      </c>
      <c r="G9" s="877"/>
      <c r="H9" s="877"/>
      <c r="I9" s="877">
        <v>500890</v>
      </c>
      <c r="J9" s="877" t="s">
        <v>617</v>
      </c>
      <c r="K9" s="877" t="s">
        <v>561</v>
      </c>
      <c r="L9" s="877" t="s">
        <v>26</v>
      </c>
      <c r="M9" s="877"/>
      <c r="N9" s="878">
        <v>-739.17</v>
      </c>
      <c r="O9" s="877"/>
      <c r="P9" s="878"/>
      <c r="Q9" s="878">
        <f>739.17+687.6</f>
        <v>1426.77</v>
      </c>
      <c r="R9" s="878">
        <f t="shared" si="0"/>
        <v>-2165.94</v>
      </c>
      <c r="T9" s="849"/>
    </row>
    <row r="10" spans="1:22" x14ac:dyDescent="0.2">
      <c r="A10" s="877"/>
      <c r="B10" s="877"/>
      <c r="C10" s="877"/>
      <c r="D10" s="877" t="s">
        <v>593</v>
      </c>
      <c r="E10" s="877"/>
      <c r="F10" s="877">
        <v>1130610</v>
      </c>
      <c r="G10" s="877"/>
      <c r="H10" s="877"/>
      <c r="I10" s="877">
        <v>500890</v>
      </c>
      <c r="J10" s="877" t="s">
        <v>617</v>
      </c>
      <c r="K10" s="877" t="s">
        <v>562</v>
      </c>
      <c r="L10" s="877" t="s">
        <v>26</v>
      </c>
      <c r="M10" s="877"/>
      <c r="N10" s="878">
        <v>71481.53</v>
      </c>
      <c r="O10" s="877"/>
      <c r="P10" s="878"/>
      <c r="Q10" s="878">
        <v>0</v>
      </c>
      <c r="R10" s="878">
        <f t="shared" si="0"/>
        <v>71481.53</v>
      </c>
      <c r="S10" s="691">
        <f>SUM(R9:R10)</f>
        <v>69315.59</v>
      </c>
      <c r="T10" s="849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77"/>
      <c r="B11" s="877"/>
      <c r="C11" s="877"/>
      <c r="D11" s="877" t="s">
        <v>593</v>
      </c>
      <c r="E11" s="877"/>
      <c r="F11" s="877">
        <v>1130610</v>
      </c>
      <c r="G11" s="877"/>
      <c r="H11" s="877"/>
      <c r="I11" s="877">
        <v>501020</v>
      </c>
      <c r="J11" s="877" t="s">
        <v>617</v>
      </c>
      <c r="K11" s="877" t="s">
        <v>561</v>
      </c>
      <c r="L11" s="877" t="s">
        <v>26</v>
      </c>
      <c r="M11" s="877"/>
      <c r="N11" s="878">
        <v>0</v>
      </c>
      <c r="O11" s="877"/>
      <c r="P11" s="878">
        <v>217604.5</v>
      </c>
      <c r="Q11" s="878">
        <v>0</v>
      </c>
      <c r="R11" s="878">
        <f t="shared" si="0"/>
        <v>217604.5</v>
      </c>
      <c r="T11" s="849"/>
    </row>
    <row r="12" spans="1:22" x14ac:dyDescent="0.2">
      <c r="A12" s="877"/>
      <c r="B12" s="877"/>
      <c r="C12" s="877"/>
      <c r="D12" s="877" t="s">
        <v>593</v>
      </c>
      <c r="E12" s="877"/>
      <c r="F12" s="877">
        <v>1130610</v>
      </c>
      <c r="G12" s="877"/>
      <c r="H12" s="877"/>
      <c r="I12" s="877">
        <v>501020</v>
      </c>
      <c r="J12" s="877" t="s">
        <v>617</v>
      </c>
      <c r="K12" s="877" t="s">
        <v>562</v>
      </c>
      <c r="L12" s="877" t="s">
        <v>26</v>
      </c>
      <c r="M12" s="877"/>
      <c r="N12" s="878">
        <v>44029.49</v>
      </c>
      <c r="O12" s="877"/>
      <c r="P12" s="878"/>
      <c r="Q12" s="878">
        <v>0</v>
      </c>
      <c r="R12" s="878">
        <f t="shared" si="0"/>
        <v>44029.49</v>
      </c>
      <c r="S12" s="691">
        <f>SUM(R11:R12)</f>
        <v>261633.99</v>
      </c>
      <c r="T12" s="849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77"/>
      <c r="B13" s="877"/>
      <c r="C13" s="877"/>
      <c r="D13" s="877" t="s">
        <v>593</v>
      </c>
      <c r="E13" s="877"/>
      <c r="F13" s="877">
        <v>1130610</v>
      </c>
      <c r="G13" s="877"/>
      <c r="H13" s="877"/>
      <c r="I13" s="877">
        <v>501132</v>
      </c>
      <c r="J13" s="877" t="s">
        <v>617</v>
      </c>
      <c r="K13" s="877" t="s">
        <v>561</v>
      </c>
      <c r="L13" s="877" t="s">
        <v>26</v>
      </c>
      <c r="M13" s="877"/>
      <c r="N13" s="878">
        <v>0</v>
      </c>
      <c r="O13" s="877"/>
      <c r="P13" s="878"/>
      <c r="Q13" s="878">
        <v>139605.54</v>
      </c>
      <c r="R13" s="878">
        <f t="shared" si="0"/>
        <v>-139605.54</v>
      </c>
      <c r="T13" s="849"/>
    </row>
    <row r="14" spans="1:22" x14ac:dyDescent="0.2">
      <c r="A14" s="877"/>
      <c r="B14" s="877"/>
      <c r="C14" s="877"/>
      <c r="D14" s="877" t="s">
        <v>593</v>
      </c>
      <c r="E14" s="877"/>
      <c r="F14" s="877">
        <v>1130610</v>
      </c>
      <c r="G14" s="877"/>
      <c r="H14" s="877"/>
      <c r="I14" s="877">
        <v>501132</v>
      </c>
      <c r="J14" s="877" t="s">
        <v>617</v>
      </c>
      <c r="K14" s="877" t="s">
        <v>562</v>
      </c>
      <c r="L14" s="877" t="s">
        <v>26</v>
      </c>
      <c r="M14" s="877"/>
      <c r="N14" s="878">
        <v>220172.45</v>
      </c>
      <c r="O14" s="877"/>
      <c r="P14" s="878"/>
      <c r="Q14" s="878">
        <v>0</v>
      </c>
      <c r="R14" s="878">
        <f t="shared" si="0"/>
        <v>220172.45</v>
      </c>
      <c r="S14" s="691">
        <f>R14</f>
        <v>220172.45</v>
      </c>
      <c r="T14" s="849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77"/>
      <c r="B15" s="877"/>
      <c r="C15" s="877"/>
      <c r="D15" s="877" t="s">
        <v>593</v>
      </c>
      <c r="E15" s="877"/>
      <c r="F15" s="877">
        <v>1130610</v>
      </c>
      <c r="G15" s="877"/>
      <c r="H15" s="877"/>
      <c r="I15" s="877">
        <v>501178</v>
      </c>
      <c r="J15" s="877" t="s">
        <v>617</v>
      </c>
      <c r="K15" s="877" t="s">
        <v>561</v>
      </c>
      <c r="L15" s="877" t="s">
        <v>26</v>
      </c>
      <c r="M15" s="877"/>
      <c r="N15" s="878">
        <v>0</v>
      </c>
      <c r="O15" s="877"/>
      <c r="P15" s="878"/>
      <c r="Q15" s="878">
        <v>22667.919999999998</v>
      </c>
      <c r="R15" s="878">
        <f t="shared" si="0"/>
        <v>-22667.919999999998</v>
      </c>
      <c r="T15" s="849"/>
    </row>
    <row r="16" spans="1:22" x14ac:dyDescent="0.2">
      <c r="A16" s="877"/>
      <c r="B16" s="877"/>
      <c r="C16" s="877"/>
      <c r="D16" s="877" t="s">
        <v>593</v>
      </c>
      <c r="E16" s="877"/>
      <c r="F16" s="877">
        <v>1130610</v>
      </c>
      <c r="G16" s="877"/>
      <c r="H16" s="877"/>
      <c r="I16" s="877">
        <v>501178</v>
      </c>
      <c r="J16" s="877" t="s">
        <v>617</v>
      </c>
      <c r="K16" s="877" t="s">
        <v>562</v>
      </c>
      <c r="L16" s="877" t="s">
        <v>26</v>
      </c>
      <c r="M16" s="877"/>
      <c r="N16" s="878">
        <v>22667.919999999998</v>
      </c>
      <c r="O16" s="877"/>
      <c r="P16" s="878"/>
      <c r="Q16" s="878">
        <v>0</v>
      </c>
      <c r="R16" s="878">
        <f t="shared" si="0"/>
        <v>22667.919999999998</v>
      </c>
      <c r="S16" s="691">
        <f>R16</f>
        <v>22667.919999999998</v>
      </c>
      <c r="T16" s="849">
        <f>V16*$T$1</f>
        <v>0</v>
      </c>
      <c r="U16" s="724">
        <f>S16-T16</f>
        <v>22667.919999999998</v>
      </c>
    </row>
    <row r="17" spans="1:22" x14ac:dyDescent="0.2">
      <c r="A17" s="877"/>
      <c r="B17" s="877"/>
      <c r="C17" s="877"/>
      <c r="D17" s="877" t="s">
        <v>593</v>
      </c>
      <c r="E17" s="877"/>
      <c r="F17" s="877">
        <v>1130610</v>
      </c>
      <c r="G17" s="877"/>
      <c r="H17" s="877"/>
      <c r="I17" s="877">
        <v>501179</v>
      </c>
      <c r="J17" s="877" t="s">
        <v>617</v>
      </c>
      <c r="K17" s="877" t="s">
        <v>561</v>
      </c>
      <c r="L17" s="877" t="s">
        <v>26</v>
      </c>
      <c r="M17" s="877"/>
      <c r="N17" s="878">
        <v>0</v>
      </c>
      <c r="O17" s="877"/>
      <c r="P17" s="878"/>
      <c r="Q17" s="878">
        <v>58689.760000000002</v>
      </c>
      <c r="R17" s="878">
        <f t="shared" si="0"/>
        <v>-58689.760000000002</v>
      </c>
      <c r="T17" s="849"/>
    </row>
    <row r="18" spans="1:22" x14ac:dyDescent="0.2">
      <c r="A18" s="877"/>
      <c r="B18" s="877"/>
      <c r="C18" s="877"/>
      <c r="D18" s="877" t="s">
        <v>593</v>
      </c>
      <c r="E18" s="877"/>
      <c r="F18" s="877">
        <v>1130610</v>
      </c>
      <c r="G18" s="877"/>
      <c r="H18" s="877"/>
      <c r="I18" s="877">
        <v>501179</v>
      </c>
      <c r="J18" s="877" t="s">
        <v>617</v>
      </c>
      <c r="K18" s="877" t="s">
        <v>562</v>
      </c>
      <c r="L18" s="877" t="s">
        <v>26</v>
      </c>
      <c r="M18" s="877"/>
      <c r="N18" s="878">
        <v>58689.760000000002</v>
      </c>
      <c r="O18" s="877"/>
      <c r="P18" s="878"/>
      <c r="Q18" s="878">
        <v>0</v>
      </c>
      <c r="R18" s="878">
        <f t="shared" si="0"/>
        <v>58689.760000000002</v>
      </c>
      <c r="S18" s="691">
        <f>R18</f>
        <v>58689.760000000002</v>
      </c>
      <c r="T18" s="849">
        <f>V18*$T$1</f>
        <v>0</v>
      </c>
      <c r="U18" s="724">
        <f>S18-T18</f>
        <v>58689.760000000002</v>
      </c>
    </row>
    <row r="19" spans="1:22" x14ac:dyDescent="0.2">
      <c r="A19" s="877"/>
      <c r="B19" s="877"/>
      <c r="C19" s="877"/>
      <c r="D19" s="877" t="s">
        <v>593</v>
      </c>
      <c r="E19" s="877"/>
      <c r="F19" s="877">
        <v>1130610</v>
      </c>
      <c r="G19" s="877"/>
      <c r="H19" s="877"/>
      <c r="I19" s="877">
        <v>500948</v>
      </c>
      <c r="J19" s="877" t="s">
        <v>612</v>
      </c>
      <c r="K19" s="877" t="s">
        <v>561</v>
      </c>
      <c r="L19" s="877" t="s">
        <v>26</v>
      </c>
      <c r="M19" s="877"/>
      <c r="N19" s="878">
        <v>-2371.92</v>
      </c>
      <c r="O19" s="877"/>
      <c r="P19" s="878"/>
      <c r="Q19" s="878">
        <f>2371.92+1825.56</f>
        <v>4197.4799999999996</v>
      </c>
      <c r="R19" s="878">
        <f t="shared" si="0"/>
        <v>-6569.4</v>
      </c>
      <c r="T19" s="849"/>
    </row>
    <row r="20" spans="1:22" x14ac:dyDescent="0.2">
      <c r="A20" s="877"/>
      <c r="B20" s="877"/>
      <c r="C20" s="877"/>
      <c r="D20" s="877" t="s">
        <v>593</v>
      </c>
      <c r="E20" s="877"/>
      <c r="F20" s="877">
        <v>1130610</v>
      </c>
      <c r="G20" s="877"/>
      <c r="H20" s="877"/>
      <c r="I20" s="877">
        <v>500948</v>
      </c>
      <c r="J20" s="877" t="s">
        <v>612</v>
      </c>
      <c r="K20" s="877" t="s">
        <v>562</v>
      </c>
      <c r="L20" s="877" t="s">
        <v>26</v>
      </c>
      <c r="M20" s="877"/>
      <c r="N20" s="878">
        <v>190194.78</v>
      </c>
      <c r="O20" s="877"/>
      <c r="P20" s="878"/>
      <c r="Q20" s="878">
        <v>0</v>
      </c>
      <c r="R20" s="878">
        <f>N20+P20-Q20</f>
        <v>190194.78</v>
      </c>
      <c r="S20" s="691">
        <f>SUM(R19:R20)</f>
        <v>183625.38</v>
      </c>
      <c r="T20" s="849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77"/>
      <c r="B21" s="877"/>
      <c r="C21" s="877"/>
      <c r="D21" s="877" t="s">
        <v>593</v>
      </c>
      <c r="E21" s="877"/>
      <c r="F21" s="877">
        <v>1130610</v>
      </c>
      <c r="G21" s="877"/>
      <c r="H21" s="877"/>
      <c r="I21" s="877">
        <v>501046</v>
      </c>
      <c r="J21" s="877" t="s">
        <v>633</v>
      </c>
      <c r="K21" s="877" t="s">
        <v>561</v>
      </c>
      <c r="L21" s="877" t="s">
        <v>26</v>
      </c>
      <c r="M21" s="877"/>
      <c r="N21" s="878">
        <v>-7845.42</v>
      </c>
      <c r="O21" s="877"/>
      <c r="P21" s="878"/>
      <c r="Q21" s="878">
        <f>7845.42+6044.87</f>
        <v>13890.29</v>
      </c>
      <c r="R21" s="878">
        <f t="shared" si="0"/>
        <v>-21735.71</v>
      </c>
      <c r="T21" s="849"/>
    </row>
    <row r="22" spans="1:22" x14ac:dyDescent="0.2">
      <c r="A22" s="877"/>
      <c r="B22" s="877"/>
      <c r="C22" s="877"/>
      <c r="D22" s="877" t="s">
        <v>593</v>
      </c>
      <c r="E22" s="877"/>
      <c r="F22" s="877">
        <v>1130610</v>
      </c>
      <c r="G22" s="877"/>
      <c r="H22" s="877"/>
      <c r="I22" s="877">
        <v>501046</v>
      </c>
      <c r="J22" s="877" t="s">
        <v>633</v>
      </c>
      <c r="K22" s="877" t="s">
        <v>562</v>
      </c>
      <c r="L22" s="877" t="s">
        <v>26</v>
      </c>
      <c r="M22" s="877"/>
      <c r="N22" s="878">
        <v>629768.32000000007</v>
      </c>
      <c r="O22" s="877"/>
      <c r="P22" s="878"/>
      <c r="Q22" s="878">
        <v>0</v>
      </c>
      <c r="R22" s="878">
        <f t="shared" si="0"/>
        <v>629768.32000000007</v>
      </c>
      <c r="S22" s="691">
        <f>SUM(R21:R22)</f>
        <v>608032.6100000001</v>
      </c>
      <c r="T22" s="849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77"/>
      <c r="B23" s="877"/>
      <c r="C23" s="877"/>
      <c r="D23" s="877" t="s">
        <v>593</v>
      </c>
      <c r="E23" s="877"/>
      <c r="F23" s="877">
        <v>1130610</v>
      </c>
      <c r="G23" s="877"/>
      <c r="H23" s="877"/>
      <c r="I23" s="877">
        <v>501018</v>
      </c>
      <c r="J23" s="877" t="s">
        <v>634</v>
      </c>
      <c r="K23" s="877" t="s">
        <v>561</v>
      </c>
      <c r="L23" s="877" t="s">
        <v>26</v>
      </c>
      <c r="M23" s="877"/>
      <c r="N23" s="878">
        <v>-62924.26</v>
      </c>
      <c r="O23" s="877"/>
      <c r="P23" s="878"/>
      <c r="Q23" s="878">
        <f>62924.26+44839.32</f>
        <v>107763.58</v>
      </c>
      <c r="R23" s="878">
        <f>N23+P23-Q23</f>
        <v>-170687.84</v>
      </c>
      <c r="T23" s="849"/>
    </row>
    <row r="24" spans="1:22" x14ac:dyDescent="0.2">
      <c r="A24" s="877"/>
      <c r="B24" s="877"/>
      <c r="C24" s="877"/>
      <c r="D24" s="877" t="s">
        <v>593</v>
      </c>
      <c r="E24" s="877"/>
      <c r="F24" s="877">
        <v>1130610</v>
      </c>
      <c r="G24" s="877"/>
      <c r="H24" s="877"/>
      <c r="I24" s="877">
        <v>501018</v>
      </c>
      <c r="J24" s="877" t="s">
        <v>634</v>
      </c>
      <c r="K24" s="877" t="s">
        <v>562</v>
      </c>
      <c r="L24" s="877" t="s">
        <v>26</v>
      </c>
      <c r="M24" s="877"/>
      <c r="N24" s="878">
        <v>4676222.29</v>
      </c>
      <c r="O24" s="877"/>
      <c r="P24" s="878"/>
      <c r="Q24" s="878">
        <v>0</v>
      </c>
      <c r="R24" s="878">
        <f>N24+P24-Q24</f>
        <v>4676222.29</v>
      </c>
      <c r="S24" s="691">
        <f>SUM(R23:R24)</f>
        <v>4505534.45</v>
      </c>
      <c r="T24" s="849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49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49">
        <f>SUM(T8:T25)</f>
        <v>5827768.4304000009</v>
      </c>
      <c r="U26" s="849">
        <f>SUM(U8:U25)</f>
        <v>146476.56959999981</v>
      </c>
      <c r="V26" s="849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1468</v>
      </c>
    </row>
    <row r="33" spans="1:15" x14ac:dyDescent="0.2">
      <c r="A33" s="690" t="s">
        <v>446</v>
      </c>
    </row>
    <row r="34" spans="1:15" x14ac:dyDescent="0.2">
      <c r="A34" s="690" t="s">
        <v>1466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0DB7-EA33-4896-B070-4AFE4825E53A}">
  <dimension ref="A1:U42"/>
  <sheetViews>
    <sheetView workbookViewId="0">
      <pane ySplit="5" topLeftCell="A6" activePane="bottomLeft" state="frozen"/>
      <selection pane="bottomLeft" activeCell="E10" sqref="E10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12.21875" style="690" hidden="1" customWidth="1"/>
    <col min="22" max="16384" width="8.88671875" style="690"/>
  </cols>
  <sheetData>
    <row r="1" spans="1:21" x14ac:dyDescent="0.2">
      <c r="A1" s="690" t="s">
        <v>1662</v>
      </c>
    </row>
    <row r="2" spans="1:21" x14ac:dyDescent="0.2">
      <c r="A2" s="690" t="s">
        <v>372</v>
      </c>
    </row>
    <row r="3" spans="1:21" x14ac:dyDescent="0.2">
      <c r="A3" s="690" t="s">
        <v>1660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593</v>
      </c>
      <c r="E7" s="877"/>
      <c r="F7" s="877">
        <v>1130610</v>
      </c>
      <c r="G7" s="877"/>
      <c r="H7" s="877"/>
      <c r="I7" s="877">
        <v>501162</v>
      </c>
      <c r="J7" s="877" t="s">
        <v>1437</v>
      </c>
      <c r="K7" s="877" t="s">
        <v>562</v>
      </c>
      <c r="L7" s="877" t="s">
        <v>26</v>
      </c>
      <c r="M7" s="877"/>
      <c r="N7" s="878">
        <v>86423.816382044446</v>
      </c>
      <c r="O7" s="877"/>
      <c r="P7" s="878">
        <f>'[2]Working int'!Q11</f>
        <v>4599.5000862750003</v>
      </c>
      <c r="Q7" s="878">
        <v>0</v>
      </c>
      <c r="R7" s="888">
        <f>N7+P7-Q7</f>
        <v>91023.316468319448</v>
      </c>
      <c r="S7" s="724">
        <f>'[2]Working int'!AI11</f>
        <v>91023.312075691705</v>
      </c>
      <c r="T7" s="691"/>
      <c r="U7" s="691">
        <f>R7-S7</f>
        <v>4.3926277430728078E-3</v>
      </c>
    </row>
    <row r="8" spans="1:21" x14ac:dyDescent="0.2">
      <c r="A8" s="877"/>
      <c r="B8" s="877"/>
      <c r="C8" s="877"/>
      <c r="D8" s="877" t="s">
        <v>593</v>
      </c>
      <c r="E8" s="877"/>
      <c r="F8" s="877">
        <v>1130610</v>
      </c>
      <c r="G8" s="877"/>
      <c r="H8" s="877"/>
      <c r="I8" s="877">
        <v>501116</v>
      </c>
      <c r="J8" s="877" t="s">
        <v>1507</v>
      </c>
      <c r="K8" s="877" t="s">
        <v>562</v>
      </c>
      <c r="L8" s="877" t="s">
        <v>26</v>
      </c>
      <c r="M8" s="877"/>
      <c r="N8" s="878">
        <v>2193827.5571672195</v>
      </c>
      <c r="O8" s="877"/>
      <c r="P8" s="878">
        <f>'[2]Working int'!Q12</f>
        <v>266755.81727160007</v>
      </c>
      <c r="Q8" s="878">
        <v>0</v>
      </c>
      <c r="R8" s="888">
        <f>N8+P8-Q8</f>
        <v>2460583.3744388195</v>
      </c>
      <c r="S8" s="724">
        <f>'[2]Working int'!AI12</f>
        <v>2460583.374438819</v>
      </c>
      <c r="T8" s="691"/>
      <c r="U8" s="691">
        <f>R8-S8</f>
        <v>0</v>
      </c>
    </row>
    <row r="9" spans="1:21" x14ac:dyDescent="0.2">
      <c r="A9" s="877"/>
      <c r="B9" s="877"/>
      <c r="C9" s="877"/>
      <c r="D9" s="877" t="s">
        <v>593</v>
      </c>
      <c r="E9" s="877"/>
      <c r="F9" s="877">
        <v>1130610</v>
      </c>
      <c r="G9" s="877"/>
      <c r="H9" s="877"/>
      <c r="I9" s="877">
        <v>501136</v>
      </c>
      <c r="J9" s="877" t="s">
        <v>1647</v>
      </c>
      <c r="K9" s="877" t="s">
        <v>562</v>
      </c>
      <c r="L9" s="877" t="s">
        <v>26</v>
      </c>
      <c r="M9" s="877"/>
      <c r="N9" s="878">
        <v>30721.956607747226</v>
      </c>
      <c r="O9" s="877"/>
      <c r="P9" s="878">
        <f>'[2]Working int'!Q13</f>
        <v>11315.726756852779</v>
      </c>
      <c r="Q9" s="878">
        <v>0</v>
      </c>
      <c r="R9" s="888">
        <f>N9+P9-Q9</f>
        <v>42037.683364600001</v>
      </c>
      <c r="S9" s="724">
        <f>'[2]Working int'!AI13</f>
        <v>42037.683364600001</v>
      </c>
      <c r="T9" s="691"/>
      <c r="U9" s="691">
        <f>R9-S9</f>
        <v>0</v>
      </c>
    </row>
    <row r="10" spans="1:21" x14ac:dyDescent="0.2">
      <c r="A10" s="877"/>
      <c r="B10" s="877"/>
      <c r="C10" s="877"/>
      <c r="D10" s="877" t="s">
        <v>593</v>
      </c>
      <c r="E10" s="877"/>
      <c r="F10" s="877">
        <v>1130610</v>
      </c>
      <c r="G10" s="877"/>
      <c r="H10" s="877"/>
      <c r="I10" s="877">
        <v>501231</v>
      </c>
      <c r="J10" s="877" t="s">
        <v>1541</v>
      </c>
      <c r="K10" s="877" t="s">
        <v>562</v>
      </c>
      <c r="L10" s="877" t="s">
        <v>26</v>
      </c>
      <c r="M10" s="877"/>
      <c r="N10" s="878">
        <v>0</v>
      </c>
      <c r="O10" s="877"/>
      <c r="P10" s="878">
        <f>'[2]Working int'!Q14</f>
        <v>14983.836666666666</v>
      </c>
      <c r="Q10" s="878">
        <v>0</v>
      </c>
      <c r="R10" s="888">
        <f>N10+P10-Q10</f>
        <v>14983.836666666666</v>
      </c>
      <c r="S10" s="724">
        <f>'[2]Working int'!AI14</f>
        <v>14983.836666666666</v>
      </c>
      <c r="T10" s="691"/>
      <c r="U10" s="691">
        <f>R10-S10</f>
        <v>0</v>
      </c>
    </row>
    <row r="12" spans="1:21" x14ac:dyDescent="0.2">
      <c r="B12" s="690" t="s">
        <v>442</v>
      </c>
      <c r="D12" s="690" t="s">
        <v>593</v>
      </c>
      <c r="F12" s="690">
        <v>1130610</v>
      </c>
      <c r="L12" s="690" t="s">
        <v>26</v>
      </c>
      <c r="N12" s="691">
        <f>SUM(N7:N11)</f>
        <v>2310973.3301570113</v>
      </c>
      <c r="P12" s="691">
        <f>SUM(P7:P11)</f>
        <v>297654.88078139449</v>
      </c>
      <c r="Q12" s="691">
        <f>SUM(Q7:Q11)</f>
        <v>0</v>
      </c>
      <c r="R12" s="691">
        <f>SUM(R7:R11)</f>
        <v>2608628.2109384052</v>
      </c>
      <c r="S12" s="691">
        <f>SUM(S7:S11)</f>
        <v>2608628.2065457772</v>
      </c>
    </row>
    <row r="13" spans="1:21" x14ac:dyDescent="0.2">
      <c r="P13" s="724"/>
      <c r="S13" s="724">
        <f>S12-'[2]Working int'!AI15</f>
        <v>0</v>
      </c>
    </row>
    <row r="14" spans="1:21" x14ac:dyDescent="0.2">
      <c r="B14" s="690" t="s">
        <v>443</v>
      </c>
      <c r="D14" s="690" t="s">
        <v>593</v>
      </c>
      <c r="L14" s="690" t="s">
        <v>26</v>
      </c>
      <c r="N14" s="691">
        <f>N12</f>
        <v>2310973.3301570113</v>
      </c>
      <c r="P14" s="691">
        <f>P12</f>
        <v>297654.88078139449</v>
      </c>
      <c r="Q14" s="691">
        <f>Q12</f>
        <v>0</v>
      </c>
      <c r="R14" s="691">
        <f>R12</f>
        <v>2608628.2109384052</v>
      </c>
    </row>
    <row r="16" spans="1:21" x14ac:dyDescent="0.2">
      <c r="B16" s="690" t="s">
        <v>444</v>
      </c>
      <c r="L16" s="690" t="s">
        <v>26</v>
      </c>
      <c r="N16" s="691">
        <f>N14</f>
        <v>2310973.3301570113</v>
      </c>
      <c r="P16" s="691">
        <f>P14</f>
        <v>297654.88078139449</v>
      </c>
      <c r="Q16" s="691">
        <f>Q14</f>
        <v>0</v>
      </c>
      <c r="R16" s="691">
        <f>R14</f>
        <v>2608628.2109384052</v>
      </c>
    </row>
    <row r="17" spans="1:18" x14ac:dyDescent="0.2">
      <c r="K17" s="319" t="s">
        <v>561</v>
      </c>
      <c r="L17" s="319"/>
      <c r="M17" s="319"/>
      <c r="N17" s="319"/>
      <c r="O17" s="319"/>
      <c r="P17" s="941">
        <f>SUMIF(K7:K10,K17,P7:P10)</f>
        <v>0</v>
      </c>
      <c r="Q17" s="319"/>
      <c r="R17" s="942">
        <f>ROUND(R16-'[2]Working int'!AI15,0)</f>
        <v>0</v>
      </c>
    </row>
    <row r="18" spans="1:18" x14ac:dyDescent="0.2">
      <c r="A18" s="690" t="s">
        <v>1663</v>
      </c>
      <c r="K18" s="319"/>
      <c r="L18" s="319"/>
      <c r="M18" s="319"/>
      <c r="N18" s="319"/>
      <c r="O18" s="319"/>
      <c r="P18" s="941">
        <f>SUMIF(K7:K8,K18,P7:P8)</f>
        <v>0</v>
      </c>
      <c r="Q18" s="319"/>
      <c r="R18" s="500"/>
    </row>
    <row r="19" spans="1:18" x14ac:dyDescent="0.2">
      <c r="A19" s="690" t="s">
        <v>446</v>
      </c>
      <c r="K19" s="319"/>
      <c r="L19" s="319"/>
      <c r="M19" s="319"/>
      <c r="N19" s="319"/>
      <c r="O19" s="319"/>
      <c r="P19" s="941">
        <f>P18-'[2]Working int'!Q15</f>
        <v>-297654.88078139449</v>
      </c>
      <c r="Q19" s="319"/>
      <c r="R19" s="500"/>
    </row>
    <row r="20" spans="1:18" x14ac:dyDescent="0.2">
      <c r="A20" s="690" t="s">
        <v>1660</v>
      </c>
      <c r="K20" s="319"/>
      <c r="L20" s="319"/>
      <c r="M20" s="319"/>
      <c r="N20" s="319"/>
      <c r="O20" s="319"/>
      <c r="P20" s="319"/>
      <c r="Q20" s="319"/>
    </row>
    <row r="21" spans="1:18" x14ac:dyDescent="0.2">
      <c r="A21" s="690" t="s">
        <v>447</v>
      </c>
      <c r="K21" s="319"/>
      <c r="L21" s="319"/>
      <c r="M21" s="319"/>
      <c r="N21" s="319"/>
      <c r="O21" s="319"/>
      <c r="P21" s="319"/>
      <c r="Q21" s="319"/>
    </row>
    <row r="22" spans="1:18" x14ac:dyDescent="0.2">
      <c r="K22" s="319"/>
      <c r="L22" s="319"/>
      <c r="M22" s="319"/>
      <c r="N22" s="319"/>
      <c r="O22" s="319"/>
      <c r="P22" s="319"/>
      <c r="Q22" s="319"/>
    </row>
    <row r="23" spans="1:18" x14ac:dyDescent="0.2">
      <c r="C23" s="690" t="s">
        <v>379</v>
      </c>
      <c r="E23" s="690" t="s">
        <v>374</v>
      </c>
      <c r="G23" s="690" t="s">
        <v>448</v>
      </c>
      <c r="H23" s="690" t="s">
        <v>380</v>
      </c>
      <c r="J23" s="690" t="s">
        <v>381</v>
      </c>
      <c r="M23" s="690" t="s">
        <v>382</v>
      </c>
      <c r="O23" s="690" t="s">
        <v>383</v>
      </c>
    </row>
    <row r="25" spans="1:18" x14ac:dyDescent="0.2">
      <c r="C25" s="690" t="s">
        <v>26</v>
      </c>
      <c r="E25" s="690" t="s">
        <v>593</v>
      </c>
      <c r="G25" s="690" t="s">
        <v>561</v>
      </c>
      <c r="H25" s="691">
        <f>SUMIF(K1:K8,G25,N1:N8)</f>
        <v>0</v>
      </c>
      <c r="J25" s="691">
        <f>SUMIF(K1:K8,G25,P1:P8)</f>
        <v>0</v>
      </c>
      <c r="M25" s="691">
        <f>SUMIF(K1:K8,G25,Q1:Q8)</f>
        <v>0</v>
      </c>
      <c r="O25" s="691">
        <f>SUMIF($K$7:$K$23,G25,$R$7:$R$23)</f>
        <v>0</v>
      </c>
    </row>
    <row r="26" spans="1:18" x14ac:dyDescent="0.2">
      <c r="C26" s="690" t="s">
        <v>26</v>
      </c>
      <c r="E26" s="690" t="s">
        <v>593</v>
      </c>
      <c r="G26" s="690" t="s">
        <v>562</v>
      </c>
      <c r="H26" s="691">
        <f>SUMIF(K1:K8,G26,N1:N8)</f>
        <v>2280251.3735492639</v>
      </c>
      <c r="J26" s="691">
        <f>SUMIF(K1:K8,G26,P1:P8)</f>
        <v>271355.31735787506</v>
      </c>
      <c r="M26" s="691">
        <f>SUMIF(K1:K8,G26,Q1:Q8)</f>
        <v>0</v>
      </c>
      <c r="O26" s="691">
        <f>SUMIF($K$7:$K$23,G26,$R$7:$R$23)</f>
        <v>2608628.2109384052</v>
      </c>
    </row>
    <row r="28" spans="1:18" x14ac:dyDescent="0.2">
      <c r="B28" s="690" t="s">
        <v>442</v>
      </c>
      <c r="C28" s="690" t="s">
        <v>26</v>
      </c>
      <c r="H28" s="691">
        <f>H25+H26</f>
        <v>2280251.3735492639</v>
      </c>
      <c r="J28" s="691">
        <f>J25+J26</f>
        <v>271355.31735787506</v>
      </c>
      <c r="M28" s="691">
        <f>M25+M26</f>
        <v>0</v>
      </c>
      <c r="O28" s="691">
        <f>O25+O26</f>
        <v>2608628.2109384052</v>
      </c>
    </row>
    <row r="36" spans="13:13" x14ac:dyDescent="0.2">
      <c r="M36" s="691"/>
    </row>
    <row r="37" spans="13:13" x14ac:dyDescent="0.2">
      <c r="M37" s="691"/>
    </row>
    <row r="38" spans="13:13" x14ac:dyDescent="0.2">
      <c r="M38" s="691"/>
    </row>
    <row r="39" spans="13:13" x14ac:dyDescent="0.2">
      <c r="M39" s="691"/>
    </row>
    <row r="40" spans="13:13" x14ac:dyDescent="0.2">
      <c r="M40" s="691"/>
    </row>
    <row r="41" spans="13:13" x14ac:dyDescent="0.2">
      <c r="M41" s="691"/>
    </row>
    <row r="42" spans="13:13" x14ac:dyDescent="0.2">
      <c r="M42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49" bestFit="1" customWidth="1"/>
    <col min="21" max="16384" width="8.88671875" style="690"/>
  </cols>
  <sheetData>
    <row r="1" spans="1:20" x14ac:dyDescent="0.2">
      <c r="A1" s="690" t="s">
        <v>1452</v>
      </c>
    </row>
    <row r="2" spans="1:20" x14ac:dyDescent="0.2">
      <c r="A2" s="690" t="s">
        <v>372</v>
      </c>
    </row>
    <row r="3" spans="1:20" x14ac:dyDescent="0.2">
      <c r="A3" s="690" t="s">
        <v>1451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1423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1423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1420</v>
      </c>
      <c r="T8" s="849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1423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1423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1423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1423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1423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1420</v>
      </c>
      <c r="T13" s="849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1423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1420</v>
      </c>
      <c r="T14" s="849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1423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1420</v>
      </c>
      <c r="T15" s="849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1423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1420</v>
      </c>
      <c r="T16" s="849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1423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1420</v>
      </c>
      <c r="T17" s="849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1423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1423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1423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1423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1420</v>
      </c>
      <c r="T21" s="849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1423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1420</v>
      </c>
      <c r="T22" s="849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1423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1423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1420</v>
      </c>
      <c r="T24" s="849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1423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1453</v>
      </c>
    </row>
    <row r="34" spans="1:15" x14ac:dyDescent="0.2">
      <c r="A34" s="690" t="s">
        <v>446</v>
      </c>
    </row>
    <row r="35" spans="1:15" x14ac:dyDescent="0.2">
      <c r="A35" s="690" t="s">
        <v>1451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1423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D992-92B0-4DFE-9981-29364040D13E}">
  <dimension ref="A1:R105"/>
  <sheetViews>
    <sheetView topLeftCell="C1" workbookViewId="0">
      <pane ySplit="5" topLeftCell="A69" activePane="bottomLeft" state="frozen"/>
      <selection pane="bottomLeft" activeCell="J76" sqref="J7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1681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1510</v>
      </c>
      <c r="K7" s="690" t="s">
        <v>579</v>
      </c>
      <c r="L7" s="690" t="s">
        <v>26</v>
      </c>
      <c r="N7" s="690">
        <v>-3.04</v>
      </c>
      <c r="P7" s="691">
        <v>4323.7299999999996</v>
      </c>
      <c r="Q7" s="691">
        <v>4325.0600000000004</v>
      </c>
      <c r="R7" s="690">
        <v>-4.37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1510</v>
      </c>
      <c r="K8" s="690" t="s">
        <v>580</v>
      </c>
      <c r="L8" s="690" t="s">
        <v>26</v>
      </c>
      <c r="N8" s="690">
        <v>282.5</v>
      </c>
      <c r="P8" s="690">
        <v>0</v>
      </c>
      <c r="Q8" s="690">
        <v>0</v>
      </c>
      <c r="R8" s="690">
        <v>282.5</v>
      </c>
    </row>
    <row r="9" spans="1:18" x14ac:dyDescent="0.2">
      <c r="D9" s="690" t="s">
        <v>593</v>
      </c>
      <c r="F9" s="690">
        <v>1130510</v>
      </c>
      <c r="I9" s="690">
        <v>500790</v>
      </c>
      <c r="J9" s="690" t="s">
        <v>1383</v>
      </c>
      <c r="K9" s="690" t="s">
        <v>580</v>
      </c>
      <c r="L9" s="690" t="s">
        <v>26</v>
      </c>
      <c r="N9" s="690">
        <v>350</v>
      </c>
      <c r="P9" s="690">
        <v>0</v>
      </c>
      <c r="Q9" s="690">
        <v>0</v>
      </c>
      <c r="R9" s="690">
        <v>350</v>
      </c>
    </row>
    <row r="10" spans="1:18" x14ac:dyDescent="0.2">
      <c r="D10" s="690" t="s">
        <v>593</v>
      </c>
      <c r="F10" s="690">
        <v>1130510</v>
      </c>
      <c r="I10" s="690">
        <v>501018</v>
      </c>
      <c r="J10" s="690" t="s">
        <v>634</v>
      </c>
      <c r="K10" s="690" t="s">
        <v>579</v>
      </c>
      <c r="L10" s="690" t="s">
        <v>26</v>
      </c>
      <c r="N10" s="690">
        <v>51.78</v>
      </c>
      <c r="P10" s="691">
        <v>1056.3399999999999</v>
      </c>
      <c r="Q10" s="691">
        <v>1056.3399999999999</v>
      </c>
      <c r="R10" s="690">
        <v>51.78</v>
      </c>
    </row>
    <row r="11" spans="1:18" x14ac:dyDescent="0.2">
      <c r="D11" s="690" t="s">
        <v>593</v>
      </c>
      <c r="F11" s="690">
        <v>1130510</v>
      </c>
      <c r="I11" s="690">
        <v>501018</v>
      </c>
      <c r="J11" s="690" t="s">
        <v>634</v>
      </c>
      <c r="K11" s="690" t="s">
        <v>580</v>
      </c>
      <c r="L11" s="690" t="s">
        <v>26</v>
      </c>
      <c r="N11" s="691">
        <v>5448.12</v>
      </c>
      <c r="P11" s="690">
        <v>0</v>
      </c>
      <c r="Q11" s="690">
        <v>0</v>
      </c>
      <c r="R11" s="691">
        <v>5448.12</v>
      </c>
    </row>
    <row r="12" spans="1:18" x14ac:dyDescent="0.2">
      <c r="D12" s="690" t="s">
        <v>593</v>
      </c>
      <c r="F12" s="690">
        <v>1130510</v>
      </c>
      <c r="I12" s="690">
        <v>501049</v>
      </c>
      <c r="J12" s="690" t="s">
        <v>1503</v>
      </c>
      <c r="K12" s="690" t="s">
        <v>579</v>
      </c>
      <c r="L12" s="690" t="s">
        <v>26</v>
      </c>
      <c r="N12" s="690">
        <v>0</v>
      </c>
      <c r="P12" s="690">
        <v>27.2</v>
      </c>
      <c r="Q12" s="690">
        <v>27.2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501049</v>
      </c>
      <c r="J13" s="690" t="s">
        <v>1503</v>
      </c>
      <c r="K13" s="690" t="s">
        <v>580</v>
      </c>
      <c r="L13" s="690" t="s">
        <v>26</v>
      </c>
      <c r="N13" s="691">
        <v>64000</v>
      </c>
      <c r="P13" s="690">
        <v>0</v>
      </c>
      <c r="Q13" s="690">
        <v>0</v>
      </c>
      <c r="R13" s="691">
        <v>64000</v>
      </c>
    </row>
    <row r="14" spans="1:18" x14ac:dyDescent="0.2">
      <c r="D14" s="690" t="s">
        <v>593</v>
      </c>
      <c r="F14" s="690">
        <v>1130510</v>
      </c>
      <c r="I14" s="690">
        <v>501090</v>
      </c>
      <c r="J14" s="690" t="s">
        <v>1310</v>
      </c>
      <c r="K14" s="690" t="s">
        <v>580</v>
      </c>
      <c r="L14" s="690" t="s">
        <v>26</v>
      </c>
      <c r="N14" s="691">
        <v>40083.56</v>
      </c>
      <c r="P14" s="690">
        <v>0</v>
      </c>
      <c r="Q14" s="690">
        <v>0</v>
      </c>
      <c r="R14" s="691">
        <v>40083.56</v>
      </c>
    </row>
    <row r="15" spans="1:18" x14ac:dyDescent="0.2">
      <c r="D15" s="690" t="s">
        <v>593</v>
      </c>
      <c r="F15" s="690">
        <v>1130510</v>
      </c>
      <c r="I15" s="690">
        <v>501111</v>
      </c>
      <c r="J15" s="690" t="s">
        <v>1514</v>
      </c>
      <c r="K15" s="690" t="s">
        <v>579</v>
      </c>
      <c r="L15" s="690" t="s">
        <v>26</v>
      </c>
      <c r="N15" s="690">
        <v>0</v>
      </c>
      <c r="P15" s="690">
        <v>10.44</v>
      </c>
      <c r="Q15" s="690">
        <v>10.44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501111</v>
      </c>
      <c r="J16" s="690" t="s">
        <v>1514</v>
      </c>
      <c r="K16" s="690" t="s">
        <v>580</v>
      </c>
      <c r="L16" s="690" t="s">
        <v>26</v>
      </c>
      <c r="N16" s="690">
        <v>0</v>
      </c>
      <c r="P16" s="690">
        <v>0</v>
      </c>
      <c r="Q16" s="690">
        <v>0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501116</v>
      </c>
      <c r="J17" s="690" t="s">
        <v>1507</v>
      </c>
      <c r="K17" s="690" t="s">
        <v>580</v>
      </c>
      <c r="L17" s="690" t="s">
        <v>26</v>
      </c>
      <c r="N17" s="691">
        <v>72100</v>
      </c>
      <c r="P17" s="690">
        <v>0</v>
      </c>
      <c r="Q17" s="690">
        <v>0</v>
      </c>
      <c r="R17" s="691">
        <v>72100</v>
      </c>
    </row>
    <row r="18" spans="4:18" x14ac:dyDescent="0.2">
      <c r="D18" s="690" t="s">
        <v>593</v>
      </c>
      <c r="F18" s="690">
        <v>1130510</v>
      </c>
      <c r="I18" s="690">
        <v>501118</v>
      </c>
      <c r="J18" s="690" t="s">
        <v>1419</v>
      </c>
      <c r="K18" s="690" t="s">
        <v>580</v>
      </c>
      <c r="L18" s="690" t="s">
        <v>26</v>
      </c>
      <c r="N18" s="691">
        <v>80935.77</v>
      </c>
      <c r="P18" s="690">
        <v>0</v>
      </c>
      <c r="Q18" s="690">
        <v>0</v>
      </c>
      <c r="R18" s="691">
        <v>80935.77</v>
      </c>
    </row>
    <row r="19" spans="4:18" x14ac:dyDescent="0.2">
      <c r="D19" s="690" t="s">
        <v>593</v>
      </c>
      <c r="F19" s="690">
        <v>1130510</v>
      </c>
      <c r="I19" s="690">
        <v>501124</v>
      </c>
      <c r="J19" s="690" t="s">
        <v>1316</v>
      </c>
      <c r="K19" s="690" t="s">
        <v>580</v>
      </c>
      <c r="L19" s="690" t="s">
        <v>26</v>
      </c>
      <c r="N19" s="691">
        <v>88000</v>
      </c>
      <c r="P19" s="690">
        <v>0</v>
      </c>
      <c r="Q19" s="690">
        <v>0</v>
      </c>
      <c r="R19" s="691">
        <v>88000</v>
      </c>
    </row>
    <row r="20" spans="4:18" x14ac:dyDescent="0.2">
      <c r="D20" s="690" t="s">
        <v>593</v>
      </c>
      <c r="F20" s="690">
        <v>1130510</v>
      </c>
      <c r="I20" s="690">
        <v>501128</v>
      </c>
      <c r="J20" s="690" t="s">
        <v>1515</v>
      </c>
      <c r="K20" s="690" t="s">
        <v>579</v>
      </c>
      <c r="L20" s="690" t="s">
        <v>26</v>
      </c>
      <c r="N20" s="690">
        <v>0</v>
      </c>
      <c r="P20" s="690">
        <v>495.77</v>
      </c>
      <c r="Q20" s="690">
        <v>495.77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501129</v>
      </c>
      <c r="J21" s="690" t="s">
        <v>1623</v>
      </c>
      <c r="K21" s="690" t="s">
        <v>580</v>
      </c>
      <c r="L21" s="690" t="s">
        <v>26</v>
      </c>
      <c r="N21" s="691">
        <v>43740</v>
      </c>
      <c r="P21" s="690">
        <v>0</v>
      </c>
      <c r="Q21" s="690">
        <v>0</v>
      </c>
      <c r="R21" s="691">
        <v>43740</v>
      </c>
    </row>
    <row r="22" spans="4:18" x14ac:dyDescent="0.2">
      <c r="D22" s="690" t="s">
        <v>593</v>
      </c>
      <c r="F22" s="690">
        <v>1130510</v>
      </c>
      <c r="I22" s="690">
        <v>501130</v>
      </c>
      <c r="J22" s="690" t="s">
        <v>1488</v>
      </c>
      <c r="K22" s="690" t="s">
        <v>580</v>
      </c>
      <c r="L22" s="690" t="s">
        <v>26</v>
      </c>
      <c r="N22" s="690">
        <v>500</v>
      </c>
      <c r="P22" s="690">
        <v>0</v>
      </c>
      <c r="Q22" s="690">
        <v>0</v>
      </c>
      <c r="R22" s="690">
        <v>500</v>
      </c>
    </row>
    <row r="23" spans="4:18" x14ac:dyDescent="0.2">
      <c r="D23" s="690" t="s">
        <v>593</v>
      </c>
      <c r="F23" s="690">
        <v>1130510</v>
      </c>
      <c r="I23" s="690">
        <v>501131</v>
      </c>
      <c r="J23" s="690" t="s">
        <v>1358</v>
      </c>
      <c r="K23" s="690" t="s">
        <v>580</v>
      </c>
      <c r="L23" s="690" t="s">
        <v>26</v>
      </c>
      <c r="N23" s="690">
        <v>0</v>
      </c>
      <c r="P23" s="690">
        <v>922.6</v>
      </c>
      <c r="Q23" s="690">
        <v>922.6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501133</v>
      </c>
      <c r="J24" s="690" t="s">
        <v>1289</v>
      </c>
      <c r="K24" s="690" t="s">
        <v>579</v>
      </c>
      <c r="L24" s="690" t="s">
        <v>26</v>
      </c>
      <c r="N24" s="690">
        <v>0</v>
      </c>
      <c r="P24" s="691">
        <v>2090.9499999999998</v>
      </c>
      <c r="Q24" s="691">
        <v>2090.9499999999998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501134</v>
      </c>
      <c r="J25" s="690" t="s">
        <v>1536</v>
      </c>
      <c r="K25" s="690" t="s">
        <v>580</v>
      </c>
      <c r="L25" s="690" t="s">
        <v>26</v>
      </c>
      <c r="N25" s="690">
        <v>0</v>
      </c>
      <c r="P25" s="690">
        <v>0</v>
      </c>
      <c r="Q25" s="690">
        <v>0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501137</v>
      </c>
      <c r="J26" s="690" t="s">
        <v>1538</v>
      </c>
      <c r="K26" s="690" t="s">
        <v>579</v>
      </c>
      <c r="L26" s="690" t="s">
        <v>26</v>
      </c>
      <c r="N26" s="690">
        <v>0</v>
      </c>
      <c r="P26" s="690">
        <v>13.05</v>
      </c>
      <c r="Q26" s="690">
        <v>13.05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501140</v>
      </c>
      <c r="J27" s="690" t="s">
        <v>1516</v>
      </c>
      <c r="K27" s="690" t="s">
        <v>580</v>
      </c>
      <c r="L27" s="690" t="s">
        <v>26</v>
      </c>
      <c r="N27" s="690">
        <v>107</v>
      </c>
      <c r="P27" s="690">
        <v>0</v>
      </c>
      <c r="Q27" s="690">
        <v>0</v>
      </c>
      <c r="R27" s="690">
        <v>107</v>
      </c>
    </row>
    <row r="28" spans="4:18" x14ac:dyDescent="0.2">
      <c r="D28" s="690" t="s">
        <v>593</v>
      </c>
      <c r="F28" s="690">
        <v>1130510</v>
      </c>
      <c r="I28" s="690">
        <v>501142</v>
      </c>
      <c r="J28" s="690" t="s">
        <v>1509</v>
      </c>
      <c r="K28" s="690" t="s">
        <v>580</v>
      </c>
      <c r="L28" s="690" t="s">
        <v>26</v>
      </c>
      <c r="N28" s="690">
        <v>0</v>
      </c>
      <c r="P28" s="690">
        <v>0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501145</v>
      </c>
      <c r="J29" s="690" t="s">
        <v>1682</v>
      </c>
      <c r="K29" s="690" t="s">
        <v>580</v>
      </c>
      <c r="L29" s="690" t="s">
        <v>26</v>
      </c>
      <c r="N29" s="690">
        <v>0</v>
      </c>
      <c r="P29" s="691">
        <v>79650</v>
      </c>
      <c r="Q29" s="691">
        <v>79650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501147</v>
      </c>
      <c r="J30" s="690" t="s">
        <v>1642</v>
      </c>
      <c r="K30" s="690" t="s">
        <v>580</v>
      </c>
      <c r="L30" s="690" t="s">
        <v>26</v>
      </c>
      <c r="N30" s="690">
        <v>140</v>
      </c>
      <c r="P30" s="690">
        <v>0</v>
      </c>
      <c r="Q30" s="690">
        <v>0</v>
      </c>
      <c r="R30" s="690">
        <v>140</v>
      </c>
    </row>
    <row r="31" spans="4:18" x14ac:dyDescent="0.2">
      <c r="D31" s="690" t="s">
        <v>593</v>
      </c>
      <c r="F31" s="690">
        <v>1130510</v>
      </c>
      <c r="I31" s="690">
        <v>501148</v>
      </c>
      <c r="J31" s="690" t="s">
        <v>1539</v>
      </c>
      <c r="K31" s="690" t="s">
        <v>580</v>
      </c>
      <c r="L31" s="690" t="s">
        <v>26</v>
      </c>
      <c r="N31" s="690">
        <v>140</v>
      </c>
      <c r="P31" s="691">
        <v>21870</v>
      </c>
      <c r="Q31" s="690">
        <v>0</v>
      </c>
      <c r="R31" s="691">
        <v>22010</v>
      </c>
    </row>
    <row r="32" spans="4:18" x14ac:dyDescent="0.2">
      <c r="D32" s="690" t="s">
        <v>593</v>
      </c>
      <c r="F32" s="690">
        <v>1130510</v>
      </c>
      <c r="I32" s="690">
        <v>501150</v>
      </c>
      <c r="J32" s="690" t="s">
        <v>1422</v>
      </c>
      <c r="K32" s="690" t="s">
        <v>580</v>
      </c>
      <c r="L32" s="690" t="s">
        <v>26</v>
      </c>
      <c r="N32" s="690">
        <v>0</v>
      </c>
      <c r="P32" s="691">
        <v>7683.09</v>
      </c>
      <c r="Q32" s="690">
        <v>0</v>
      </c>
      <c r="R32" s="691">
        <v>7683.09</v>
      </c>
    </row>
    <row r="33" spans="4:18" x14ac:dyDescent="0.2">
      <c r="D33" s="690" t="s">
        <v>593</v>
      </c>
      <c r="F33" s="690">
        <v>1130510</v>
      </c>
      <c r="I33" s="690">
        <v>501152</v>
      </c>
      <c r="J33" s="690" t="s">
        <v>1455</v>
      </c>
      <c r="K33" s="690" t="s">
        <v>580</v>
      </c>
      <c r="L33" s="690" t="s">
        <v>26</v>
      </c>
      <c r="N33" s="691">
        <v>32416.27</v>
      </c>
      <c r="P33" s="691">
        <v>2241.4</v>
      </c>
      <c r="Q33" s="690">
        <v>0</v>
      </c>
      <c r="R33" s="691">
        <v>34657.67</v>
      </c>
    </row>
    <row r="34" spans="4:18" x14ac:dyDescent="0.2">
      <c r="D34" s="690" t="s">
        <v>593</v>
      </c>
      <c r="F34" s="690">
        <v>1130510</v>
      </c>
      <c r="I34" s="690">
        <v>501155</v>
      </c>
      <c r="J34" s="690" t="s">
        <v>1436</v>
      </c>
      <c r="K34" s="690" t="s">
        <v>579</v>
      </c>
      <c r="L34" s="690" t="s">
        <v>26</v>
      </c>
      <c r="N34" s="690">
        <v>0</v>
      </c>
      <c r="P34" s="690">
        <v>6.39</v>
      </c>
      <c r="Q34" s="690">
        <v>6.39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501156</v>
      </c>
      <c r="J35" s="690" t="s">
        <v>1540</v>
      </c>
      <c r="K35" s="690" t="s">
        <v>579</v>
      </c>
      <c r="L35" s="690" t="s">
        <v>26</v>
      </c>
      <c r="N35" s="690">
        <v>0</v>
      </c>
      <c r="P35" s="690">
        <v>12.12</v>
      </c>
      <c r="Q35" s="690">
        <v>12.12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501157</v>
      </c>
      <c r="J36" s="690" t="s">
        <v>1510</v>
      </c>
      <c r="K36" s="690" t="s">
        <v>579</v>
      </c>
      <c r="L36" s="690" t="s">
        <v>26</v>
      </c>
      <c r="N36" s="690">
        <v>-5.96</v>
      </c>
      <c r="P36" s="690">
        <v>592.27</v>
      </c>
      <c r="Q36" s="690">
        <v>592.19000000000005</v>
      </c>
      <c r="R36" s="690">
        <v>-5.88</v>
      </c>
    </row>
    <row r="37" spans="4:18" x14ac:dyDescent="0.2">
      <c r="D37" s="690" t="s">
        <v>593</v>
      </c>
      <c r="F37" s="690">
        <v>1130510</v>
      </c>
      <c r="I37" s="690">
        <v>501157</v>
      </c>
      <c r="J37" s="690" t="s">
        <v>1510</v>
      </c>
      <c r="K37" s="690" t="s">
        <v>580</v>
      </c>
      <c r="L37" s="690" t="s">
        <v>26</v>
      </c>
      <c r="N37" s="690">
        <v>70.08</v>
      </c>
      <c r="P37" s="690">
        <v>0</v>
      </c>
      <c r="Q37" s="690">
        <v>0</v>
      </c>
      <c r="R37" s="690">
        <v>70.08</v>
      </c>
    </row>
    <row r="38" spans="4:18" x14ac:dyDescent="0.2">
      <c r="D38" s="690" t="s">
        <v>593</v>
      </c>
      <c r="F38" s="690">
        <v>1130510</v>
      </c>
      <c r="I38" s="690">
        <v>501160</v>
      </c>
      <c r="J38" s="690" t="s">
        <v>1554</v>
      </c>
      <c r="K38" s="690" t="s">
        <v>580</v>
      </c>
      <c r="L38" s="690" t="s">
        <v>26</v>
      </c>
      <c r="N38" s="690">
        <v>0</v>
      </c>
      <c r="P38" s="691">
        <v>22680</v>
      </c>
      <c r="Q38" s="690">
        <v>0</v>
      </c>
      <c r="R38" s="691">
        <v>22680</v>
      </c>
    </row>
    <row r="39" spans="4:18" x14ac:dyDescent="0.2">
      <c r="D39" s="690" t="s">
        <v>593</v>
      </c>
      <c r="F39" s="690">
        <v>1130510</v>
      </c>
      <c r="I39" s="690">
        <v>501161</v>
      </c>
      <c r="J39" s="690" t="s">
        <v>1518</v>
      </c>
      <c r="K39" s="690" t="s">
        <v>579</v>
      </c>
      <c r="L39" s="690" t="s">
        <v>26</v>
      </c>
      <c r="N39" s="690">
        <v>0</v>
      </c>
      <c r="P39" s="690">
        <v>15.97</v>
      </c>
      <c r="Q39" s="690">
        <v>15.97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501161</v>
      </c>
      <c r="J40" s="690" t="s">
        <v>1518</v>
      </c>
      <c r="K40" s="690" t="s">
        <v>580</v>
      </c>
      <c r="L40" s="690" t="s">
        <v>26</v>
      </c>
      <c r="N40" s="690">
        <v>0</v>
      </c>
      <c r="P40" s="690">
        <v>70</v>
      </c>
      <c r="Q40" s="690">
        <v>70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501162</v>
      </c>
      <c r="J41" s="690" t="s">
        <v>1511</v>
      </c>
      <c r="K41" s="690" t="s">
        <v>580</v>
      </c>
      <c r="L41" s="690" t="s">
        <v>26</v>
      </c>
      <c r="N41" s="691">
        <v>48559</v>
      </c>
      <c r="P41" s="690">
        <v>0</v>
      </c>
      <c r="Q41" s="690">
        <v>0</v>
      </c>
      <c r="R41" s="691">
        <v>48559</v>
      </c>
    </row>
    <row r="42" spans="4:18" x14ac:dyDescent="0.2">
      <c r="D42" s="690" t="s">
        <v>593</v>
      </c>
      <c r="F42" s="690">
        <v>1130510</v>
      </c>
      <c r="I42" s="690">
        <v>501166</v>
      </c>
      <c r="J42" s="690" t="s">
        <v>1519</v>
      </c>
      <c r="K42" s="690" t="s">
        <v>580</v>
      </c>
      <c r="L42" s="690" t="s">
        <v>26</v>
      </c>
      <c r="N42" s="690">
        <v>0</v>
      </c>
      <c r="P42" s="690">
        <v>33</v>
      </c>
      <c r="Q42" s="690">
        <v>33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501167</v>
      </c>
      <c r="J43" s="690" t="s">
        <v>1510</v>
      </c>
      <c r="K43" s="690" t="s">
        <v>579</v>
      </c>
      <c r="L43" s="690" t="s">
        <v>26</v>
      </c>
      <c r="N43" s="690">
        <v>-6.28</v>
      </c>
      <c r="P43" s="690">
        <v>47.87</v>
      </c>
      <c r="Q43" s="690">
        <v>47.82</v>
      </c>
      <c r="R43" s="690">
        <v>-6.23</v>
      </c>
    </row>
    <row r="44" spans="4:18" x14ac:dyDescent="0.2">
      <c r="D44" s="690" t="s">
        <v>593</v>
      </c>
      <c r="F44" s="690">
        <v>1130510</v>
      </c>
      <c r="I44" s="690">
        <v>501167</v>
      </c>
      <c r="J44" s="690" t="s">
        <v>1510</v>
      </c>
      <c r="K44" s="690" t="s">
        <v>580</v>
      </c>
      <c r="L44" s="690" t="s">
        <v>26</v>
      </c>
      <c r="N44" s="690">
        <v>70.83</v>
      </c>
      <c r="P44" s="690">
        <v>0</v>
      </c>
      <c r="Q44" s="690">
        <v>0</v>
      </c>
      <c r="R44" s="690">
        <v>70.83</v>
      </c>
    </row>
    <row r="45" spans="4:18" x14ac:dyDescent="0.2">
      <c r="D45" s="690" t="s">
        <v>593</v>
      </c>
      <c r="F45" s="690">
        <v>1130510</v>
      </c>
      <c r="I45" s="690">
        <v>501168</v>
      </c>
      <c r="J45" s="690" t="s">
        <v>427</v>
      </c>
      <c r="K45" s="690" t="s">
        <v>579</v>
      </c>
      <c r="L45" s="690" t="s">
        <v>26</v>
      </c>
      <c r="N45" s="690">
        <v>0</v>
      </c>
      <c r="P45" s="691">
        <v>17559.37</v>
      </c>
      <c r="Q45" s="691">
        <v>17559.37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501169</v>
      </c>
      <c r="J46" s="690" t="s">
        <v>1520</v>
      </c>
      <c r="K46" s="690" t="s">
        <v>580</v>
      </c>
      <c r="L46" s="690" t="s">
        <v>26</v>
      </c>
      <c r="N46" s="691">
        <v>14553.53</v>
      </c>
      <c r="P46" s="690">
        <v>0</v>
      </c>
      <c r="Q46" s="690">
        <v>0</v>
      </c>
      <c r="R46" s="691">
        <v>14553.53</v>
      </c>
    </row>
    <row r="47" spans="4:18" x14ac:dyDescent="0.2">
      <c r="D47" s="690" t="s">
        <v>593</v>
      </c>
      <c r="F47" s="690">
        <v>1130510</v>
      </c>
      <c r="I47" s="690">
        <v>501171</v>
      </c>
      <c r="J47" s="690" t="s">
        <v>1489</v>
      </c>
      <c r="K47" s="690" t="s">
        <v>579</v>
      </c>
      <c r="L47" s="690" t="s">
        <v>26</v>
      </c>
      <c r="N47" s="690">
        <v>0</v>
      </c>
      <c r="P47" s="690">
        <v>14.71</v>
      </c>
      <c r="Q47" s="690">
        <v>14.71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501172</v>
      </c>
      <c r="J48" s="690" t="s">
        <v>1514</v>
      </c>
      <c r="K48" s="690" t="s">
        <v>580</v>
      </c>
      <c r="L48" s="690" t="s">
        <v>26</v>
      </c>
      <c r="N48" s="690">
        <v>190</v>
      </c>
      <c r="P48" s="690">
        <v>0</v>
      </c>
      <c r="Q48" s="690">
        <v>0</v>
      </c>
      <c r="R48" s="690">
        <v>190</v>
      </c>
    </row>
    <row r="49" spans="4:18" x14ac:dyDescent="0.2">
      <c r="D49" s="690" t="s">
        <v>593</v>
      </c>
      <c r="F49" s="690">
        <v>1130510</v>
      </c>
      <c r="I49" s="690">
        <v>501174</v>
      </c>
      <c r="J49" s="690" t="s">
        <v>1590</v>
      </c>
      <c r="K49" s="690" t="s">
        <v>580</v>
      </c>
      <c r="L49" s="690" t="s">
        <v>26</v>
      </c>
      <c r="N49" s="691">
        <v>51840</v>
      </c>
      <c r="P49" s="690">
        <v>0</v>
      </c>
      <c r="Q49" s="691">
        <v>51840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501175</v>
      </c>
      <c r="J50" s="690" t="s">
        <v>1521</v>
      </c>
      <c r="K50" s="690" t="s">
        <v>580</v>
      </c>
      <c r="L50" s="690" t="s">
        <v>26</v>
      </c>
      <c r="N50" s="691">
        <v>21870</v>
      </c>
      <c r="P50" s="690">
        <v>0</v>
      </c>
      <c r="Q50" s="690">
        <v>0</v>
      </c>
      <c r="R50" s="691">
        <v>21870</v>
      </c>
    </row>
    <row r="51" spans="4:18" x14ac:dyDescent="0.2">
      <c r="D51" s="690" t="s">
        <v>593</v>
      </c>
      <c r="F51" s="690">
        <v>1130510</v>
      </c>
      <c r="I51" s="690">
        <v>501180</v>
      </c>
      <c r="J51" s="690" t="s">
        <v>1591</v>
      </c>
      <c r="K51" s="690" t="s">
        <v>580</v>
      </c>
      <c r="L51" s="690" t="s">
        <v>26</v>
      </c>
      <c r="N51" s="691">
        <v>34418.82</v>
      </c>
      <c r="P51" s="690">
        <v>0</v>
      </c>
      <c r="Q51" s="690">
        <v>0</v>
      </c>
      <c r="R51" s="691">
        <v>34418.82</v>
      </c>
    </row>
    <row r="52" spans="4:18" x14ac:dyDescent="0.2">
      <c r="D52" s="690" t="s">
        <v>593</v>
      </c>
      <c r="F52" s="690">
        <v>1130510</v>
      </c>
      <c r="I52" s="690">
        <v>501183</v>
      </c>
      <c r="J52" s="690" t="s">
        <v>1637</v>
      </c>
      <c r="K52" s="690" t="s">
        <v>579</v>
      </c>
      <c r="L52" s="690" t="s">
        <v>26</v>
      </c>
      <c r="N52" s="690">
        <v>0</v>
      </c>
      <c r="P52" s="690">
        <v>0.2</v>
      </c>
      <c r="Q52" s="690">
        <v>0.2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501188</v>
      </c>
      <c r="J53" s="690" t="s">
        <v>1581</v>
      </c>
      <c r="K53" s="690" t="s">
        <v>580</v>
      </c>
      <c r="L53" s="690" t="s">
        <v>26</v>
      </c>
      <c r="N53" s="691">
        <v>40107</v>
      </c>
      <c r="P53" s="690">
        <v>0</v>
      </c>
      <c r="Q53" s="690">
        <v>0</v>
      </c>
      <c r="R53" s="691">
        <v>40107</v>
      </c>
    </row>
    <row r="54" spans="4:18" x14ac:dyDescent="0.2">
      <c r="D54" s="690" t="s">
        <v>593</v>
      </c>
      <c r="F54" s="690">
        <v>1130510</v>
      </c>
      <c r="I54" s="690">
        <v>501190</v>
      </c>
      <c r="J54" s="690" t="s">
        <v>1489</v>
      </c>
      <c r="K54" s="690" t="s">
        <v>579</v>
      </c>
      <c r="L54" s="690" t="s">
        <v>26</v>
      </c>
      <c r="N54" s="690">
        <v>0</v>
      </c>
      <c r="P54" s="690">
        <v>267.08</v>
      </c>
      <c r="Q54" s="690">
        <v>267.08</v>
      </c>
      <c r="R54" s="690">
        <v>0</v>
      </c>
    </row>
    <row r="55" spans="4:18" x14ac:dyDescent="0.2">
      <c r="D55" s="690" t="s">
        <v>593</v>
      </c>
      <c r="F55" s="690">
        <v>1130510</v>
      </c>
      <c r="I55" s="690">
        <v>501190</v>
      </c>
      <c r="J55" s="690" t="s">
        <v>1489</v>
      </c>
      <c r="K55" s="690" t="s">
        <v>580</v>
      </c>
      <c r="L55" s="690" t="s">
        <v>26</v>
      </c>
      <c r="N55" s="690">
        <v>0</v>
      </c>
      <c r="P55" s="690">
        <v>596.66999999999996</v>
      </c>
      <c r="Q55" s="690">
        <v>596.66999999999996</v>
      </c>
      <c r="R55" s="690">
        <v>0</v>
      </c>
    </row>
    <row r="56" spans="4:18" x14ac:dyDescent="0.2">
      <c r="D56" s="690" t="s">
        <v>593</v>
      </c>
      <c r="F56" s="690">
        <v>1130510</v>
      </c>
      <c r="I56" s="690">
        <v>501194</v>
      </c>
      <c r="J56" s="690" t="s">
        <v>1524</v>
      </c>
      <c r="K56" s="690" t="s">
        <v>580</v>
      </c>
      <c r="L56" s="690" t="s">
        <v>26</v>
      </c>
      <c r="N56" s="690">
        <v>0</v>
      </c>
      <c r="P56" s="690">
        <v>204.31</v>
      </c>
      <c r="Q56" s="690">
        <v>204.31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501195</v>
      </c>
      <c r="J57" s="690" t="s">
        <v>1516</v>
      </c>
      <c r="K57" s="690" t="s">
        <v>580</v>
      </c>
      <c r="L57" s="690" t="s">
        <v>26</v>
      </c>
      <c r="N57" s="690">
        <v>70</v>
      </c>
      <c r="P57" s="690">
        <v>0</v>
      </c>
      <c r="Q57" s="690">
        <v>0</v>
      </c>
      <c r="R57" s="690">
        <v>70</v>
      </c>
    </row>
    <row r="58" spans="4:18" x14ac:dyDescent="0.2">
      <c r="D58" s="690" t="s">
        <v>593</v>
      </c>
      <c r="F58" s="690">
        <v>1130510</v>
      </c>
      <c r="I58" s="690">
        <v>501196</v>
      </c>
      <c r="J58" s="690" t="s">
        <v>1525</v>
      </c>
      <c r="K58" s="690" t="s">
        <v>580</v>
      </c>
      <c r="L58" s="690" t="s">
        <v>26</v>
      </c>
      <c r="N58" s="691">
        <v>1699.19</v>
      </c>
      <c r="P58" s="690">
        <v>0</v>
      </c>
      <c r="Q58" s="690">
        <v>0</v>
      </c>
      <c r="R58" s="691">
        <v>1699.19</v>
      </c>
    </row>
    <row r="59" spans="4:18" x14ac:dyDescent="0.2">
      <c r="D59" s="690" t="s">
        <v>593</v>
      </c>
      <c r="F59" s="690">
        <v>1130510</v>
      </c>
      <c r="I59" s="690">
        <v>501198</v>
      </c>
      <c r="J59" s="690" t="s">
        <v>1530</v>
      </c>
      <c r="K59" s="690" t="s">
        <v>580</v>
      </c>
      <c r="L59" s="690" t="s">
        <v>26</v>
      </c>
      <c r="N59" s="691">
        <v>4430.6000000000004</v>
      </c>
      <c r="P59" s="690">
        <v>0</v>
      </c>
      <c r="Q59" s="690">
        <v>0</v>
      </c>
      <c r="R59" s="691">
        <v>4430.6000000000004</v>
      </c>
    </row>
    <row r="60" spans="4:18" x14ac:dyDescent="0.2">
      <c r="D60" s="690" t="s">
        <v>593</v>
      </c>
      <c r="F60" s="690">
        <v>1130510</v>
      </c>
      <c r="I60" s="690">
        <v>501208</v>
      </c>
      <c r="J60" s="690" t="s">
        <v>1522</v>
      </c>
      <c r="K60" s="690" t="s">
        <v>580</v>
      </c>
      <c r="L60" s="690" t="s">
        <v>26</v>
      </c>
      <c r="N60" s="690">
        <v>280</v>
      </c>
      <c r="P60" s="690">
        <v>0</v>
      </c>
      <c r="Q60" s="690">
        <v>0</v>
      </c>
      <c r="R60" s="690">
        <v>280</v>
      </c>
    </row>
    <row r="61" spans="4:18" x14ac:dyDescent="0.2">
      <c r="D61" s="690" t="s">
        <v>593</v>
      </c>
      <c r="F61" s="690">
        <v>1130510</v>
      </c>
      <c r="I61" s="690">
        <v>501209</v>
      </c>
      <c r="J61" s="690" t="s">
        <v>1526</v>
      </c>
      <c r="K61" s="690" t="s">
        <v>579</v>
      </c>
      <c r="L61" s="690" t="s">
        <v>26</v>
      </c>
      <c r="N61" s="690">
        <v>0</v>
      </c>
      <c r="P61" s="690">
        <v>25.88</v>
      </c>
      <c r="Q61" s="690">
        <v>25.88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501209</v>
      </c>
      <c r="J62" s="690" t="s">
        <v>1526</v>
      </c>
      <c r="K62" s="690" t="s">
        <v>580</v>
      </c>
      <c r="L62" s="690" t="s">
        <v>26</v>
      </c>
      <c r="N62" s="690">
        <v>0</v>
      </c>
      <c r="P62" s="690">
        <v>0.02</v>
      </c>
      <c r="Q62" s="690">
        <v>0.02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501216</v>
      </c>
      <c r="J63" s="690" t="s">
        <v>1513</v>
      </c>
      <c r="K63" s="690" t="s">
        <v>579</v>
      </c>
      <c r="L63" s="690" t="s">
        <v>26</v>
      </c>
      <c r="N63" s="690">
        <v>-13.75</v>
      </c>
      <c r="P63" s="690">
        <v>36.26</v>
      </c>
      <c r="Q63" s="690">
        <v>36.14</v>
      </c>
      <c r="R63" s="690">
        <v>-13.63</v>
      </c>
    </row>
    <row r="64" spans="4:18" x14ac:dyDescent="0.2">
      <c r="D64" s="690" t="s">
        <v>593</v>
      </c>
      <c r="F64" s="690">
        <v>1130510</v>
      </c>
      <c r="I64" s="690">
        <v>501216</v>
      </c>
      <c r="J64" s="690" t="s">
        <v>1513</v>
      </c>
      <c r="K64" s="690" t="s">
        <v>580</v>
      </c>
      <c r="L64" s="690" t="s">
        <v>26</v>
      </c>
      <c r="N64" s="691">
        <v>17497.45</v>
      </c>
      <c r="P64" s="691">
        <v>12928.53</v>
      </c>
      <c r="Q64" s="690">
        <v>0</v>
      </c>
      <c r="R64" s="691">
        <v>30425.98</v>
      </c>
    </row>
    <row r="65" spans="4:18" x14ac:dyDescent="0.2">
      <c r="D65" s="690" t="s">
        <v>593</v>
      </c>
      <c r="F65" s="690">
        <v>1130510</v>
      </c>
      <c r="I65" s="690">
        <v>501218</v>
      </c>
      <c r="J65" s="690" t="s">
        <v>1527</v>
      </c>
      <c r="K65" s="690" t="s">
        <v>580</v>
      </c>
      <c r="L65" s="690" t="s">
        <v>26</v>
      </c>
      <c r="N65" s="690">
        <v>0</v>
      </c>
      <c r="P65" s="690">
        <v>0</v>
      </c>
      <c r="Q65" s="690">
        <v>0</v>
      </c>
      <c r="R65" s="690">
        <v>0</v>
      </c>
    </row>
    <row r="66" spans="4:18" x14ac:dyDescent="0.2">
      <c r="D66" s="690" t="s">
        <v>593</v>
      </c>
      <c r="F66" s="690">
        <v>1130510</v>
      </c>
      <c r="I66" s="690">
        <v>501223</v>
      </c>
      <c r="J66" s="690" t="s">
        <v>1513</v>
      </c>
      <c r="K66" s="690" t="s">
        <v>579</v>
      </c>
      <c r="L66" s="690" t="s">
        <v>26</v>
      </c>
      <c r="N66" s="690">
        <v>-11.84</v>
      </c>
      <c r="P66" s="690">
        <v>11.84</v>
      </c>
      <c r="Q66" s="690">
        <v>11.73</v>
      </c>
      <c r="R66" s="690">
        <v>-11.73</v>
      </c>
    </row>
    <row r="67" spans="4:18" x14ac:dyDescent="0.2">
      <c r="D67" s="690" t="s">
        <v>593</v>
      </c>
      <c r="F67" s="690">
        <v>1130510</v>
      </c>
      <c r="I67" s="690">
        <v>501223</v>
      </c>
      <c r="J67" s="690" t="s">
        <v>1513</v>
      </c>
      <c r="K67" s="690" t="s">
        <v>580</v>
      </c>
      <c r="L67" s="690" t="s">
        <v>26</v>
      </c>
      <c r="N67" s="690">
        <v>140</v>
      </c>
      <c r="P67" s="690">
        <v>0</v>
      </c>
      <c r="Q67" s="690">
        <v>0</v>
      </c>
      <c r="R67" s="690">
        <v>140</v>
      </c>
    </row>
    <row r="68" spans="4:18" x14ac:dyDescent="0.2">
      <c r="D68" s="690" t="s">
        <v>593</v>
      </c>
      <c r="F68" s="690">
        <v>1130510</v>
      </c>
      <c r="I68" s="690">
        <v>501231</v>
      </c>
      <c r="J68" s="690" t="s">
        <v>1541</v>
      </c>
      <c r="K68" s="690" t="s">
        <v>580</v>
      </c>
      <c r="L68" s="690" t="s">
        <v>26</v>
      </c>
      <c r="N68" s="691">
        <v>10730</v>
      </c>
      <c r="P68" s="690">
        <v>0</v>
      </c>
      <c r="Q68" s="690">
        <v>0</v>
      </c>
      <c r="R68" s="691">
        <v>10730</v>
      </c>
    </row>
    <row r="69" spans="4:18" x14ac:dyDescent="0.2">
      <c r="D69" s="690" t="s">
        <v>593</v>
      </c>
      <c r="F69" s="690">
        <v>1130510</v>
      </c>
      <c r="I69" s="690">
        <v>501232</v>
      </c>
      <c r="J69" s="690" t="s">
        <v>1528</v>
      </c>
      <c r="K69" s="690" t="s">
        <v>579</v>
      </c>
      <c r="L69" s="690" t="s">
        <v>26</v>
      </c>
      <c r="N69" s="690">
        <v>0</v>
      </c>
      <c r="P69" s="690">
        <v>28.56</v>
      </c>
      <c r="Q69" s="690">
        <v>28.56</v>
      </c>
      <c r="R69" s="690">
        <v>0</v>
      </c>
    </row>
    <row r="70" spans="4:18" x14ac:dyDescent="0.2">
      <c r="D70" s="690" t="s">
        <v>593</v>
      </c>
      <c r="F70" s="690">
        <v>1130510</v>
      </c>
      <c r="I70" s="690">
        <v>501240</v>
      </c>
      <c r="J70" s="690" t="s">
        <v>1529</v>
      </c>
      <c r="K70" s="690" t="s">
        <v>580</v>
      </c>
      <c r="L70" s="690" t="s">
        <v>26</v>
      </c>
      <c r="N70" s="690">
        <v>0</v>
      </c>
      <c r="P70" s="690">
        <v>107</v>
      </c>
      <c r="Q70" s="690">
        <v>107</v>
      </c>
      <c r="R70" s="690">
        <v>0</v>
      </c>
    </row>
    <row r="71" spans="4:18" x14ac:dyDescent="0.2">
      <c r="D71" s="690" t="s">
        <v>593</v>
      </c>
      <c r="F71" s="690">
        <v>1130510</v>
      </c>
      <c r="I71" s="690">
        <v>501241</v>
      </c>
      <c r="J71" s="690" t="s">
        <v>414</v>
      </c>
      <c r="K71" s="690" t="s">
        <v>579</v>
      </c>
      <c r="L71" s="690" t="s">
        <v>26</v>
      </c>
      <c r="N71" s="690">
        <v>0</v>
      </c>
      <c r="P71" s="691">
        <v>28023.13</v>
      </c>
      <c r="Q71" s="691">
        <v>28023.13</v>
      </c>
      <c r="R71" s="690">
        <v>0</v>
      </c>
    </row>
    <row r="72" spans="4:18" x14ac:dyDescent="0.2">
      <c r="D72" s="690" t="s">
        <v>593</v>
      </c>
      <c r="F72" s="690">
        <v>1130510</v>
      </c>
      <c r="I72" s="690">
        <v>501241</v>
      </c>
      <c r="J72" s="690" t="s">
        <v>414</v>
      </c>
      <c r="K72" s="690" t="s">
        <v>580</v>
      </c>
      <c r="L72" s="690" t="s">
        <v>26</v>
      </c>
      <c r="N72" s="690">
        <v>0</v>
      </c>
      <c r="P72" s="690">
        <v>0.01</v>
      </c>
      <c r="Q72" s="690">
        <v>0.01</v>
      </c>
      <c r="R72" s="690">
        <v>0</v>
      </c>
    </row>
    <row r="73" spans="4:18" x14ac:dyDescent="0.2">
      <c r="D73" s="690" t="s">
        <v>593</v>
      </c>
      <c r="F73" s="690">
        <v>1130510</v>
      </c>
      <c r="I73" s="690">
        <v>501248</v>
      </c>
      <c r="J73" s="690" t="s">
        <v>1542</v>
      </c>
      <c r="K73" s="690" t="s">
        <v>579</v>
      </c>
      <c r="L73" s="690" t="s">
        <v>26</v>
      </c>
      <c r="N73" s="690">
        <v>1.97</v>
      </c>
      <c r="P73" s="690">
        <v>7.64</v>
      </c>
      <c r="Q73" s="690">
        <v>6.87</v>
      </c>
      <c r="R73" s="690">
        <v>2.74</v>
      </c>
    </row>
    <row r="74" spans="4:18" x14ac:dyDescent="0.2">
      <c r="D74" s="690" t="s">
        <v>593</v>
      </c>
      <c r="F74" s="690">
        <v>1130510</v>
      </c>
      <c r="I74" s="690">
        <v>501248</v>
      </c>
      <c r="J74" s="690" t="s">
        <v>1542</v>
      </c>
      <c r="K74" s="690" t="s">
        <v>580</v>
      </c>
      <c r="L74" s="690" t="s">
        <v>26</v>
      </c>
      <c r="N74" s="690">
        <v>30.5</v>
      </c>
      <c r="P74" s="690">
        <v>0</v>
      </c>
      <c r="Q74" s="690">
        <v>0</v>
      </c>
      <c r="R74" s="690">
        <v>30.5</v>
      </c>
    </row>
    <row r="75" spans="4:18" x14ac:dyDescent="0.2">
      <c r="D75" s="690" t="s">
        <v>593</v>
      </c>
      <c r="F75" s="690">
        <v>1130510</v>
      </c>
      <c r="I75" s="690">
        <v>501257</v>
      </c>
      <c r="J75" s="690" t="s">
        <v>1310</v>
      </c>
      <c r="K75" s="690" t="s">
        <v>580</v>
      </c>
      <c r="L75" s="690" t="s">
        <v>26</v>
      </c>
      <c r="N75" s="690">
        <v>32.14</v>
      </c>
      <c r="P75" s="690">
        <v>0</v>
      </c>
      <c r="Q75" s="690">
        <v>0</v>
      </c>
      <c r="R75" s="690">
        <v>32.14</v>
      </c>
    </row>
    <row r="76" spans="4:18" x14ac:dyDescent="0.2">
      <c r="D76" s="690" t="s">
        <v>593</v>
      </c>
      <c r="F76" s="690">
        <v>1130510</v>
      </c>
      <c r="I76" s="690">
        <v>501258</v>
      </c>
      <c r="J76" s="690" t="s">
        <v>1523</v>
      </c>
      <c r="K76" s="690" t="s">
        <v>580</v>
      </c>
      <c r="L76" s="690" t="s">
        <v>26</v>
      </c>
      <c r="N76" s="690">
        <v>0</v>
      </c>
      <c r="P76" s="690">
        <v>20</v>
      </c>
      <c r="Q76" s="690">
        <v>20</v>
      </c>
      <c r="R76" s="690">
        <v>0</v>
      </c>
    </row>
    <row r="77" spans="4:18" x14ac:dyDescent="0.2">
      <c r="D77" s="690" t="s">
        <v>593</v>
      </c>
      <c r="F77" s="690">
        <v>1130510</v>
      </c>
      <c r="I77" s="690">
        <v>501260</v>
      </c>
      <c r="J77" s="690" t="s">
        <v>1567</v>
      </c>
      <c r="K77" s="690" t="s">
        <v>579</v>
      </c>
      <c r="L77" s="690" t="s">
        <v>26</v>
      </c>
      <c r="N77" s="690">
        <v>0</v>
      </c>
      <c r="P77" s="690">
        <v>6.31</v>
      </c>
      <c r="Q77" s="690">
        <v>6.31</v>
      </c>
      <c r="R77" s="690">
        <v>0</v>
      </c>
    </row>
    <row r="78" spans="4:18" x14ac:dyDescent="0.2">
      <c r="D78" s="690" t="s">
        <v>593</v>
      </c>
      <c r="F78" s="690">
        <v>1130510</v>
      </c>
      <c r="I78" s="690">
        <v>501262</v>
      </c>
      <c r="J78" s="690" t="s">
        <v>1555</v>
      </c>
      <c r="K78" s="690" t="s">
        <v>579</v>
      </c>
      <c r="L78" s="690" t="s">
        <v>26</v>
      </c>
      <c r="N78" s="690">
        <v>0</v>
      </c>
      <c r="P78" s="690">
        <v>6.48</v>
      </c>
      <c r="Q78" s="690">
        <v>6.48</v>
      </c>
      <c r="R78" s="690">
        <v>0</v>
      </c>
    </row>
    <row r="79" spans="4:18" x14ac:dyDescent="0.2">
      <c r="D79" s="690" t="s">
        <v>593</v>
      </c>
      <c r="F79" s="690">
        <v>1130510</v>
      </c>
      <c r="I79" s="690">
        <v>501262</v>
      </c>
      <c r="J79" s="690" t="s">
        <v>1555</v>
      </c>
      <c r="K79" s="690" t="s">
        <v>580</v>
      </c>
      <c r="L79" s="690" t="s">
        <v>26</v>
      </c>
      <c r="N79" s="690">
        <v>0</v>
      </c>
      <c r="P79" s="690">
        <v>0.81</v>
      </c>
      <c r="Q79" s="690">
        <v>0.81</v>
      </c>
      <c r="R79" s="690">
        <v>0</v>
      </c>
    </row>
    <row r="80" spans="4:18" x14ac:dyDescent="0.2">
      <c r="D80" s="690" t="s">
        <v>593</v>
      </c>
      <c r="F80" s="690">
        <v>1130510</v>
      </c>
      <c r="I80" s="690">
        <v>501263</v>
      </c>
      <c r="J80" s="690" t="s">
        <v>427</v>
      </c>
      <c r="K80" s="690" t="s">
        <v>579</v>
      </c>
      <c r="L80" s="690" t="s">
        <v>26</v>
      </c>
      <c r="N80" s="690">
        <v>0</v>
      </c>
      <c r="P80" s="691">
        <v>11850.43</v>
      </c>
      <c r="Q80" s="691">
        <v>11850.43</v>
      </c>
      <c r="R80" s="690">
        <v>0</v>
      </c>
    </row>
    <row r="81" spans="1:18" x14ac:dyDescent="0.2">
      <c r="D81" s="690" t="s">
        <v>593</v>
      </c>
      <c r="F81" s="690">
        <v>1130510</v>
      </c>
      <c r="I81" s="690">
        <v>501263</v>
      </c>
      <c r="J81" s="690" t="s">
        <v>427</v>
      </c>
      <c r="K81" s="690" t="s">
        <v>580</v>
      </c>
      <c r="L81" s="690" t="s">
        <v>26</v>
      </c>
      <c r="N81" s="690">
        <v>0</v>
      </c>
      <c r="P81" s="690">
        <v>0</v>
      </c>
      <c r="Q81" s="690">
        <v>0</v>
      </c>
      <c r="R81" s="690">
        <v>0</v>
      </c>
    </row>
    <row r="82" spans="1:18" x14ac:dyDescent="0.2">
      <c r="D82" s="690" t="s">
        <v>593</v>
      </c>
      <c r="F82" s="690">
        <v>1130510</v>
      </c>
      <c r="I82" s="690">
        <v>501275</v>
      </c>
      <c r="J82" s="690" t="s">
        <v>1554</v>
      </c>
      <c r="K82" s="690" t="s">
        <v>580</v>
      </c>
      <c r="L82" s="690" t="s">
        <v>26</v>
      </c>
      <c r="N82" s="690">
        <v>0</v>
      </c>
      <c r="P82" s="691">
        <v>36450</v>
      </c>
      <c r="Q82" s="690">
        <v>0</v>
      </c>
      <c r="R82" s="691">
        <v>36450</v>
      </c>
    </row>
    <row r="83" spans="1:18" x14ac:dyDescent="0.2">
      <c r="D83" s="690" t="s">
        <v>593</v>
      </c>
      <c r="F83" s="690">
        <v>1130510</v>
      </c>
      <c r="I83" s="690">
        <v>501287</v>
      </c>
      <c r="J83" s="690" t="s">
        <v>1607</v>
      </c>
      <c r="K83" s="690" t="s">
        <v>579</v>
      </c>
      <c r="L83" s="690" t="s">
        <v>26</v>
      </c>
      <c r="N83" s="690">
        <v>0</v>
      </c>
      <c r="P83" s="690">
        <v>54.7</v>
      </c>
      <c r="Q83" s="690">
        <v>54.7</v>
      </c>
      <c r="R83" s="690">
        <v>0</v>
      </c>
    </row>
    <row r="84" spans="1:18" x14ac:dyDescent="0.2">
      <c r="D84" s="690" t="s">
        <v>593</v>
      </c>
      <c r="F84" s="690">
        <v>1130510</v>
      </c>
      <c r="I84" s="690">
        <v>501289</v>
      </c>
      <c r="J84" s="690" t="s">
        <v>1636</v>
      </c>
      <c r="K84" s="690" t="s">
        <v>580</v>
      </c>
      <c r="L84" s="690" t="s">
        <v>26</v>
      </c>
      <c r="N84" s="691">
        <v>2737.8</v>
      </c>
      <c r="P84" s="690">
        <v>0</v>
      </c>
      <c r="Q84" s="690">
        <v>0</v>
      </c>
      <c r="R84" s="691">
        <v>2737.8</v>
      </c>
    </row>
    <row r="85" spans="1:18" x14ac:dyDescent="0.2">
      <c r="D85" s="690" t="s">
        <v>593</v>
      </c>
      <c r="F85" s="690">
        <v>1130510</v>
      </c>
      <c r="I85" s="690">
        <v>501298</v>
      </c>
      <c r="J85" s="690" t="s">
        <v>1592</v>
      </c>
      <c r="K85" s="690" t="s">
        <v>579</v>
      </c>
      <c r="L85" s="690" t="s">
        <v>26</v>
      </c>
      <c r="N85" s="690">
        <v>0</v>
      </c>
      <c r="P85" s="690">
        <v>31.04</v>
      </c>
      <c r="Q85" s="690">
        <v>31.04</v>
      </c>
      <c r="R85" s="690">
        <v>0</v>
      </c>
    </row>
    <row r="86" spans="1:18" x14ac:dyDescent="0.2">
      <c r="D86" s="690" t="s">
        <v>593</v>
      </c>
      <c r="F86" s="690">
        <v>1130510</v>
      </c>
      <c r="I86" s="690">
        <v>501336</v>
      </c>
      <c r="J86" s="690" t="s">
        <v>1644</v>
      </c>
      <c r="K86" s="690" t="s">
        <v>580</v>
      </c>
      <c r="L86" s="690" t="s">
        <v>26</v>
      </c>
      <c r="N86" s="690">
        <v>0</v>
      </c>
      <c r="P86" s="691">
        <v>20429.68</v>
      </c>
      <c r="Q86" s="691">
        <v>20429.68</v>
      </c>
      <c r="R86" s="690">
        <v>0</v>
      </c>
    </row>
    <row r="87" spans="1:18" x14ac:dyDescent="0.2">
      <c r="D87" s="690" t="s">
        <v>593</v>
      </c>
      <c r="F87" s="690">
        <v>1130510</v>
      </c>
      <c r="I87" s="690">
        <v>501345</v>
      </c>
      <c r="J87" s="690" t="s">
        <v>1683</v>
      </c>
      <c r="K87" s="690" t="s">
        <v>580</v>
      </c>
      <c r="L87" s="690" t="s">
        <v>26</v>
      </c>
      <c r="N87" s="690">
        <v>0</v>
      </c>
      <c r="P87" s="691">
        <v>25920</v>
      </c>
      <c r="Q87" s="690">
        <v>0</v>
      </c>
      <c r="R87" s="691">
        <v>25920</v>
      </c>
    </row>
    <row r="89" spans="1:18" x14ac:dyDescent="0.2">
      <c r="B89" s="690" t="s">
        <v>442</v>
      </c>
      <c r="D89" s="690" t="s">
        <v>593</v>
      </c>
      <c r="F89" s="690">
        <v>1130510</v>
      </c>
      <c r="L89" s="690" t="s">
        <v>26</v>
      </c>
      <c r="N89" s="691">
        <v>677583.04</v>
      </c>
      <c r="P89" s="691">
        <v>560042.22</v>
      </c>
      <c r="Q89" s="691">
        <v>482109.4</v>
      </c>
      <c r="R89" s="691">
        <v>755515.86</v>
      </c>
    </row>
    <row r="91" spans="1:18" x14ac:dyDescent="0.2">
      <c r="B91" s="690" t="s">
        <v>443</v>
      </c>
      <c r="D91" s="690" t="s">
        <v>593</v>
      </c>
      <c r="L91" s="690" t="s">
        <v>26</v>
      </c>
      <c r="N91" s="691">
        <v>677583.04</v>
      </c>
      <c r="P91" s="691">
        <v>560042.22</v>
      </c>
      <c r="Q91" s="691">
        <v>482109.4</v>
      </c>
      <c r="R91" s="691">
        <v>755515.86</v>
      </c>
    </row>
    <row r="93" spans="1:18" x14ac:dyDescent="0.2">
      <c r="B93" s="690" t="s">
        <v>444</v>
      </c>
      <c r="L93" s="690" t="s">
        <v>26</v>
      </c>
      <c r="N93" s="691">
        <v>677583.04</v>
      </c>
      <c r="P93" s="691">
        <v>560042.22</v>
      </c>
      <c r="Q93" s="691">
        <v>482109.4</v>
      </c>
      <c r="R93" s="691">
        <v>755515.86</v>
      </c>
    </row>
    <row r="95" spans="1:18" x14ac:dyDescent="0.2">
      <c r="A95" s="690" t="s">
        <v>1684</v>
      </c>
    </row>
    <row r="96" spans="1:18" x14ac:dyDescent="0.2">
      <c r="A96" s="690" t="s">
        <v>446</v>
      </c>
    </row>
    <row r="97" spans="1:15" x14ac:dyDescent="0.2">
      <c r="A97" s="690" t="s">
        <v>1665</v>
      </c>
    </row>
    <row r="98" spans="1:15" x14ac:dyDescent="0.2">
      <c r="A98" s="690" t="s">
        <v>447</v>
      </c>
    </row>
    <row r="100" spans="1:15" x14ac:dyDescent="0.2">
      <c r="C100" s="690" t="s">
        <v>379</v>
      </c>
      <c r="E100" s="690" t="s">
        <v>374</v>
      </c>
      <c r="G100" s="690" t="s">
        <v>448</v>
      </c>
      <c r="H100" s="690" t="s">
        <v>380</v>
      </c>
      <c r="J100" s="690" t="s">
        <v>381</v>
      </c>
      <c r="M100" s="690" t="s">
        <v>382</v>
      </c>
      <c r="O100" s="690" t="s">
        <v>383</v>
      </c>
    </row>
    <row r="102" spans="1:15" x14ac:dyDescent="0.2">
      <c r="C102" s="690" t="s">
        <v>26</v>
      </c>
      <c r="E102" s="690" t="s">
        <v>593</v>
      </c>
      <c r="G102" s="690" t="s">
        <v>579</v>
      </c>
      <c r="H102" s="690">
        <v>12.88</v>
      </c>
      <c r="J102" s="691">
        <v>214699.35</v>
      </c>
      <c r="M102" s="691">
        <v>214699.55</v>
      </c>
      <c r="O102" s="690">
        <v>12.68</v>
      </c>
    </row>
    <row r="103" spans="1:15" x14ac:dyDescent="0.2">
      <c r="C103" s="690" t="s">
        <v>26</v>
      </c>
      <c r="E103" s="690" t="s">
        <v>593</v>
      </c>
      <c r="G103" s="690" t="s">
        <v>580</v>
      </c>
      <c r="H103" s="691">
        <v>677570.16</v>
      </c>
      <c r="J103" s="691">
        <v>345342.87</v>
      </c>
      <c r="M103" s="691">
        <v>267409.84999999998</v>
      </c>
      <c r="O103" s="691">
        <v>755503.18</v>
      </c>
    </row>
    <row r="105" spans="1:15" x14ac:dyDescent="0.2">
      <c r="B105" s="690" t="s">
        <v>442</v>
      </c>
      <c r="C105" s="690" t="s">
        <v>26</v>
      </c>
      <c r="H105" s="691">
        <v>677583.04</v>
      </c>
      <c r="J105" s="691">
        <v>560042.22</v>
      </c>
      <c r="M105" s="691">
        <v>482109.4</v>
      </c>
      <c r="O105" s="691">
        <v>755515.86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B6EE-AFF6-4A31-A9FA-D4AED3CA8433}">
  <dimension ref="A1:R33"/>
  <sheetViews>
    <sheetView workbookViewId="0">
      <pane ySplit="5" topLeftCell="A6" activePane="bottomLeft" state="frozen"/>
      <selection pane="bottomLeft" activeCell="R15" sqref="R15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1685</v>
      </c>
    </row>
    <row r="2" spans="1:18" x14ac:dyDescent="0.2">
      <c r="A2" s="690" t="s">
        <v>372</v>
      </c>
    </row>
    <row r="3" spans="1:18" x14ac:dyDescent="0.2">
      <c r="A3" s="690" t="s">
        <v>1665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501090</v>
      </c>
      <c r="J7" s="690" t="s">
        <v>1310</v>
      </c>
      <c r="K7" s="690" t="s">
        <v>1423</v>
      </c>
      <c r="L7" s="690" t="s">
        <v>26</v>
      </c>
      <c r="N7" s="691">
        <v>8076.23</v>
      </c>
      <c r="P7" s="690">
        <v>873.94</v>
      </c>
      <c r="Q7" s="690">
        <v>0.02</v>
      </c>
      <c r="R7" s="691">
        <v>8950.15</v>
      </c>
    </row>
    <row r="8" spans="1:18" x14ac:dyDescent="0.2">
      <c r="D8" s="690" t="s">
        <v>593</v>
      </c>
      <c r="F8" s="690">
        <v>1130510</v>
      </c>
      <c r="I8" s="690">
        <v>501116</v>
      </c>
      <c r="J8" s="690" t="s">
        <v>1507</v>
      </c>
      <c r="K8" s="690" t="s">
        <v>1423</v>
      </c>
      <c r="L8" s="690" t="s">
        <v>26</v>
      </c>
      <c r="N8" s="691">
        <v>467132.71</v>
      </c>
      <c r="P8" s="691">
        <v>47192</v>
      </c>
      <c r="Q8" s="690">
        <v>8.3699999999999992</v>
      </c>
      <c r="R8" s="691">
        <v>514316.34</v>
      </c>
    </row>
    <row r="9" spans="1:18" x14ac:dyDescent="0.2">
      <c r="D9" s="690" t="s">
        <v>593</v>
      </c>
      <c r="F9" s="690">
        <v>1130510</v>
      </c>
      <c r="I9" s="690">
        <v>501117</v>
      </c>
      <c r="J9" s="690" t="s">
        <v>1507</v>
      </c>
      <c r="K9" s="690" t="s">
        <v>1423</v>
      </c>
      <c r="L9" s="690" t="s">
        <v>26</v>
      </c>
      <c r="N9" s="691">
        <v>213232.73</v>
      </c>
      <c r="P9" s="691">
        <v>20550.259999999998</v>
      </c>
      <c r="Q9" s="690">
        <v>0.09</v>
      </c>
      <c r="R9" s="691">
        <v>233782.9</v>
      </c>
    </row>
    <row r="10" spans="1:18" x14ac:dyDescent="0.2">
      <c r="D10" s="690" t="s">
        <v>593</v>
      </c>
      <c r="F10" s="690">
        <v>1130510</v>
      </c>
      <c r="I10" s="690">
        <v>501136</v>
      </c>
      <c r="J10" s="690" t="s">
        <v>1508</v>
      </c>
      <c r="K10" s="690" t="s">
        <v>1423</v>
      </c>
      <c r="L10" s="690" t="s">
        <v>26</v>
      </c>
      <c r="N10" s="691">
        <v>2701.92</v>
      </c>
      <c r="P10" s="691">
        <v>1070.58</v>
      </c>
      <c r="Q10" s="691">
        <v>1005.06</v>
      </c>
      <c r="R10" s="691">
        <v>2767.44</v>
      </c>
    </row>
    <row r="11" spans="1:18" x14ac:dyDescent="0.2">
      <c r="D11" s="690" t="s">
        <v>593</v>
      </c>
      <c r="F11" s="690">
        <v>1130510</v>
      </c>
      <c r="I11" s="690">
        <v>501152</v>
      </c>
      <c r="J11" s="690" t="s">
        <v>1455</v>
      </c>
      <c r="K11" s="690" t="s">
        <v>1423</v>
      </c>
      <c r="L11" s="690" t="s">
        <v>26</v>
      </c>
      <c r="N11" s="691">
        <v>44581.85</v>
      </c>
      <c r="P11" s="691">
        <v>2957.84</v>
      </c>
      <c r="Q11" s="690">
        <v>0</v>
      </c>
      <c r="R11" s="691">
        <v>47539.69</v>
      </c>
    </row>
    <row r="12" spans="1:18" x14ac:dyDescent="0.2">
      <c r="D12" s="690" t="s">
        <v>593</v>
      </c>
      <c r="F12" s="690">
        <v>1130510</v>
      </c>
      <c r="I12" s="690">
        <v>501162</v>
      </c>
      <c r="J12" s="690" t="s">
        <v>1511</v>
      </c>
      <c r="K12" s="690" t="s">
        <v>1423</v>
      </c>
      <c r="L12" s="690" t="s">
        <v>26</v>
      </c>
      <c r="N12" s="691">
        <v>10942.99</v>
      </c>
      <c r="P12" s="690">
        <v>789.16</v>
      </c>
      <c r="Q12" s="690">
        <v>0</v>
      </c>
      <c r="R12" s="691">
        <v>11732.15</v>
      </c>
    </row>
    <row r="13" spans="1:18" x14ac:dyDescent="0.2">
      <c r="D13" s="690" t="s">
        <v>593</v>
      </c>
      <c r="F13" s="690">
        <v>1130510</v>
      </c>
      <c r="I13" s="690">
        <v>501163</v>
      </c>
      <c r="J13" s="690" t="s">
        <v>1511</v>
      </c>
      <c r="K13" s="690" t="s">
        <v>1423</v>
      </c>
      <c r="L13" s="690" t="s">
        <v>26</v>
      </c>
      <c r="N13" s="691">
        <v>98084.39</v>
      </c>
      <c r="P13" s="691">
        <v>4866.24</v>
      </c>
      <c r="Q13" s="690">
        <v>0.04</v>
      </c>
      <c r="R13" s="691">
        <v>102950.59</v>
      </c>
    </row>
    <row r="14" spans="1:18" x14ac:dyDescent="0.2">
      <c r="D14" s="690" t="s">
        <v>593</v>
      </c>
      <c r="F14" s="690">
        <v>1130510</v>
      </c>
      <c r="I14" s="690">
        <v>501216</v>
      </c>
      <c r="J14" s="690" t="s">
        <v>1513</v>
      </c>
      <c r="K14" s="690" t="s">
        <v>1423</v>
      </c>
      <c r="L14" s="690" t="s">
        <v>26</v>
      </c>
      <c r="N14" s="691">
        <v>605815.74</v>
      </c>
      <c r="P14" s="691">
        <v>49352.11</v>
      </c>
      <c r="Q14" s="691">
        <v>2119.9499999999998</v>
      </c>
      <c r="R14" s="691">
        <v>653047.9</v>
      </c>
    </row>
    <row r="15" spans="1:18" x14ac:dyDescent="0.2">
      <c r="D15" s="690" t="s">
        <v>593</v>
      </c>
      <c r="F15" s="690">
        <v>1130510</v>
      </c>
      <c r="I15" s="690">
        <v>501223</v>
      </c>
      <c r="J15" s="690" t="s">
        <v>1513</v>
      </c>
      <c r="K15" s="690" t="s">
        <v>1423</v>
      </c>
      <c r="L15" s="690" t="s">
        <v>26</v>
      </c>
      <c r="N15" s="691">
        <v>192612.94</v>
      </c>
      <c r="P15" s="691">
        <v>23002.57</v>
      </c>
      <c r="Q15" s="691">
        <v>2608.69</v>
      </c>
      <c r="R15" s="691">
        <v>213006.82</v>
      </c>
    </row>
    <row r="16" spans="1:18" x14ac:dyDescent="0.2">
      <c r="D16" s="690" t="s">
        <v>593</v>
      </c>
      <c r="F16" s="690">
        <v>1130510</v>
      </c>
      <c r="I16" s="690">
        <v>501257</v>
      </c>
      <c r="J16" s="690" t="s">
        <v>1310</v>
      </c>
      <c r="K16" s="690" t="s">
        <v>1423</v>
      </c>
      <c r="L16" s="690" t="s">
        <v>26</v>
      </c>
      <c r="N16" s="691">
        <v>10336.16</v>
      </c>
      <c r="P16" s="691">
        <v>1259.28</v>
      </c>
      <c r="Q16" s="690">
        <v>0.01</v>
      </c>
      <c r="R16" s="691">
        <v>11595.43</v>
      </c>
    </row>
    <row r="18" spans="1:18" x14ac:dyDescent="0.2">
      <c r="B18" s="690" t="s">
        <v>442</v>
      </c>
      <c r="D18" s="690" t="s">
        <v>593</v>
      </c>
      <c r="F18" s="690">
        <v>1130510</v>
      </c>
      <c r="L18" s="690" t="s">
        <v>26</v>
      </c>
      <c r="N18" s="691">
        <v>1653517.66</v>
      </c>
      <c r="P18" s="691">
        <v>381900.91</v>
      </c>
      <c r="Q18" s="691">
        <v>235729.16</v>
      </c>
      <c r="R18" s="691">
        <v>1799689.41</v>
      </c>
    </row>
    <row r="20" spans="1:18" x14ac:dyDescent="0.2">
      <c r="B20" s="690" t="s">
        <v>443</v>
      </c>
      <c r="D20" s="690" t="s">
        <v>593</v>
      </c>
      <c r="L20" s="690" t="s">
        <v>26</v>
      </c>
      <c r="N20" s="691">
        <v>1653517.66</v>
      </c>
      <c r="P20" s="691">
        <v>381900.91</v>
      </c>
      <c r="Q20" s="691">
        <v>235729.16</v>
      </c>
      <c r="R20" s="691">
        <v>1799689.41</v>
      </c>
    </row>
    <row r="22" spans="1:18" x14ac:dyDescent="0.2">
      <c r="B22" s="690" t="s">
        <v>444</v>
      </c>
      <c r="L22" s="690" t="s">
        <v>26</v>
      </c>
      <c r="N22" s="691">
        <v>1653517.66</v>
      </c>
      <c r="P22" s="691">
        <v>381900.91</v>
      </c>
      <c r="Q22" s="691">
        <v>235729.16</v>
      </c>
      <c r="R22" s="691">
        <v>1799689.41</v>
      </c>
    </row>
    <row r="24" spans="1:18" x14ac:dyDescent="0.2">
      <c r="A24" s="690" t="s">
        <v>1686</v>
      </c>
    </row>
    <row r="25" spans="1:18" x14ac:dyDescent="0.2">
      <c r="A25" s="690" t="s">
        <v>446</v>
      </c>
    </row>
    <row r="26" spans="1:18" x14ac:dyDescent="0.2">
      <c r="A26" s="690" t="s">
        <v>1665</v>
      </c>
    </row>
    <row r="27" spans="1:18" x14ac:dyDescent="0.2">
      <c r="A27" s="690" t="s">
        <v>447</v>
      </c>
    </row>
    <row r="29" spans="1:18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8" x14ac:dyDescent="0.2">
      <c r="C31" s="690" t="s">
        <v>26</v>
      </c>
      <c r="E31" s="690" t="s">
        <v>593</v>
      </c>
      <c r="G31" s="690" t="s">
        <v>1423</v>
      </c>
      <c r="H31" s="691">
        <v>1653517.66</v>
      </c>
      <c r="J31" s="691">
        <v>381900.91</v>
      </c>
      <c r="M31" s="691">
        <v>235729.16</v>
      </c>
      <c r="O31" s="691">
        <v>1799689.41</v>
      </c>
    </row>
    <row r="33" spans="2:15" x14ac:dyDescent="0.2">
      <c r="B33" s="690" t="s">
        <v>442</v>
      </c>
      <c r="C33" s="690" t="s">
        <v>26</v>
      </c>
      <c r="H33" s="691">
        <v>1653517.66</v>
      </c>
      <c r="J33" s="691">
        <v>381900.91</v>
      </c>
      <c r="M33" s="691">
        <v>235729.16</v>
      </c>
      <c r="O33" s="691">
        <v>1799689.41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9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19">
        <v>517312.34</v>
      </c>
    </row>
    <row r="11" spans="2:9" x14ac:dyDescent="0.3">
      <c r="F11" t="s">
        <v>1389</v>
      </c>
      <c r="I11" s="819">
        <v>517312.34</v>
      </c>
    </row>
    <row r="12" spans="2:9" x14ac:dyDescent="0.3">
      <c r="F12" t="s">
        <v>1390</v>
      </c>
      <c r="I12" s="819">
        <v>517312.34</v>
      </c>
    </row>
    <row r="13" spans="2:9" x14ac:dyDescent="0.3">
      <c r="F13" t="s">
        <v>1391</v>
      </c>
      <c r="G13">
        <v>4420700</v>
      </c>
      <c r="I13" s="819">
        <v>517312.34</v>
      </c>
    </row>
    <row r="15" spans="2:9" x14ac:dyDescent="0.3">
      <c r="F15" t="s">
        <v>1392</v>
      </c>
      <c r="G15">
        <v>500555</v>
      </c>
      <c r="I15" s="819">
        <v>12846.26</v>
      </c>
    </row>
    <row r="16" spans="2:9" x14ac:dyDescent="0.3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35" t="s">
        <v>278</v>
      </c>
      <c r="C4" s="1034" t="s">
        <v>279</v>
      </c>
      <c r="D4" s="1034" t="s">
        <v>703</v>
      </c>
      <c r="E4" s="1034" t="s">
        <v>787</v>
      </c>
      <c r="F4" s="1034" t="s">
        <v>704</v>
      </c>
      <c r="G4" s="1035" t="s">
        <v>1174</v>
      </c>
      <c r="H4" s="1034" t="s">
        <v>788</v>
      </c>
      <c r="I4" s="1034" t="s">
        <v>704</v>
      </c>
      <c r="J4" s="1035" t="s">
        <v>450</v>
      </c>
      <c r="K4" s="1034" t="s">
        <v>706</v>
      </c>
      <c r="L4" s="1035" t="s">
        <v>451</v>
      </c>
    </row>
    <row r="5" spans="1:12" s="77" customFormat="1" x14ac:dyDescent="0.3">
      <c r="A5" s="77" t="s">
        <v>276</v>
      </c>
      <c r="B5" s="1035"/>
      <c r="C5" s="1034"/>
      <c r="D5" s="1034"/>
      <c r="E5" s="1034"/>
      <c r="F5" s="1034"/>
      <c r="G5" s="1035"/>
      <c r="H5" s="1034"/>
      <c r="I5" s="1034"/>
      <c r="J5" s="1035"/>
      <c r="K5" s="1034"/>
      <c r="L5" s="1035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68B1D-8679-47CB-A7DA-6378F75A29E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12c9638c-92b6-40b0-9e39-83de100f788f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26404585-8156-4a16-afe7-c75d81e45bae"/>
  </ds:schemaRefs>
</ds:datastoreItem>
</file>

<file path=customXml/itemProps2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</vt:lpstr>
      <vt:lpstr>IIS P13 Mar</vt:lpstr>
      <vt:lpstr>IIS P13 (1)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2025-11-03T08:19:07Z</cp:lastPrinted>
  <dcterms:created xsi:type="dcterms:W3CDTF">2022-11-01T04:21:50Z</dcterms:created>
  <dcterms:modified xsi:type="dcterms:W3CDTF">2026-08-04T09:03:34Z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